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firstSheet="5" activeTab="5"/>
  </bookViews>
  <sheets>
    <sheet name="FY 2016-17" sheetId="1" r:id="rId1"/>
    <sheet name="FY 2016-17 (2)" sheetId="4" r:id="rId2"/>
    <sheet name="FY 2016-17 (3)" sheetId="5" r:id="rId3"/>
    <sheet name="FY 2016-17 (4)" sheetId="6" r:id="rId4"/>
    <sheet name="FY 2017-2018" sheetId="3" r:id="rId5"/>
    <sheet name="16-17,17-18 &amp; 18-19 (Pkg wise)" sheetId="9" r:id="rId6"/>
  </sheets>
  <definedNames>
    <definedName name="_xlnm.Print_Titles" localSheetId="5">'16-17,17-18 &amp; 18-19 (Pkg wise)'!$1:$3</definedName>
    <definedName name="_xlnm.Print_Titles" localSheetId="0">'FY 2016-17'!$2:$3</definedName>
    <definedName name="_xlnm.Print_Titles" localSheetId="1">'FY 2016-17 (2)'!$2:$3</definedName>
    <definedName name="_xlnm.Print_Titles" localSheetId="2">'FY 2016-17 (3)'!$2:$5</definedName>
    <definedName name="_xlnm.Print_Titles" localSheetId="3">'FY 2016-17 (4)'!$2:$5</definedName>
  </definedNames>
  <calcPr calcId="145621"/>
  <fileRecoveryPr autoRecover="0"/>
</workbook>
</file>

<file path=xl/calcChain.xml><?xml version="1.0" encoding="utf-8"?>
<calcChain xmlns="http://schemas.openxmlformats.org/spreadsheetml/2006/main">
  <c r="AL33" i="9" l="1"/>
  <c r="AL73" i="9"/>
  <c r="AM73" i="9"/>
  <c r="AN73" i="9"/>
  <c r="AP73" i="9"/>
  <c r="AH73" i="9"/>
  <c r="AS73" i="9" s="1"/>
  <c r="AD73" i="9"/>
  <c r="AF73" i="9" s="1"/>
  <c r="AL140" i="9"/>
  <c r="AM140" i="9"/>
  <c r="AN140" i="9"/>
  <c r="AO140" i="9"/>
  <c r="AP140" i="9"/>
  <c r="AS140" i="9"/>
  <c r="AI140" i="9"/>
  <c r="AD140" i="9"/>
  <c r="AF140" i="9" s="1"/>
  <c r="AL85" i="9"/>
  <c r="AM85" i="9"/>
  <c r="AN85" i="9"/>
  <c r="AP85" i="9"/>
  <c r="AD85" i="9"/>
  <c r="AO85" i="9" s="1"/>
  <c r="AL113" i="9"/>
  <c r="AM113" i="9"/>
  <c r="AN113" i="9"/>
  <c r="AP113" i="9"/>
  <c r="AD113" i="9"/>
  <c r="AF113" i="9" s="1"/>
  <c r="AP10" i="9"/>
  <c r="AO9" i="9"/>
  <c r="AN10" i="9"/>
  <c r="AM10" i="9"/>
  <c r="AL10" i="9"/>
  <c r="AH10" i="9"/>
  <c r="AI10" i="9" s="1"/>
  <c r="AF10" i="9"/>
  <c r="AG10" i="9" s="1"/>
  <c r="AR10" i="9" s="1"/>
  <c r="AD10" i="9"/>
  <c r="AL94" i="9"/>
  <c r="AM94" i="9"/>
  <c r="AN94" i="9"/>
  <c r="AP94" i="9"/>
  <c r="AD94" i="9"/>
  <c r="AO94" i="9" s="1"/>
  <c r="AL147" i="9"/>
  <c r="AM147" i="9"/>
  <c r="AN147" i="9"/>
  <c r="AP147" i="9"/>
  <c r="AD147" i="9"/>
  <c r="AO147" i="9" s="1"/>
  <c r="AL95" i="9"/>
  <c r="AM95" i="9"/>
  <c r="AN95" i="9"/>
  <c r="AP95" i="9"/>
  <c r="AD95" i="9"/>
  <c r="AF95" i="9" s="1"/>
  <c r="AL28" i="9"/>
  <c r="AL27" i="9"/>
  <c r="AL26" i="9"/>
  <c r="AL25" i="9"/>
  <c r="AL24" i="9"/>
  <c r="AM24" i="9"/>
  <c r="AM25" i="9"/>
  <c r="AM26" i="9"/>
  <c r="AM27" i="9"/>
  <c r="AM28" i="9"/>
  <c r="AN24" i="9"/>
  <c r="AN25" i="9"/>
  <c r="AN26" i="9"/>
  <c r="AN27" i="9"/>
  <c r="AN28" i="9"/>
  <c r="AP24" i="9"/>
  <c r="AP25" i="9"/>
  <c r="AP26" i="9"/>
  <c r="AP27" i="9"/>
  <c r="AP28" i="9"/>
  <c r="AR25" i="9"/>
  <c r="AR26" i="9"/>
  <c r="AP29" i="9"/>
  <c r="AN29" i="9"/>
  <c r="AM29" i="9"/>
  <c r="AL29" i="9"/>
  <c r="AD29" i="9"/>
  <c r="AF29" i="9" s="1"/>
  <c r="AG29" i="9" s="1"/>
  <c r="AP166" i="9"/>
  <c r="AN166" i="9"/>
  <c r="AM166" i="9"/>
  <c r="AL166" i="9"/>
  <c r="AD166" i="9"/>
  <c r="AH166" i="9" s="1"/>
  <c r="AI166" i="9" s="1"/>
  <c r="AS166" i="9" s="1"/>
  <c r="AL109" i="9"/>
  <c r="AM109" i="9"/>
  <c r="AN109" i="9"/>
  <c r="AP109" i="9"/>
  <c r="AD109" i="9"/>
  <c r="AF109" i="9" s="1"/>
  <c r="AL177" i="9"/>
  <c r="AM177" i="9"/>
  <c r="AN177" i="9"/>
  <c r="AP177" i="9"/>
  <c r="AD177" i="9"/>
  <c r="AH177" i="9" s="1"/>
  <c r="AS177" i="9" s="1"/>
  <c r="AL135" i="9"/>
  <c r="AM135" i="9"/>
  <c r="AN135" i="9"/>
  <c r="AP135" i="9"/>
  <c r="AD135" i="9"/>
  <c r="AH135" i="9" s="1"/>
  <c r="AI135" i="9" s="1"/>
  <c r="AM175" i="9"/>
  <c r="AN175" i="9"/>
  <c r="AP175" i="9"/>
  <c r="AL175" i="9"/>
  <c r="AD175" i="9"/>
  <c r="AH175" i="9" s="1"/>
  <c r="AS175" i="9" s="1"/>
  <c r="AP33" i="9"/>
  <c r="AN33" i="9"/>
  <c r="AM33" i="9"/>
  <c r="AD33" i="9"/>
  <c r="AH33" i="9" s="1"/>
  <c r="AP44" i="9"/>
  <c r="AN44" i="9"/>
  <c r="AM44" i="9"/>
  <c r="AL44" i="9"/>
  <c r="AD44" i="9"/>
  <c r="AO44" i="9" s="1"/>
  <c r="AG140" i="9" l="1"/>
  <c r="AR140" i="9" s="1"/>
  <c r="AQ140" i="9"/>
  <c r="AG73" i="9"/>
  <c r="AR73" i="9" s="1"/>
  <c r="AQ73" i="9"/>
  <c r="AS135" i="9"/>
  <c r="AF94" i="9"/>
  <c r="AG94" i="9" s="1"/>
  <c r="AR94" i="9" s="1"/>
  <c r="AH85" i="9"/>
  <c r="AS85" i="9" s="1"/>
  <c r="AI73" i="9"/>
  <c r="AH94" i="9"/>
  <c r="AI94" i="9" s="1"/>
  <c r="AO73" i="9"/>
  <c r="AO135" i="9"/>
  <c r="AH147" i="9"/>
  <c r="AS147" i="9" s="1"/>
  <c r="AO10" i="9"/>
  <c r="AG113" i="9"/>
  <c r="AR113" i="9" s="1"/>
  <c r="AQ113" i="9"/>
  <c r="AG95" i="9"/>
  <c r="AR95" i="9" s="1"/>
  <c r="AQ95" i="9"/>
  <c r="AF44" i="9"/>
  <c r="AG44" i="9" s="1"/>
  <c r="AR44" i="9" s="1"/>
  <c r="AH44" i="9"/>
  <c r="AH95" i="9"/>
  <c r="AF147" i="9"/>
  <c r="AS94" i="9"/>
  <c r="AH113" i="9"/>
  <c r="AF85" i="9"/>
  <c r="AS10" i="9"/>
  <c r="AO95" i="9"/>
  <c r="AQ94" i="9"/>
  <c r="AO113" i="9"/>
  <c r="AI85" i="9"/>
  <c r="AQ10" i="9"/>
  <c r="AS33" i="9"/>
  <c r="AI33" i="9"/>
  <c r="AG109" i="9"/>
  <c r="AR109" i="9" s="1"/>
  <c r="AQ109" i="9"/>
  <c r="AQ44" i="9"/>
  <c r="AF177" i="9"/>
  <c r="AF135" i="9"/>
  <c r="AI177" i="9"/>
  <c r="AH109" i="9"/>
  <c r="AO33" i="9"/>
  <c r="AO177" i="9"/>
  <c r="AH29" i="9"/>
  <c r="AI29" i="9" s="1"/>
  <c r="AO109" i="9"/>
  <c r="AF33" i="9"/>
  <c r="AO166" i="9"/>
  <c r="AF166" i="9"/>
  <c r="AI175" i="9"/>
  <c r="AO175" i="9"/>
  <c r="AF175" i="9"/>
  <c r="AL30" i="9"/>
  <c r="AM30" i="9"/>
  <c r="AN30" i="9"/>
  <c r="AP30" i="9"/>
  <c r="AL31" i="9"/>
  <c r="AM31" i="9"/>
  <c r="AN31" i="9"/>
  <c r="AP31" i="9"/>
  <c r="AR31" i="9"/>
  <c r="AL32" i="9"/>
  <c r="AM32" i="9"/>
  <c r="AN32" i="9"/>
  <c r="AP32" i="9"/>
  <c r="AI147" i="9" l="1"/>
  <c r="AG85" i="9"/>
  <c r="AR85" i="9" s="1"/>
  <c r="AQ85" i="9"/>
  <c r="AS95" i="9"/>
  <c r="AT95" i="9" s="1"/>
  <c r="AI95" i="9"/>
  <c r="AS113" i="9"/>
  <c r="AI113" i="9"/>
  <c r="AS44" i="9"/>
  <c r="AI44" i="9"/>
  <c r="AG147" i="9"/>
  <c r="AR147" i="9" s="1"/>
  <c r="AQ147" i="9"/>
  <c r="AG135" i="9"/>
  <c r="AR135" i="9" s="1"/>
  <c r="AQ135" i="9"/>
  <c r="AG166" i="9"/>
  <c r="AR166" i="9" s="1"/>
  <c r="AQ166" i="9"/>
  <c r="AG33" i="9"/>
  <c r="AR33" i="9" s="1"/>
  <c r="AQ33" i="9"/>
  <c r="AG177" i="9"/>
  <c r="AR177" i="9" s="1"/>
  <c r="AQ177" i="9"/>
  <c r="AS109" i="9"/>
  <c r="AI109" i="9"/>
  <c r="AG175" i="9"/>
  <c r="AR175" i="9" s="1"/>
  <c r="AQ175" i="9"/>
  <c r="AP34" i="9"/>
  <c r="AP160" i="9" l="1"/>
  <c r="AD160" i="9"/>
  <c r="AH160" i="9" s="1"/>
  <c r="AI160" i="9" s="1"/>
  <c r="AS160" i="9" s="1"/>
  <c r="AN160" i="9"/>
  <c r="AM160" i="9"/>
  <c r="AL160" i="9"/>
  <c r="AL99" i="9"/>
  <c r="AM99" i="9"/>
  <c r="AN99" i="9"/>
  <c r="AP99" i="9"/>
  <c r="AD99" i="9"/>
  <c r="AO99" i="9" s="1"/>
  <c r="AP19" i="9"/>
  <c r="AN19" i="9"/>
  <c r="AM19" i="9"/>
  <c r="AL19" i="9"/>
  <c r="AD19" i="9"/>
  <c r="AF19" i="9" s="1"/>
  <c r="AL89" i="9"/>
  <c r="AM89" i="9"/>
  <c r="AN89" i="9"/>
  <c r="AP89" i="9"/>
  <c r="AD89" i="9"/>
  <c r="AH89" i="9" s="1"/>
  <c r="AP157" i="9"/>
  <c r="AD157" i="9"/>
  <c r="AO157" i="9" s="1"/>
  <c r="AN157" i="9"/>
  <c r="AM157" i="9"/>
  <c r="AL157" i="9"/>
  <c r="AP143" i="9"/>
  <c r="AH143" i="9"/>
  <c r="AN143" i="9"/>
  <c r="AM143" i="9"/>
  <c r="AL143" i="9"/>
  <c r="AP173" i="9"/>
  <c r="AD173" i="9"/>
  <c r="AH173" i="9" s="1"/>
  <c r="AN173" i="9"/>
  <c r="AM173" i="9"/>
  <c r="AL173" i="9"/>
  <c r="AP154" i="9"/>
  <c r="AD154" i="9"/>
  <c r="AO154" i="9" s="1"/>
  <c r="AN154" i="9"/>
  <c r="AM154" i="9"/>
  <c r="AL154" i="9"/>
  <c r="AL51" i="9"/>
  <c r="AM51" i="9"/>
  <c r="AN51" i="9"/>
  <c r="AP51" i="9"/>
  <c r="AD51" i="9"/>
  <c r="AH51" i="9" s="1"/>
  <c r="AF99" i="9" l="1"/>
  <c r="AG99" i="9" s="1"/>
  <c r="AR99" i="9" s="1"/>
  <c r="AQ19" i="9"/>
  <c r="AG19" i="9"/>
  <c r="AR19" i="9" s="1"/>
  <c r="AI89" i="9"/>
  <c r="AS89" i="9"/>
  <c r="AF89" i="9"/>
  <c r="AH19" i="9"/>
  <c r="AO19" i="9"/>
  <c r="AH99" i="9"/>
  <c r="AQ99" i="9"/>
  <c r="AF154" i="9"/>
  <c r="AF173" i="9"/>
  <c r="AQ173" i="9" s="1"/>
  <c r="AF143" i="9"/>
  <c r="AO89" i="9"/>
  <c r="AO160" i="9"/>
  <c r="AF160" i="9"/>
  <c r="AQ160" i="9" s="1"/>
  <c r="AO173" i="9"/>
  <c r="AF157" i="9"/>
  <c r="AH157" i="9"/>
  <c r="AI157" i="9" s="1"/>
  <c r="AS157" i="9" s="1"/>
  <c r="AS143" i="9"/>
  <c r="AI143" i="9"/>
  <c r="AO143" i="9"/>
  <c r="AS173" i="9"/>
  <c r="AI173" i="9"/>
  <c r="AH154" i="9"/>
  <c r="AS51" i="9"/>
  <c r="AI51" i="9"/>
  <c r="AO51" i="9"/>
  <c r="AF51" i="9"/>
  <c r="AL43" i="9"/>
  <c r="AM43" i="9"/>
  <c r="AN43" i="9"/>
  <c r="AP43" i="9"/>
  <c r="AD43" i="9"/>
  <c r="AO43" i="9" s="1"/>
  <c r="AP122" i="9"/>
  <c r="AD122" i="9"/>
  <c r="AH122" i="9" s="1"/>
  <c r="AS122" i="9" s="1"/>
  <c r="AN122" i="9"/>
  <c r="AM122" i="9"/>
  <c r="AL122" i="9"/>
  <c r="AP153" i="9"/>
  <c r="AD153" i="9"/>
  <c r="AH153" i="9" s="1"/>
  <c r="AN153" i="9"/>
  <c r="AM153" i="9"/>
  <c r="AL153" i="9"/>
  <c r="AQ143" i="9" l="1"/>
  <c r="AG143" i="9"/>
  <c r="AR143" i="9" s="1"/>
  <c r="AG173" i="9"/>
  <c r="AR173" i="9" s="1"/>
  <c r="AO122" i="9"/>
  <c r="AG160" i="9"/>
  <c r="AR160" i="9" s="1"/>
  <c r="AG154" i="9"/>
  <c r="AR154" i="9" s="1"/>
  <c r="AQ154" i="9"/>
  <c r="AI19" i="9"/>
  <c r="AS19" i="9"/>
  <c r="AI99" i="9"/>
  <c r="AS99" i="9"/>
  <c r="AG157" i="9"/>
  <c r="AR157" i="9" s="1"/>
  <c r="AQ157" i="9"/>
  <c r="AG89" i="9"/>
  <c r="AR89" i="9" s="1"/>
  <c r="AQ89" i="9"/>
  <c r="AS154" i="9"/>
  <c r="AI154" i="9"/>
  <c r="AG51" i="9"/>
  <c r="AR51" i="9" s="1"/>
  <c r="AQ51" i="9"/>
  <c r="AF153" i="9"/>
  <c r="AF43" i="9"/>
  <c r="AO153" i="9"/>
  <c r="AF122" i="9"/>
  <c r="AH43" i="9"/>
  <c r="AI43" i="9" s="1"/>
  <c r="AI122" i="9"/>
  <c r="AI153" i="9"/>
  <c r="AS153" i="9"/>
  <c r="AP126" i="9"/>
  <c r="AD126" i="9"/>
  <c r="AH126" i="9" s="1"/>
  <c r="AN126" i="9"/>
  <c r="AM126" i="9"/>
  <c r="AL126" i="9"/>
  <c r="AP181" i="9"/>
  <c r="AN181" i="9"/>
  <c r="AM181" i="9"/>
  <c r="AL181" i="9"/>
  <c r="AD181" i="9"/>
  <c r="AO181" i="9" s="1"/>
  <c r="AP121" i="9"/>
  <c r="AD121" i="9"/>
  <c r="AH121" i="9" s="1"/>
  <c r="AS121" i="9" s="1"/>
  <c r="AN121" i="9"/>
  <c r="AM121" i="9"/>
  <c r="AL121" i="9"/>
  <c r="AP176" i="9"/>
  <c r="AD176" i="9"/>
  <c r="AF176" i="9" s="1"/>
  <c r="AN176" i="9"/>
  <c r="AM176" i="9"/>
  <c r="AL176" i="9"/>
  <c r="AP165" i="9"/>
  <c r="AD165" i="9"/>
  <c r="AH165" i="9" s="1"/>
  <c r="AI165" i="9" s="1"/>
  <c r="AS165" i="9" s="1"/>
  <c r="AN165" i="9"/>
  <c r="AM165" i="9"/>
  <c r="AL165" i="9"/>
  <c r="AO121" i="9" l="1"/>
  <c r="AF181" i="9"/>
  <c r="AQ181" i="9" s="1"/>
  <c r="AQ176" i="9"/>
  <c r="AG176" i="9"/>
  <c r="AR176" i="9" s="1"/>
  <c r="AG122" i="9"/>
  <c r="AR122" i="9" s="1"/>
  <c r="AQ122" i="9"/>
  <c r="AS43" i="9"/>
  <c r="AQ153" i="9"/>
  <c r="AG153" i="9"/>
  <c r="AR153" i="9" s="1"/>
  <c r="AG43" i="9"/>
  <c r="AR43" i="9" s="1"/>
  <c r="AQ43" i="9"/>
  <c r="AF165" i="9"/>
  <c r="AO165" i="9"/>
  <c r="AH176" i="9"/>
  <c r="AS176" i="9" s="1"/>
  <c r="AT176" i="9" s="1"/>
  <c r="AF121" i="9"/>
  <c r="AH181" i="9"/>
  <c r="AF126" i="9"/>
  <c r="AQ126" i="9" s="1"/>
  <c r="AO176" i="9"/>
  <c r="AG181" i="9"/>
  <c r="AR181" i="9" s="1"/>
  <c r="AS126" i="9"/>
  <c r="AI126" i="9"/>
  <c r="AO126" i="9"/>
  <c r="AI121" i="9"/>
  <c r="AI176" i="9" l="1"/>
  <c r="AG126" i="9"/>
  <c r="AR126" i="9" s="1"/>
  <c r="AQ121" i="9"/>
  <c r="AG121" i="9"/>
  <c r="AR121" i="9" s="1"/>
  <c r="AS181" i="9"/>
  <c r="AT181" i="9" s="1"/>
  <c r="AI181" i="9"/>
  <c r="AQ165" i="9"/>
  <c r="AG165" i="9"/>
  <c r="AR165" i="9" s="1"/>
  <c r="AL119" i="9"/>
  <c r="AM119" i="9"/>
  <c r="AN119" i="9"/>
  <c r="AP119" i="9"/>
  <c r="AD119" i="9"/>
  <c r="AH119" i="9" s="1"/>
  <c r="AP132" i="9"/>
  <c r="AD132" i="9"/>
  <c r="AH132" i="9" s="1"/>
  <c r="AN132" i="9"/>
  <c r="AM132" i="9"/>
  <c r="AL132" i="9"/>
  <c r="AP72" i="9"/>
  <c r="AN72" i="9"/>
  <c r="AM72" i="9"/>
  <c r="AL72" i="9"/>
  <c r="AD72" i="9"/>
  <c r="AH72" i="9" s="1"/>
  <c r="AP88" i="9"/>
  <c r="AN88" i="9"/>
  <c r="AM88" i="9"/>
  <c r="AL88" i="9"/>
  <c r="AD88" i="9"/>
  <c r="AF88" i="9" s="1"/>
  <c r="AF72" i="9" l="1"/>
  <c r="AG72" i="9" s="1"/>
  <c r="AR72" i="9" s="1"/>
  <c r="AO119" i="9"/>
  <c r="AQ72" i="9"/>
  <c r="AF119" i="9"/>
  <c r="AS72" i="9"/>
  <c r="AI72" i="9"/>
  <c r="AQ88" i="9"/>
  <c r="AG88" i="9"/>
  <c r="AR88" i="9" s="1"/>
  <c r="AI119" i="9"/>
  <c r="AS119" i="9"/>
  <c r="AO88" i="9"/>
  <c r="AF132" i="9"/>
  <c r="AH88" i="9"/>
  <c r="AO132" i="9"/>
  <c r="AO72" i="9"/>
  <c r="AS132" i="9"/>
  <c r="AI132" i="9"/>
  <c r="AL146" i="9"/>
  <c r="AP146" i="9"/>
  <c r="AD146" i="9"/>
  <c r="AO146" i="9" s="1"/>
  <c r="AN146" i="9"/>
  <c r="AM146" i="9"/>
  <c r="AP163" i="9"/>
  <c r="AD163" i="9"/>
  <c r="AH163" i="9" s="1"/>
  <c r="AI163" i="9" s="1"/>
  <c r="AS163" i="9" s="1"/>
  <c r="AN163" i="9"/>
  <c r="AM163" i="9"/>
  <c r="AL163" i="9"/>
  <c r="AP106" i="9"/>
  <c r="AD106" i="9"/>
  <c r="AO106" i="9" s="1"/>
  <c r="AN106" i="9"/>
  <c r="AM106" i="9"/>
  <c r="AL106" i="9"/>
  <c r="AF163" i="9" l="1"/>
  <c r="AQ163" i="9" s="1"/>
  <c r="AQ119" i="9"/>
  <c r="AG119" i="9"/>
  <c r="AR119" i="9" s="1"/>
  <c r="AQ132" i="9"/>
  <c r="AG132" i="9"/>
  <c r="AR132" i="9" s="1"/>
  <c r="AS88" i="9"/>
  <c r="AI88" i="9"/>
  <c r="AH146" i="9"/>
  <c r="AF146" i="9"/>
  <c r="AF106" i="9"/>
  <c r="AO163" i="9"/>
  <c r="AH106" i="9"/>
  <c r="AP159" i="9"/>
  <c r="AD159" i="9"/>
  <c r="AO159" i="9" s="1"/>
  <c r="AN159" i="9"/>
  <c r="AM159" i="9"/>
  <c r="AL159" i="9"/>
  <c r="AP139" i="9"/>
  <c r="AN139" i="9"/>
  <c r="AM139" i="9"/>
  <c r="AL139" i="9"/>
  <c r="AD139" i="9"/>
  <c r="AO139" i="9" s="1"/>
  <c r="AP93" i="9"/>
  <c r="AN93" i="9"/>
  <c r="AM93" i="9"/>
  <c r="AL93" i="9"/>
  <c r="AF139" i="9" l="1"/>
  <c r="AG163" i="9"/>
  <c r="AR163" i="9" s="1"/>
  <c r="AH139" i="9"/>
  <c r="AS139" i="9" s="1"/>
  <c r="AF159" i="9"/>
  <c r="AQ159" i="9" s="1"/>
  <c r="AQ106" i="9"/>
  <c r="AG106" i="9"/>
  <c r="AR106" i="9" s="1"/>
  <c r="AI146" i="9"/>
  <c r="AS146" i="9"/>
  <c r="AQ146" i="9"/>
  <c r="AG146" i="9"/>
  <c r="AR146" i="9" s="1"/>
  <c r="AI139" i="9"/>
  <c r="AS106" i="9"/>
  <c r="AI106" i="9"/>
  <c r="AH159" i="9"/>
  <c r="AI159" i="9" s="1"/>
  <c r="AS159" i="9" s="1"/>
  <c r="AD93" i="9"/>
  <c r="AF93" i="9" s="1"/>
  <c r="AP131" i="9"/>
  <c r="AD131" i="9"/>
  <c r="AH131" i="9" s="1"/>
  <c r="AN131" i="9"/>
  <c r="AM131" i="9"/>
  <c r="AL131" i="9"/>
  <c r="AQ139" i="9" l="1"/>
  <c r="AG139" i="9"/>
  <c r="AR139" i="9" s="1"/>
  <c r="AG159" i="9"/>
  <c r="AR159" i="9" s="1"/>
  <c r="AQ93" i="9"/>
  <c r="AG93" i="9"/>
  <c r="AR93" i="9" s="1"/>
  <c r="AH93" i="9"/>
  <c r="AO93" i="9"/>
  <c r="AF131" i="9"/>
  <c r="AQ131" i="9" s="1"/>
  <c r="AS131" i="9"/>
  <c r="AI131" i="9"/>
  <c r="AO131" i="9"/>
  <c r="AP164" i="9"/>
  <c r="AD164" i="9"/>
  <c r="AH164" i="9" s="1"/>
  <c r="AI164" i="9" s="1"/>
  <c r="AS164" i="9" s="1"/>
  <c r="AT164" i="9" s="1"/>
  <c r="AN164" i="9"/>
  <c r="AM164" i="9"/>
  <c r="AL164" i="9"/>
  <c r="AP168" i="9"/>
  <c r="AD168" i="9"/>
  <c r="AO168" i="9" s="1"/>
  <c r="AN168" i="9"/>
  <c r="AM168" i="9"/>
  <c r="AL168" i="9"/>
  <c r="AP150" i="9"/>
  <c r="AD150" i="9"/>
  <c r="AH150" i="9" s="1"/>
  <c r="AS150" i="9" s="1"/>
  <c r="AN150" i="9"/>
  <c r="AM150" i="9"/>
  <c r="AL150" i="9"/>
  <c r="AP172" i="9"/>
  <c r="AD172" i="9"/>
  <c r="AH172" i="9" s="1"/>
  <c r="AI172" i="9" s="1"/>
  <c r="AN172" i="9"/>
  <c r="AM172" i="9"/>
  <c r="AL172" i="9"/>
  <c r="AP145" i="9"/>
  <c r="AD145" i="9"/>
  <c r="AH145" i="9" s="1"/>
  <c r="AN145" i="9"/>
  <c r="AM145" i="9"/>
  <c r="AL145" i="9"/>
  <c r="AP84" i="9"/>
  <c r="AN84" i="9"/>
  <c r="AM84" i="9"/>
  <c r="AL84" i="9"/>
  <c r="AD84" i="9"/>
  <c r="AO84" i="9" s="1"/>
  <c r="AP42" i="9"/>
  <c r="AN42" i="9"/>
  <c r="AM42" i="9"/>
  <c r="AL42" i="9"/>
  <c r="AD42" i="9"/>
  <c r="AO42" i="9" s="1"/>
  <c r="AP162" i="9"/>
  <c r="AD162" i="9"/>
  <c r="AO162" i="9" s="1"/>
  <c r="AN162" i="9"/>
  <c r="AM162" i="9"/>
  <c r="AL162" i="9"/>
  <c r="AH42" i="9" l="1"/>
  <c r="AI42" i="9" s="1"/>
  <c r="AF84" i="9"/>
  <c r="AQ84" i="9" s="1"/>
  <c r="AH84" i="9"/>
  <c r="AS84" i="9" s="1"/>
  <c r="AS93" i="9"/>
  <c r="AI93" i="9"/>
  <c r="AG131" i="9"/>
  <c r="AR131" i="9" s="1"/>
  <c r="AO150" i="9"/>
  <c r="AF162" i="9"/>
  <c r="AO164" i="9"/>
  <c r="AF172" i="9"/>
  <c r="AQ172" i="9" s="1"/>
  <c r="AF42" i="9"/>
  <c r="AG42" i="9" s="1"/>
  <c r="AR42" i="9" s="1"/>
  <c r="AO172" i="9"/>
  <c r="AF168" i="9"/>
  <c r="AF150" i="9"/>
  <c r="AQ150" i="9" s="1"/>
  <c r="AS172" i="9"/>
  <c r="AF164" i="9"/>
  <c r="AQ164" i="9" s="1"/>
  <c r="AH168" i="9"/>
  <c r="AG150" i="9"/>
  <c r="AR150" i="9" s="1"/>
  <c r="AI150" i="9"/>
  <c r="AO145" i="9"/>
  <c r="AF145" i="9"/>
  <c r="AS145" i="9"/>
  <c r="AI145" i="9"/>
  <c r="AH162" i="9"/>
  <c r="AI162" i="9" s="1"/>
  <c r="AS162" i="9" s="1"/>
  <c r="AP174" i="9"/>
  <c r="AD174" i="9"/>
  <c r="AF174" i="9" s="1"/>
  <c r="AQ174" i="9" s="1"/>
  <c r="AN174" i="9"/>
  <c r="AM174" i="9"/>
  <c r="AL174" i="9"/>
  <c r="AC195" i="9"/>
  <c r="AC198" i="9" s="1"/>
  <c r="AG197" i="9"/>
  <c r="AG195" i="9" s="1"/>
  <c r="AG198" i="9" s="1"/>
  <c r="AP105" i="9"/>
  <c r="AN105" i="9"/>
  <c r="AM105" i="9"/>
  <c r="AL105" i="9"/>
  <c r="AD105" i="9"/>
  <c r="AO105" i="9" s="1"/>
  <c r="AP156" i="9"/>
  <c r="AD156" i="9"/>
  <c r="AH156" i="9" s="1"/>
  <c r="AI156" i="9" s="1"/>
  <c r="AS156" i="9" s="1"/>
  <c r="AN156" i="9"/>
  <c r="AM156" i="9"/>
  <c r="AL156" i="9"/>
  <c r="AP130" i="9"/>
  <c r="AD130" i="9"/>
  <c r="AO130" i="9" s="1"/>
  <c r="AN130" i="9"/>
  <c r="AM130" i="9"/>
  <c r="AL130" i="9"/>
  <c r="AP50" i="9"/>
  <c r="AN50" i="9"/>
  <c r="AM50" i="9"/>
  <c r="AL50" i="9"/>
  <c r="AD50" i="9"/>
  <c r="AH50" i="9" s="1"/>
  <c r="AP152" i="9"/>
  <c r="AD152" i="9"/>
  <c r="AH152" i="9" s="1"/>
  <c r="AN152" i="9"/>
  <c r="AM152" i="9"/>
  <c r="AL152" i="9"/>
  <c r="AL118" i="9"/>
  <c r="AM118" i="9"/>
  <c r="AN118" i="9"/>
  <c r="AP118" i="9"/>
  <c r="AD118" i="9"/>
  <c r="AO118" i="9" s="1"/>
  <c r="AP120" i="9"/>
  <c r="AN120" i="9"/>
  <c r="AM120" i="9"/>
  <c r="AL120" i="9"/>
  <c r="AD120" i="9"/>
  <c r="AH120" i="9" s="1"/>
  <c r="AP171" i="9"/>
  <c r="AD171" i="9"/>
  <c r="AO171" i="9" s="1"/>
  <c r="AN171" i="9"/>
  <c r="AM171" i="9"/>
  <c r="AL171" i="9"/>
  <c r="AG84" i="9" l="1"/>
  <c r="AR84" i="9" s="1"/>
  <c r="AI84" i="9"/>
  <c r="AS42" i="9"/>
  <c r="AO50" i="9"/>
  <c r="AH174" i="9"/>
  <c r="AI174" i="9" s="1"/>
  <c r="AO174" i="9"/>
  <c r="AO156" i="9"/>
  <c r="AG172" i="9"/>
  <c r="AR172" i="9" s="1"/>
  <c r="AS50" i="9"/>
  <c r="AI50" i="9"/>
  <c r="AF156" i="9"/>
  <c r="AQ162" i="9"/>
  <c r="AG162" i="9"/>
  <c r="AR162" i="9" s="1"/>
  <c r="AF118" i="9"/>
  <c r="AG118" i="9" s="1"/>
  <c r="AR118" i="9" s="1"/>
  <c r="AO152" i="9"/>
  <c r="AF50" i="9"/>
  <c r="AQ50" i="9" s="1"/>
  <c r="AF152" i="9"/>
  <c r="AQ42" i="9"/>
  <c r="AG168" i="9"/>
  <c r="AR168" i="9" s="1"/>
  <c r="AQ168" i="9"/>
  <c r="AI168" i="9"/>
  <c r="AS168" i="9"/>
  <c r="AG164" i="9"/>
  <c r="AR164" i="9" s="1"/>
  <c r="AG145" i="9"/>
  <c r="AR145" i="9" s="1"/>
  <c r="AQ145" i="9"/>
  <c r="AG174" i="9"/>
  <c r="AR174" i="9" s="1"/>
  <c r="AH118" i="9"/>
  <c r="AI118" i="9" s="1"/>
  <c r="AF105" i="9"/>
  <c r="AH105" i="9"/>
  <c r="AS105" i="9" s="1"/>
  <c r="AH130" i="9"/>
  <c r="AS130" i="9" s="1"/>
  <c r="AF130" i="9"/>
  <c r="AQ130" i="9" s="1"/>
  <c r="AF171" i="9"/>
  <c r="AQ171" i="9" s="1"/>
  <c r="AF120" i="9"/>
  <c r="AQ120" i="9" s="1"/>
  <c r="AS120" i="9"/>
  <c r="AT120" i="9" s="1"/>
  <c r="AI120" i="9"/>
  <c r="AO120" i="9"/>
  <c r="AS152" i="9"/>
  <c r="AI152" i="9"/>
  <c r="AH171" i="9"/>
  <c r="AP138" i="9"/>
  <c r="AN138" i="9"/>
  <c r="AM138" i="9"/>
  <c r="AL138" i="9"/>
  <c r="AD138" i="9"/>
  <c r="AO138" i="9" s="1"/>
  <c r="AP108" i="9"/>
  <c r="AN108" i="9"/>
  <c r="AM108" i="9"/>
  <c r="AL108" i="9"/>
  <c r="AD108" i="9"/>
  <c r="AF108" i="9" s="1"/>
  <c r="AP92" i="9"/>
  <c r="AN92" i="9"/>
  <c r="AM92" i="9"/>
  <c r="AL92" i="9"/>
  <c r="AD92" i="9"/>
  <c r="AH92" i="9" s="1"/>
  <c r="AO196" i="9"/>
  <c r="AS174" i="9" l="1"/>
  <c r="AT174" i="9" s="1"/>
  <c r="AG50" i="9"/>
  <c r="AR50" i="9" s="1"/>
  <c r="AH108" i="9"/>
  <c r="AS108" i="9" s="1"/>
  <c r="AG120" i="9"/>
  <c r="AR120" i="9" s="1"/>
  <c r="AI105" i="9"/>
  <c r="AH138" i="9"/>
  <c r="AS138" i="9" s="1"/>
  <c r="AQ118" i="9"/>
  <c r="AF138" i="9"/>
  <c r="AQ138" i="9" s="1"/>
  <c r="AQ108" i="9"/>
  <c r="AG108" i="9"/>
  <c r="AR108" i="9" s="1"/>
  <c r="AI108" i="9"/>
  <c r="AG138" i="9"/>
  <c r="AR138" i="9" s="1"/>
  <c r="AO108" i="9"/>
  <c r="AQ156" i="9"/>
  <c r="AG156" i="9"/>
  <c r="AR156" i="9" s="1"/>
  <c r="AG152" i="9"/>
  <c r="AR152" i="9" s="1"/>
  <c r="AQ152" i="9"/>
  <c r="AS118" i="9"/>
  <c r="AQ105" i="9"/>
  <c r="AG105" i="9"/>
  <c r="AR105" i="9" s="1"/>
  <c r="AG130" i="9"/>
  <c r="AR130" i="9" s="1"/>
  <c r="AI130" i="9"/>
  <c r="AG171" i="9"/>
  <c r="AR171" i="9" s="1"/>
  <c r="AI171" i="9"/>
  <c r="AS171" i="9"/>
  <c r="AI138" i="9"/>
  <c r="AF92" i="9"/>
  <c r="AQ92" i="9" s="1"/>
  <c r="AI92" i="9"/>
  <c r="AS92" i="9"/>
  <c r="AO92" i="9"/>
  <c r="AP41" i="9"/>
  <c r="AN41" i="9"/>
  <c r="AM41" i="9"/>
  <c r="AL41" i="9"/>
  <c r="AD41" i="9"/>
  <c r="AO41" i="9" s="1"/>
  <c r="AK190" i="9"/>
  <c r="AG92" i="9" l="1"/>
  <c r="AR92" i="9" s="1"/>
  <c r="AH41" i="9"/>
  <c r="AF41" i="9"/>
  <c r="AR191" i="9"/>
  <c r="AS193" i="9" s="1"/>
  <c r="AS195" i="9" l="1"/>
  <c r="AS41" i="9"/>
  <c r="AI41" i="9"/>
  <c r="AQ41" i="9"/>
  <c r="AG41" i="9"/>
  <c r="AR41" i="9" s="1"/>
  <c r="AM125" i="9"/>
  <c r="AN125" i="9"/>
  <c r="AP125" i="9"/>
  <c r="AL125" i="9"/>
  <c r="AD125" i="9"/>
  <c r="AH125" i="9" s="1"/>
  <c r="AP161" i="9"/>
  <c r="AD161" i="9"/>
  <c r="AO161" i="9" s="1"/>
  <c r="AN161" i="9"/>
  <c r="AM161" i="9"/>
  <c r="AL161" i="9"/>
  <c r="AP158" i="9"/>
  <c r="AD158" i="9"/>
  <c r="AH158" i="9" s="1"/>
  <c r="AI158" i="9" s="1"/>
  <c r="AS158" i="9" s="1"/>
  <c r="AT158" i="9" s="1"/>
  <c r="AN158" i="9"/>
  <c r="AM158" i="9"/>
  <c r="AL158" i="9"/>
  <c r="AL71" i="9"/>
  <c r="AM71" i="9"/>
  <c r="AN71" i="9"/>
  <c r="AP71" i="9"/>
  <c r="AD71" i="9"/>
  <c r="AF71" i="9" s="1"/>
  <c r="AP112" i="9"/>
  <c r="AN112" i="9"/>
  <c r="AM112" i="9"/>
  <c r="AL112" i="9"/>
  <c r="AD112" i="9"/>
  <c r="AF112" i="9" s="1"/>
  <c r="AP170" i="9"/>
  <c r="AD170" i="9"/>
  <c r="AH170" i="9" s="1"/>
  <c r="AN170" i="9"/>
  <c r="AM170" i="9"/>
  <c r="AL170" i="9"/>
  <c r="AP149" i="9"/>
  <c r="AD149" i="9"/>
  <c r="AO149" i="9" s="1"/>
  <c r="AN149" i="9"/>
  <c r="AM149" i="9"/>
  <c r="AL149" i="9"/>
  <c r="AP167" i="9"/>
  <c r="AD167" i="9"/>
  <c r="AO167" i="9" s="1"/>
  <c r="AN167" i="9"/>
  <c r="AM167" i="9"/>
  <c r="AL167" i="9"/>
  <c r="AP134" i="9"/>
  <c r="AN134" i="9"/>
  <c r="AM134" i="9"/>
  <c r="AL134" i="9"/>
  <c r="AD134" i="9"/>
  <c r="AF134" i="9" s="1"/>
  <c r="AP129" i="9"/>
  <c r="AN129" i="9"/>
  <c r="AM129" i="9"/>
  <c r="AL129" i="9"/>
  <c r="AD129" i="9"/>
  <c r="AH129" i="9" s="1"/>
  <c r="AP104" i="9"/>
  <c r="AN104" i="9"/>
  <c r="AM104" i="9"/>
  <c r="AL104" i="9"/>
  <c r="AD104" i="9"/>
  <c r="AO104" i="9" s="1"/>
  <c r="AH167" i="9" l="1"/>
  <c r="AI167" i="9" s="1"/>
  <c r="AS161" i="9"/>
  <c r="AT161" i="9" s="1"/>
  <c r="AH104" i="9"/>
  <c r="AS104" i="9" s="1"/>
  <c r="AF158" i="9"/>
  <c r="AQ158" i="9" s="1"/>
  <c r="AF129" i="9"/>
  <c r="AQ129" i="9" s="1"/>
  <c r="AO71" i="9"/>
  <c r="AF161" i="9"/>
  <c r="AQ161" i="9" s="1"/>
  <c r="AF149" i="9"/>
  <c r="AQ149" i="9" s="1"/>
  <c r="AH71" i="9"/>
  <c r="AS71" i="9" s="1"/>
  <c r="AF125" i="9"/>
  <c r="AG125" i="9" s="1"/>
  <c r="AR125" i="9" s="1"/>
  <c r="AO125" i="9"/>
  <c r="AG71" i="9"/>
  <c r="AR71" i="9" s="1"/>
  <c r="AQ71" i="9"/>
  <c r="AS125" i="9"/>
  <c r="AI125" i="9"/>
  <c r="AS129" i="9"/>
  <c r="AI129" i="9"/>
  <c r="AQ112" i="9"/>
  <c r="AG112" i="9"/>
  <c r="AR112" i="9" s="1"/>
  <c r="AQ134" i="9"/>
  <c r="AG134" i="9"/>
  <c r="AR134" i="9" s="1"/>
  <c r="AO112" i="9"/>
  <c r="AF104" i="9"/>
  <c r="AO129" i="9"/>
  <c r="AH134" i="9"/>
  <c r="AF167" i="9"/>
  <c r="AQ167" i="9" s="1"/>
  <c r="AF170" i="9"/>
  <c r="AQ170" i="9" s="1"/>
  <c r="AH112" i="9"/>
  <c r="AO158" i="9"/>
  <c r="AO134" i="9"/>
  <c r="AH161" i="9"/>
  <c r="AI161" i="9" s="1"/>
  <c r="AG158" i="9"/>
  <c r="AR158" i="9" s="1"/>
  <c r="AS170" i="9"/>
  <c r="AT170" i="9" s="1"/>
  <c r="AI170" i="9"/>
  <c r="AO170" i="9"/>
  <c r="AH149" i="9"/>
  <c r="AP155" i="9"/>
  <c r="AD155" i="9"/>
  <c r="AO155" i="9" s="1"/>
  <c r="AN155" i="9"/>
  <c r="AM155" i="9"/>
  <c r="AL155" i="9"/>
  <c r="AP98" i="9"/>
  <c r="AN98" i="9"/>
  <c r="AM98" i="9"/>
  <c r="AL98" i="9"/>
  <c r="AD98" i="9"/>
  <c r="AH98" i="9" s="1"/>
  <c r="AP142" i="9"/>
  <c r="AN142" i="9"/>
  <c r="AM142" i="9"/>
  <c r="AL142" i="9"/>
  <c r="AD142" i="9"/>
  <c r="AF142" i="9" s="1"/>
  <c r="AG129" i="9" l="1"/>
  <c r="AR129" i="9" s="1"/>
  <c r="AS167" i="9"/>
  <c r="AT167" i="9" s="1"/>
  <c r="AQ125" i="9"/>
  <c r="AF155" i="9"/>
  <c r="AQ155" i="9" s="1"/>
  <c r="AG161" i="9"/>
  <c r="AR161" i="9" s="1"/>
  <c r="AI104" i="9"/>
  <c r="AF98" i="9"/>
  <c r="AG170" i="9"/>
  <c r="AR170" i="9" s="1"/>
  <c r="AG149" i="9"/>
  <c r="AR149" i="9" s="1"/>
  <c r="AI71" i="9"/>
  <c r="AQ142" i="9"/>
  <c r="AG142" i="9"/>
  <c r="AR142" i="9" s="1"/>
  <c r="AS98" i="9"/>
  <c r="AI98" i="9"/>
  <c r="AG104" i="9"/>
  <c r="AR104" i="9" s="1"/>
  <c r="AQ104" i="9"/>
  <c r="AI112" i="9"/>
  <c r="AS112" i="9"/>
  <c r="AS134" i="9"/>
  <c r="AI134" i="9"/>
  <c r="AR136" i="9"/>
  <c r="AO142" i="9"/>
  <c r="AH142" i="9"/>
  <c r="AO98" i="9"/>
  <c r="AH155" i="9"/>
  <c r="AI155" i="9" s="1"/>
  <c r="AS155" i="9" s="1"/>
  <c r="AT155" i="9" s="1"/>
  <c r="AG167" i="9"/>
  <c r="AR167" i="9" s="1"/>
  <c r="AS149" i="9"/>
  <c r="AI149" i="9"/>
  <c r="AG155" i="9" l="1"/>
  <c r="AR155" i="9" s="1"/>
  <c r="AQ98" i="9"/>
  <c r="AG98" i="9"/>
  <c r="AR98" i="9" s="1"/>
  <c r="AS142" i="9"/>
  <c r="AI142" i="9"/>
  <c r="AP137" i="9"/>
  <c r="AN137" i="9"/>
  <c r="AM137" i="9"/>
  <c r="AL137" i="9"/>
  <c r="AD137" i="9"/>
  <c r="AO137" i="9" s="1"/>
  <c r="AP83" i="9"/>
  <c r="AN83" i="9"/>
  <c r="AM83" i="9"/>
  <c r="AL83" i="9"/>
  <c r="AD83" i="9"/>
  <c r="AF83" i="9" s="1"/>
  <c r="AP117" i="9"/>
  <c r="AN117" i="9"/>
  <c r="AM117" i="9"/>
  <c r="AL117" i="9"/>
  <c r="AD117" i="9"/>
  <c r="AO117" i="9" s="1"/>
  <c r="AP151" i="9"/>
  <c r="AN151" i="9"/>
  <c r="AM151" i="9"/>
  <c r="AL151" i="9"/>
  <c r="AD151" i="9"/>
  <c r="AO151" i="9" s="1"/>
  <c r="AP148" i="9"/>
  <c r="AN148" i="9"/>
  <c r="AM148" i="9"/>
  <c r="AL148" i="9"/>
  <c r="AD148" i="9"/>
  <c r="AF148" i="9" s="1"/>
  <c r="AP40" i="9"/>
  <c r="AN40" i="9"/>
  <c r="AM40" i="9"/>
  <c r="AL40" i="9"/>
  <c r="AD40" i="9"/>
  <c r="AO40" i="9" s="1"/>
  <c r="AP144" i="9"/>
  <c r="AN144" i="9"/>
  <c r="AM144" i="9"/>
  <c r="AL144" i="9"/>
  <c r="AD144" i="9"/>
  <c r="AF144" i="9" s="1"/>
  <c r="AG144" i="9" s="1"/>
  <c r="AR144" i="9" s="1"/>
  <c r="AF151" i="9" l="1"/>
  <c r="AQ151" i="9" s="1"/>
  <c r="AF40" i="9"/>
  <c r="AQ40" i="9" s="1"/>
  <c r="AF137" i="9"/>
  <c r="AG137" i="9" s="1"/>
  <c r="AR137" i="9" s="1"/>
  <c r="AH137" i="9"/>
  <c r="AS137" i="9" s="1"/>
  <c r="AQ144" i="9"/>
  <c r="AH151" i="9"/>
  <c r="AS151" i="9" s="1"/>
  <c r="AT151" i="9" s="1"/>
  <c r="AF117" i="9"/>
  <c r="AQ117" i="9" s="1"/>
  <c r="AQ83" i="9"/>
  <c r="AG83" i="9"/>
  <c r="AR83" i="9" s="1"/>
  <c r="AQ148" i="9"/>
  <c r="AG148" i="9"/>
  <c r="AR148" i="9" s="1"/>
  <c r="AO148" i="9"/>
  <c r="AH40" i="9"/>
  <c r="AH117" i="9"/>
  <c r="AO83" i="9"/>
  <c r="AH148" i="9"/>
  <c r="AH83" i="9"/>
  <c r="AO144" i="9"/>
  <c r="AH144" i="9"/>
  <c r="AP103" i="9"/>
  <c r="AN103" i="9"/>
  <c r="AM103" i="9"/>
  <c r="AL103" i="9"/>
  <c r="AD103" i="9"/>
  <c r="AF103" i="9" s="1"/>
  <c r="AP141" i="9"/>
  <c r="AN141" i="9"/>
  <c r="AM141" i="9"/>
  <c r="AL141" i="9"/>
  <c r="AD141" i="9"/>
  <c r="AF141" i="9" s="1"/>
  <c r="AG141" i="9" s="1"/>
  <c r="AR141" i="9" s="1"/>
  <c r="AP128" i="9"/>
  <c r="AN128" i="9"/>
  <c r="AM128" i="9"/>
  <c r="AL128" i="9"/>
  <c r="AD128" i="9"/>
  <c r="AF128" i="9" s="1"/>
  <c r="AP70" i="9"/>
  <c r="AN70" i="9"/>
  <c r="AM70" i="9"/>
  <c r="AL70" i="9"/>
  <c r="AD70" i="9"/>
  <c r="AO70" i="9" s="1"/>
  <c r="AP124" i="9"/>
  <c r="AN124" i="9"/>
  <c r="AM124" i="9"/>
  <c r="AL124" i="9"/>
  <c r="AD124" i="9"/>
  <c r="AO124" i="9" s="1"/>
  <c r="S124" i="9"/>
  <c r="AP102" i="9"/>
  <c r="AN102" i="9"/>
  <c r="AM102" i="9"/>
  <c r="AL102" i="9"/>
  <c r="AD102" i="9"/>
  <c r="AH102" i="9" s="1"/>
  <c r="AN180" i="9"/>
  <c r="AS9" i="9"/>
  <c r="AD9" i="9"/>
  <c r="AF9" i="9" s="1"/>
  <c r="AG9" i="9" s="1"/>
  <c r="AP116" i="9"/>
  <c r="AN116" i="9"/>
  <c r="AM116" i="9"/>
  <c r="AL116" i="9"/>
  <c r="AI137" i="9" l="1"/>
  <c r="AG151" i="9"/>
  <c r="AR151" i="9" s="1"/>
  <c r="AH124" i="9"/>
  <c r="AS124" i="9" s="1"/>
  <c r="AG40" i="9"/>
  <c r="AR40" i="9" s="1"/>
  <c r="AQ137" i="9"/>
  <c r="AF70" i="9"/>
  <c r="AQ70" i="9" s="1"/>
  <c r="AH70" i="9"/>
  <c r="AS70" i="9" s="1"/>
  <c r="AH9" i="9"/>
  <c r="AI9" i="9" s="1"/>
  <c r="AO141" i="9"/>
  <c r="AI151" i="9"/>
  <c r="AQ9" i="9"/>
  <c r="AR9" i="9" s="1"/>
  <c r="AF102" i="9"/>
  <c r="AQ102" i="9" s="1"/>
  <c r="AG117" i="9"/>
  <c r="AR117" i="9" s="1"/>
  <c r="AQ128" i="9"/>
  <c r="AG128" i="9"/>
  <c r="AR128" i="9" s="1"/>
  <c r="AG103" i="9"/>
  <c r="AR103" i="9" s="1"/>
  <c r="AQ103" i="9"/>
  <c r="AS102" i="9"/>
  <c r="AI102" i="9"/>
  <c r="AI144" i="9"/>
  <c r="AS144" i="9"/>
  <c r="AT144" i="9" s="1"/>
  <c r="AS83" i="9"/>
  <c r="AI83" i="9"/>
  <c r="AS40" i="9"/>
  <c r="AI40" i="9"/>
  <c r="AO102" i="9"/>
  <c r="AO103" i="9"/>
  <c r="AF124" i="9"/>
  <c r="AH141" i="9"/>
  <c r="AH103" i="9"/>
  <c r="AS148" i="9"/>
  <c r="AT148" i="9" s="1"/>
  <c r="AI148" i="9"/>
  <c r="AS117" i="9"/>
  <c r="AI117" i="9"/>
  <c r="AO128" i="9"/>
  <c r="AH128" i="9"/>
  <c r="AQ141" i="9"/>
  <c r="W124" i="9"/>
  <c r="AB183" i="9"/>
  <c r="AC183" i="9"/>
  <c r="AE183" i="9"/>
  <c r="AA183" i="9"/>
  <c r="AD116" i="9"/>
  <c r="AO116" i="9" s="1"/>
  <c r="AM180" i="9"/>
  <c r="V178" i="9"/>
  <c r="AR178" i="9" s="1"/>
  <c r="V179" i="9"/>
  <c r="S178" i="9"/>
  <c r="S179" i="9"/>
  <c r="S180" i="9"/>
  <c r="U180" i="9" s="1"/>
  <c r="AQ180" i="9" s="1"/>
  <c r="U111" i="9"/>
  <c r="AQ111" i="9" s="1"/>
  <c r="AP111" i="9"/>
  <c r="S111" i="9"/>
  <c r="AO111" i="9" s="1"/>
  <c r="AN111" i="9"/>
  <c r="AM111" i="9"/>
  <c r="AL111" i="9"/>
  <c r="U136" i="9"/>
  <c r="AQ136" i="9" s="1"/>
  <c r="AP136" i="9"/>
  <c r="S136" i="9"/>
  <c r="AO136" i="9" s="1"/>
  <c r="AN136" i="9"/>
  <c r="AM136" i="9"/>
  <c r="AL136" i="9"/>
  <c r="AP178" i="9"/>
  <c r="AP179" i="9"/>
  <c r="AN178" i="9"/>
  <c r="AN179" i="9"/>
  <c r="AM178" i="9"/>
  <c r="AM179" i="9"/>
  <c r="AL178" i="9"/>
  <c r="AL179" i="9"/>
  <c r="J179" i="9"/>
  <c r="K179" i="9" s="1"/>
  <c r="H179" i="9"/>
  <c r="L179" i="9" s="1"/>
  <c r="AS179" i="9" s="1"/>
  <c r="J178" i="9"/>
  <c r="AQ178" i="9" s="1"/>
  <c r="H178" i="9"/>
  <c r="U82" i="9"/>
  <c r="AQ82" i="9" s="1"/>
  <c r="AP82" i="9"/>
  <c r="S82" i="9"/>
  <c r="AO82" i="9" s="1"/>
  <c r="AN82" i="9"/>
  <c r="AM82" i="9"/>
  <c r="AL82" i="9"/>
  <c r="U15" i="9"/>
  <c r="AQ15" i="9" s="1"/>
  <c r="AP15" i="9"/>
  <c r="S15" i="9"/>
  <c r="W15" i="9" s="1"/>
  <c r="AS15" i="9" s="1"/>
  <c r="AN15" i="9"/>
  <c r="AM15" i="9"/>
  <c r="AL15" i="9"/>
  <c r="AL180" i="9"/>
  <c r="U101" i="9"/>
  <c r="V101" i="9" s="1"/>
  <c r="AR101" i="9" s="1"/>
  <c r="AP101" i="9"/>
  <c r="S101" i="9"/>
  <c r="AO101" i="9" s="1"/>
  <c r="AN101" i="9"/>
  <c r="AM101" i="9"/>
  <c r="AL101" i="9"/>
  <c r="U58" i="9"/>
  <c r="AQ58" i="9" s="1"/>
  <c r="AP58" i="9"/>
  <c r="S58" i="9"/>
  <c r="AO58" i="9" s="1"/>
  <c r="AN58" i="9"/>
  <c r="AM58" i="9"/>
  <c r="AL58" i="9"/>
  <c r="AP8" i="9"/>
  <c r="AN8" i="9"/>
  <c r="AM8" i="9"/>
  <c r="AO8" i="9" s="1"/>
  <c r="AL8" i="9"/>
  <c r="S8" i="9"/>
  <c r="U8" i="9" s="1"/>
  <c r="AP23" i="9"/>
  <c r="AN23" i="9"/>
  <c r="AM23" i="9"/>
  <c r="AL23" i="9"/>
  <c r="U23" i="9"/>
  <c r="AQ23" i="9" s="1"/>
  <c r="S23" i="9"/>
  <c r="W23" i="9" s="1"/>
  <c r="U18" i="9"/>
  <c r="AQ18" i="9" s="1"/>
  <c r="AP18" i="9"/>
  <c r="S18" i="9"/>
  <c r="W18" i="9" s="1"/>
  <c r="AS18" i="9" s="1"/>
  <c r="AN18" i="9"/>
  <c r="AM18" i="9"/>
  <c r="AL18" i="9"/>
  <c r="AI124" i="9" l="1"/>
  <c r="AG70" i="9"/>
  <c r="AR70" i="9" s="1"/>
  <c r="W101" i="9"/>
  <c r="AS101" i="9" s="1"/>
  <c r="AI70" i="9"/>
  <c r="AG102" i="9"/>
  <c r="AR102" i="9" s="1"/>
  <c r="AS103" i="9"/>
  <c r="AI103" i="9"/>
  <c r="V18" i="9"/>
  <c r="AR18" i="9" s="1"/>
  <c r="AH116" i="9"/>
  <c r="AQ124" i="9"/>
  <c r="AG124" i="9"/>
  <c r="AR124" i="9" s="1"/>
  <c r="AD183" i="9"/>
  <c r="AS141" i="9"/>
  <c r="AT141" i="9" s="1"/>
  <c r="AI141" i="9"/>
  <c r="AS128" i="9"/>
  <c r="AI128" i="9"/>
  <c r="AF116" i="9"/>
  <c r="AO180" i="9"/>
  <c r="V180" i="9"/>
  <c r="AR180" i="9" s="1"/>
  <c r="W136" i="9"/>
  <c r="AS136" i="9" s="1"/>
  <c r="AT136" i="9" s="1"/>
  <c r="AO178" i="9"/>
  <c r="AR179" i="9"/>
  <c r="V111" i="9"/>
  <c r="AR111" i="9" s="1"/>
  <c r="W111" i="9"/>
  <c r="V136" i="9"/>
  <c r="V23" i="9"/>
  <c r="AR23" i="9" s="1"/>
  <c r="W180" i="9"/>
  <c r="AS180" i="9" s="1"/>
  <c r="AR58" i="9"/>
  <c r="AQ179" i="9"/>
  <c r="W8" i="9"/>
  <c r="AS8" i="9" s="1"/>
  <c r="AQ8" i="9"/>
  <c r="V8" i="9"/>
  <c r="AR8" i="9" s="1"/>
  <c r="AO179" i="9"/>
  <c r="L178" i="9"/>
  <c r="AS178" i="9" s="1"/>
  <c r="V15" i="9"/>
  <c r="AR15" i="9" s="1"/>
  <c r="AO18" i="9"/>
  <c r="AO15" i="9"/>
  <c r="AO23" i="9"/>
  <c r="AS23" i="9"/>
  <c r="V82" i="9"/>
  <c r="AR82" i="9" s="1"/>
  <c r="W82" i="9"/>
  <c r="AS82" i="9" s="1"/>
  <c r="AQ101" i="9"/>
  <c r="V58" i="9"/>
  <c r="W58" i="9"/>
  <c r="AS58" i="9" s="1"/>
  <c r="U69" i="9"/>
  <c r="V69" i="9" s="1"/>
  <c r="AR69" i="9" s="1"/>
  <c r="AP69" i="9"/>
  <c r="S69" i="9"/>
  <c r="AO69" i="9" s="1"/>
  <c r="AN69" i="9"/>
  <c r="AM69" i="9"/>
  <c r="AL69" i="9"/>
  <c r="U65" i="9"/>
  <c r="AQ65" i="9" s="1"/>
  <c r="AP65" i="9"/>
  <c r="S65" i="9"/>
  <c r="AO65" i="9" s="1"/>
  <c r="AN65" i="9"/>
  <c r="AM65" i="9"/>
  <c r="AL65" i="9"/>
  <c r="U61" i="9"/>
  <c r="AQ61" i="9" s="1"/>
  <c r="AP61" i="9"/>
  <c r="S61" i="9"/>
  <c r="AO61" i="9" s="1"/>
  <c r="AN61" i="9"/>
  <c r="AM61" i="9"/>
  <c r="AL61" i="9"/>
  <c r="AP39" i="9"/>
  <c r="AN39" i="9"/>
  <c r="AM39" i="9"/>
  <c r="AL39" i="9"/>
  <c r="U39" i="9"/>
  <c r="AQ39" i="9" s="1"/>
  <c r="S39" i="9"/>
  <c r="AO39" i="9" s="1"/>
  <c r="U29" i="9"/>
  <c r="AQ29" i="9" s="1"/>
  <c r="S29" i="9"/>
  <c r="U133" i="9"/>
  <c r="AQ133" i="9" s="1"/>
  <c r="AP133" i="9"/>
  <c r="S133" i="9"/>
  <c r="W133" i="9" s="1"/>
  <c r="AS133" i="9" s="1"/>
  <c r="AT133" i="9" s="1"/>
  <c r="AN133" i="9"/>
  <c r="AM133" i="9"/>
  <c r="AL133" i="9"/>
  <c r="U77" i="9"/>
  <c r="AQ77" i="9" s="1"/>
  <c r="AP77" i="9"/>
  <c r="S77" i="9"/>
  <c r="AO77" i="9" s="1"/>
  <c r="AN77" i="9"/>
  <c r="AM77" i="9"/>
  <c r="AL77" i="9"/>
  <c r="W29" i="9" l="1"/>
  <c r="AS29" i="9" s="1"/>
  <c r="AO29" i="9"/>
  <c r="AQ116" i="9"/>
  <c r="AG116" i="9"/>
  <c r="AF183" i="9"/>
  <c r="X136" i="9"/>
  <c r="AS116" i="9"/>
  <c r="AI116" i="9"/>
  <c r="AI183" i="9" s="1"/>
  <c r="AH183" i="9"/>
  <c r="AT178" i="9"/>
  <c r="AS111" i="9"/>
  <c r="X180" i="9"/>
  <c r="W61" i="9"/>
  <c r="AS61" i="9" s="1"/>
  <c r="AQ69" i="9"/>
  <c r="M178" i="9"/>
  <c r="W65" i="9"/>
  <c r="AS65" i="9" s="1"/>
  <c r="V39" i="9"/>
  <c r="AR39" i="9" s="1"/>
  <c r="V61" i="9"/>
  <c r="AR61" i="9" s="1"/>
  <c r="W69" i="9"/>
  <c r="AS69" i="9" s="1"/>
  <c r="V65" i="9"/>
  <c r="AR65" i="9" s="1"/>
  <c r="W39" i="9"/>
  <c r="V133" i="9"/>
  <c r="AR133" i="9" s="1"/>
  <c r="AO133" i="9"/>
  <c r="X133" i="9"/>
  <c r="V77" i="9"/>
  <c r="AR77" i="9" s="1"/>
  <c r="W77" i="9"/>
  <c r="U127" i="9"/>
  <c r="AQ127" i="9" s="1"/>
  <c r="AP127" i="9"/>
  <c r="S127" i="9"/>
  <c r="AO127" i="9" s="1"/>
  <c r="AN127" i="9"/>
  <c r="AM127" i="9"/>
  <c r="AL127" i="9"/>
  <c r="U123" i="9"/>
  <c r="AQ123" i="9" s="1"/>
  <c r="AP123" i="9"/>
  <c r="S123" i="9"/>
  <c r="AO123" i="9" s="1"/>
  <c r="AN123" i="9"/>
  <c r="AM123" i="9"/>
  <c r="AL123" i="9"/>
  <c r="U14" i="9"/>
  <c r="AP14" i="9"/>
  <c r="S14" i="9"/>
  <c r="W14" i="9" s="1"/>
  <c r="AS14" i="9" s="1"/>
  <c r="AN14" i="9"/>
  <c r="AM14" i="9"/>
  <c r="AL14" i="9"/>
  <c r="U115" i="9"/>
  <c r="AQ115" i="9" s="1"/>
  <c r="AP115" i="9"/>
  <c r="S115" i="9"/>
  <c r="W115" i="9" s="1"/>
  <c r="AN115" i="9"/>
  <c r="AM115" i="9"/>
  <c r="AL115" i="9"/>
  <c r="AP38" i="9"/>
  <c r="AN38" i="9"/>
  <c r="AM38" i="9"/>
  <c r="AL38" i="9"/>
  <c r="U38" i="9"/>
  <c r="AQ38" i="9" s="1"/>
  <c r="S38" i="9"/>
  <c r="AO38" i="9" s="1"/>
  <c r="U32" i="9"/>
  <c r="AQ32" i="9" s="1"/>
  <c r="S32" i="9"/>
  <c r="AO32" i="9" s="1"/>
  <c r="U91" i="9"/>
  <c r="AQ91" i="9" s="1"/>
  <c r="AP91" i="9"/>
  <c r="S91" i="9"/>
  <c r="W91" i="9" s="1"/>
  <c r="AS91" i="9" s="1"/>
  <c r="AN91" i="9"/>
  <c r="AM91" i="9"/>
  <c r="AL91" i="9"/>
  <c r="AM57" i="9"/>
  <c r="U57" i="9"/>
  <c r="AQ57" i="9" s="1"/>
  <c r="AP57" i="9"/>
  <c r="S57" i="9"/>
  <c r="AO57" i="9" s="1"/>
  <c r="AN57" i="9"/>
  <c r="AL57" i="9"/>
  <c r="U49" i="9"/>
  <c r="AQ49" i="9" s="1"/>
  <c r="AP49" i="9"/>
  <c r="S49" i="9"/>
  <c r="AO49" i="9" s="1"/>
  <c r="AN49" i="9"/>
  <c r="AM49" i="9"/>
  <c r="AL49" i="9"/>
  <c r="U28" i="9"/>
  <c r="AQ28" i="9" s="1"/>
  <c r="S28" i="9"/>
  <c r="AO28" i="9" s="1"/>
  <c r="U64" i="9"/>
  <c r="AQ64" i="9" s="1"/>
  <c r="AP64" i="9"/>
  <c r="S64" i="9"/>
  <c r="AO64" i="9" s="1"/>
  <c r="AN64" i="9"/>
  <c r="AM64" i="9"/>
  <c r="AL64" i="9"/>
  <c r="U68" i="9"/>
  <c r="AQ68" i="9" s="1"/>
  <c r="AP68" i="9"/>
  <c r="S68" i="9"/>
  <c r="AO68" i="9" s="1"/>
  <c r="AN68" i="9"/>
  <c r="AM68" i="9"/>
  <c r="AL68" i="9"/>
  <c r="U114" i="9"/>
  <c r="AQ114" i="9" s="1"/>
  <c r="AP114" i="9"/>
  <c r="S114" i="9"/>
  <c r="W114" i="9" s="1"/>
  <c r="AN114" i="9"/>
  <c r="AM114" i="9"/>
  <c r="AL114" i="9"/>
  <c r="AP7" i="9"/>
  <c r="AN7" i="9"/>
  <c r="AM7" i="9"/>
  <c r="AO7" i="9" s="1"/>
  <c r="AL7" i="9"/>
  <c r="S7" i="9"/>
  <c r="W7" i="9" s="1"/>
  <c r="U81" i="9"/>
  <c r="V81" i="9" s="1"/>
  <c r="AR81" i="9" s="1"/>
  <c r="AP81" i="9"/>
  <c r="S81" i="9"/>
  <c r="AO81" i="9" s="1"/>
  <c r="AN81" i="9"/>
  <c r="AM81" i="9"/>
  <c r="AL81" i="9"/>
  <c r="AL110" i="9"/>
  <c r="U110" i="9"/>
  <c r="AQ110" i="9" s="1"/>
  <c r="AP110" i="9"/>
  <c r="S110" i="9"/>
  <c r="AO110" i="9" s="1"/>
  <c r="AN110" i="9"/>
  <c r="AM110" i="9"/>
  <c r="U97" i="9"/>
  <c r="AQ97" i="9" s="1"/>
  <c r="AP97" i="9"/>
  <c r="S97" i="9"/>
  <c r="AO97" i="9" s="1"/>
  <c r="AN97" i="9"/>
  <c r="AM97" i="9"/>
  <c r="AL97" i="9"/>
  <c r="U76" i="9"/>
  <c r="AQ76" i="9" s="1"/>
  <c r="AP76" i="9"/>
  <c r="S76" i="9"/>
  <c r="W76" i="9" s="1"/>
  <c r="AS76" i="9" s="1"/>
  <c r="AN76" i="9"/>
  <c r="AM76" i="9"/>
  <c r="AL76" i="9"/>
  <c r="AP37" i="9"/>
  <c r="AN37" i="9"/>
  <c r="AM37" i="9"/>
  <c r="AL37" i="9"/>
  <c r="U37" i="9"/>
  <c r="AQ37" i="9" s="1"/>
  <c r="S37" i="9"/>
  <c r="AO37" i="9" s="1"/>
  <c r="U107" i="9"/>
  <c r="V107" i="9" s="1"/>
  <c r="AR107" i="9" s="1"/>
  <c r="AP107" i="9"/>
  <c r="S107" i="9"/>
  <c r="W107" i="9" s="1"/>
  <c r="AS107" i="9" s="1"/>
  <c r="AT107" i="9" s="1"/>
  <c r="AN107" i="9"/>
  <c r="AM107" i="9"/>
  <c r="AL107" i="9"/>
  <c r="U80" i="9"/>
  <c r="AQ80" i="9" s="1"/>
  <c r="AP80" i="9"/>
  <c r="S80" i="9"/>
  <c r="AO80" i="9" s="1"/>
  <c r="AN80" i="9"/>
  <c r="AM80" i="9"/>
  <c r="AL80" i="9"/>
  <c r="U56" i="9"/>
  <c r="V56" i="9" s="1"/>
  <c r="AP56" i="9"/>
  <c r="S56" i="9"/>
  <c r="W56" i="9" s="1"/>
  <c r="AS56" i="9" s="1"/>
  <c r="AN56" i="9"/>
  <c r="AM56" i="9"/>
  <c r="AL56" i="9"/>
  <c r="AR36" i="9"/>
  <c r="AP36" i="9"/>
  <c r="AN36" i="9"/>
  <c r="AM36" i="9"/>
  <c r="AL36" i="9"/>
  <c r="U36" i="9"/>
  <c r="AQ36" i="9" s="1"/>
  <c r="S36" i="9"/>
  <c r="AO36" i="9" s="1"/>
  <c r="U100" i="9"/>
  <c r="AQ100" i="9" s="1"/>
  <c r="AP100" i="9"/>
  <c r="S100" i="9"/>
  <c r="AO100" i="9" s="1"/>
  <c r="AN100" i="9"/>
  <c r="AM100" i="9"/>
  <c r="AL100" i="9"/>
  <c r="U96" i="9"/>
  <c r="AQ96" i="9" s="1"/>
  <c r="AP96" i="9"/>
  <c r="S96" i="9"/>
  <c r="AO96" i="9" s="1"/>
  <c r="AN96" i="9"/>
  <c r="AM96" i="9"/>
  <c r="AL96" i="9"/>
  <c r="U87" i="9"/>
  <c r="AQ87" i="9" s="1"/>
  <c r="AP87" i="9"/>
  <c r="S87" i="9"/>
  <c r="W87" i="9" s="1"/>
  <c r="AS87" i="9" s="1"/>
  <c r="AN87" i="9"/>
  <c r="AM87" i="9"/>
  <c r="AL87" i="9"/>
  <c r="V29" i="9" l="1"/>
  <c r="AR29" i="9" s="1"/>
  <c r="AR116" i="9"/>
  <c r="AG183" i="9"/>
  <c r="U7" i="9"/>
  <c r="V7" i="9" s="1"/>
  <c r="AR7" i="9" s="1"/>
  <c r="AS7" i="9"/>
  <c r="X7" i="9"/>
  <c r="V14" i="9"/>
  <c r="AR14" i="9" s="1"/>
  <c r="AQ14" i="9"/>
  <c r="AO56" i="9"/>
  <c r="X114" i="9"/>
  <c r="AS39" i="9"/>
  <c r="W38" i="9"/>
  <c r="AS38" i="9" s="1"/>
  <c r="V32" i="9"/>
  <c r="AR32" i="9" s="1"/>
  <c r="W57" i="9"/>
  <c r="AS57" i="9" s="1"/>
  <c r="AO91" i="9"/>
  <c r="W127" i="9"/>
  <c r="AS127" i="9" s="1"/>
  <c r="AT127" i="9" s="1"/>
  <c r="AS77" i="9"/>
  <c r="V127" i="9"/>
  <c r="AR127" i="9" s="1"/>
  <c r="AQ56" i="9"/>
  <c r="AR56" i="9" s="1"/>
  <c r="X107" i="9"/>
  <c r="V115" i="9"/>
  <c r="AR115" i="9" s="1"/>
  <c r="AO14" i="9"/>
  <c r="AQ107" i="9"/>
  <c r="AR57" i="9"/>
  <c r="V38" i="9"/>
  <c r="AR38" i="9" s="1"/>
  <c r="V123" i="9"/>
  <c r="AR123" i="9" s="1"/>
  <c r="W123" i="9"/>
  <c r="W32" i="9"/>
  <c r="AS32" i="9" s="1"/>
  <c r="W37" i="9"/>
  <c r="AS37" i="9" s="1"/>
  <c r="AO76" i="9"/>
  <c r="V76" i="9"/>
  <c r="AR76" i="9" s="1"/>
  <c r="W97" i="9"/>
  <c r="AS97" i="9" s="1"/>
  <c r="V97" i="9"/>
  <c r="AR97" i="9" s="1"/>
  <c r="AO107" i="9"/>
  <c r="V37" i="9"/>
  <c r="AR37" i="9" s="1"/>
  <c r="AQ81" i="9"/>
  <c r="AS115" i="9"/>
  <c r="AO115" i="9"/>
  <c r="V91" i="9"/>
  <c r="AR91" i="9" s="1"/>
  <c r="V57" i="9"/>
  <c r="W49" i="9"/>
  <c r="W28" i="9"/>
  <c r="AS28" i="9" s="1"/>
  <c r="V64" i="9"/>
  <c r="AR64" i="9" s="1"/>
  <c r="W64" i="9"/>
  <c r="AS64" i="9" s="1"/>
  <c r="V68" i="9"/>
  <c r="AR68" i="9" s="1"/>
  <c r="W68" i="9"/>
  <c r="AS68" i="9" s="1"/>
  <c r="V114" i="9"/>
  <c r="AR114" i="9" s="1"/>
  <c r="AS114" i="9"/>
  <c r="AO114" i="9"/>
  <c r="W81" i="9"/>
  <c r="AS81" i="9" s="1"/>
  <c r="V110" i="9"/>
  <c r="AR110" i="9" s="1"/>
  <c r="W110" i="9"/>
  <c r="X110" i="9" s="1"/>
  <c r="V80" i="9"/>
  <c r="AR80" i="9" s="1"/>
  <c r="W80" i="9"/>
  <c r="AS80" i="9" s="1"/>
  <c r="W36" i="9"/>
  <c r="AS36" i="9" s="1"/>
  <c r="AO87" i="9"/>
  <c r="W96" i="9"/>
  <c r="V100" i="9"/>
  <c r="AR100" i="9" s="1"/>
  <c r="W100" i="9"/>
  <c r="X100" i="9" s="1"/>
  <c r="V96" i="9"/>
  <c r="AR96" i="9" s="1"/>
  <c r="V87" i="9"/>
  <c r="AR87" i="9" s="1"/>
  <c r="U27" i="9"/>
  <c r="AQ27" i="9" s="1"/>
  <c r="S27" i="9"/>
  <c r="AO27" i="9" s="1"/>
  <c r="U75" i="9"/>
  <c r="AQ75" i="9" s="1"/>
  <c r="AP75" i="9"/>
  <c r="S75" i="9"/>
  <c r="AO75" i="9" s="1"/>
  <c r="AN75" i="9"/>
  <c r="AM75" i="9"/>
  <c r="AL75" i="9"/>
  <c r="S74" i="9"/>
  <c r="AT114" i="9" l="1"/>
  <c r="X127" i="9"/>
  <c r="AQ7" i="9"/>
  <c r="X96" i="9"/>
  <c r="AS123" i="9"/>
  <c r="AT123" i="9" s="1"/>
  <c r="X123" i="9"/>
  <c r="V28" i="9"/>
  <c r="AR28" i="9" s="1"/>
  <c r="AS49" i="9"/>
  <c r="V49" i="9"/>
  <c r="AR49" i="9" s="1"/>
  <c r="AS110" i="9"/>
  <c r="AT110" i="9" s="1"/>
  <c r="AS96" i="9"/>
  <c r="AT96" i="9" s="1"/>
  <c r="W27" i="9"/>
  <c r="AS27" i="9" s="1"/>
  <c r="AS100" i="9"/>
  <c r="AT100" i="9" s="1"/>
  <c r="W75" i="9"/>
  <c r="V75" i="9"/>
  <c r="AR75" i="9" s="1"/>
  <c r="U90" i="9"/>
  <c r="AQ90" i="9" s="1"/>
  <c r="AP90" i="9"/>
  <c r="S90" i="9"/>
  <c r="AO90" i="9" s="1"/>
  <c r="AN90" i="9"/>
  <c r="AM90" i="9"/>
  <c r="AL90" i="9"/>
  <c r="AP79" i="9"/>
  <c r="AM79" i="9"/>
  <c r="U79" i="9"/>
  <c r="AQ79" i="9" s="1"/>
  <c r="S79" i="9"/>
  <c r="W79" i="9" s="1"/>
  <c r="AS79" i="9" s="1"/>
  <c r="AN79" i="9"/>
  <c r="AL79" i="9"/>
  <c r="AS75" i="9" l="1"/>
  <c r="V27" i="9"/>
  <c r="AR27" i="9" s="1"/>
  <c r="W90" i="9"/>
  <c r="X90" i="9" s="1"/>
  <c r="V90" i="9"/>
  <c r="AR90" i="9" s="1"/>
  <c r="AO79" i="9"/>
  <c r="V79" i="9"/>
  <c r="AR79" i="9" s="1"/>
  <c r="AO182" i="9"/>
  <c r="U67" i="9"/>
  <c r="AQ67" i="9" s="1"/>
  <c r="AP67" i="9"/>
  <c r="S67" i="9"/>
  <c r="W67" i="9" s="1"/>
  <c r="AN67" i="9"/>
  <c r="AM67" i="9"/>
  <c r="AL67" i="9"/>
  <c r="U55" i="9"/>
  <c r="AQ55" i="9" s="1"/>
  <c r="AP55" i="9"/>
  <c r="S55" i="9"/>
  <c r="W55" i="9" s="1"/>
  <c r="AN55" i="9"/>
  <c r="AM55" i="9"/>
  <c r="AL55" i="9"/>
  <c r="AO55" i="9" l="1"/>
  <c r="AO67" i="9"/>
  <c r="AS90" i="9"/>
  <c r="AT90" i="9" s="1"/>
  <c r="V67" i="9"/>
  <c r="AR67" i="9" s="1"/>
  <c r="AS67" i="9"/>
  <c r="V55" i="9"/>
  <c r="AR55" i="9" s="1"/>
  <c r="AS55" i="9"/>
  <c r="AP22" i="9" l="1"/>
  <c r="AN22" i="9"/>
  <c r="AM22" i="9"/>
  <c r="AL22" i="9"/>
  <c r="U22" i="9"/>
  <c r="S22" i="9"/>
  <c r="W22" i="9" s="1"/>
  <c r="AS22" i="9" s="1"/>
  <c r="AO22" i="9" l="1"/>
  <c r="AQ22" i="9"/>
  <c r="V22" i="9"/>
  <c r="AR22" i="9" s="1"/>
  <c r="AP86" i="9"/>
  <c r="AM86" i="9"/>
  <c r="U86" i="9"/>
  <c r="V86" i="9" s="1"/>
  <c r="AR86" i="9" s="1"/>
  <c r="S86" i="9"/>
  <c r="AN86" i="9"/>
  <c r="AL86" i="9"/>
  <c r="AQ86" i="9" l="1"/>
  <c r="W86" i="9"/>
  <c r="AO86" i="9"/>
  <c r="AP17" i="9"/>
  <c r="AN17" i="9"/>
  <c r="AM17" i="9"/>
  <c r="AL17" i="9"/>
  <c r="U17" i="9"/>
  <c r="S17" i="9"/>
  <c r="W17" i="9" s="1"/>
  <c r="AS17" i="9" s="1"/>
  <c r="AQ17" i="9" l="1"/>
  <c r="V17" i="9"/>
  <c r="AR17" i="9" s="1"/>
  <c r="AS86" i="9"/>
  <c r="AT86" i="9" s="1"/>
  <c r="X86" i="9"/>
  <c r="AO17" i="9"/>
  <c r="U60" i="9"/>
  <c r="AP60" i="9"/>
  <c r="S60" i="9"/>
  <c r="AN60" i="9"/>
  <c r="AM60" i="9"/>
  <c r="AL60" i="9"/>
  <c r="AQ60" i="9" l="1"/>
  <c r="V60" i="9"/>
  <c r="AR60" i="9" s="1"/>
  <c r="W60" i="9"/>
  <c r="AS60" i="9" s="1"/>
  <c r="AO60" i="9"/>
  <c r="U30" i="9"/>
  <c r="U31" i="9"/>
  <c r="AQ31" i="9" s="1"/>
  <c r="S31" i="9"/>
  <c r="AO31" i="9" s="1"/>
  <c r="W31" i="9" l="1"/>
  <c r="AS31" i="9" s="1"/>
  <c r="U63" i="9"/>
  <c r="AQ63" i="9" s="1"/>
  <c r="AP63" i="9"/>
  <c r="S63" i="9"/>
  <c r="AN63" i="9"/>
  <c r="AM63" i="9"/>
  <c r="AL63" i="9"/>
  <c r="W63" i="9" l="1"/>
  <c r="AS63" i="9" s="1"/>
  <c r="AO63" i="9"/>
  <c r="V63" i="9"/>
  <c r="AR63" i="9" s="1"/>
  <c r="AP48" i="9"/>
  <c r="AN48" i="9"/>
  <c r="AM48" i="9"/>
  <c r="AL48" i="9"/>
  <c r="U48" i="9"/>
  <c r="AQ48" i="9" s="1"/>
  <c r="S48" i="9"/>
  <c r="W48" i="9" l="1"/>
  <c r="V48" i="9" s="1"/>
  <c r="AR48" i="9" s="1"/>
  <c r="AO48" i="9"/>
  <c r="U26" i="9"/>
  <c r="AQ26" i="9" s="1"/>
  <c r="S26" i="9"/>
  <c r="AO26" i="9" s="1"/>
  <c r="W26" i="9" l="1"/>
  <c r="AS26" i="9" s="1"/>
  <c r="AS48" i="9"/>
  <c r="AP54" i="9"/>
  <c r="AN54" i="9"/>
  <c r="AM54" i="9"/>
  <c r="AL54" i="9"/>
  <c r="U54" i="9"/>
  <c r="V54" i="9" s="1"/>
  <c r="AR54" i="9" s="1"/>
  <c r="S54" i="9"/>
  <c r="AN78" i="9"/>
  <c r="AL78" i="9"/>
  <c r="T78" i="9"/>
  <c r="Q78" i="9"/>
  <c r="AM78" i="9" s="1"/>
  <c r="W54" i="9" l="1"/>
  <c r="AS54" i="9" s="1"/>
  <c r="AO54" i="9"/>
  <c r="U78" i="9"/>
  <c r="AQ78" i="9" s="1"/>
  <c r="AP78" i="9"/>
  <c r="AQ54" i="9"/>
  <c r="S78" i="9"/>
  <c r="U74" i="9"/>
  <c r="AQ74" i="9" s="1"/>
  <c r="AP74" i="9"/>
  <c r="AN74" i="9"/>
  <c r="AM74" i="9"/>
  <c r="AL74" i="9"/>
  <c r="W74" i="9" l="1"/>
  <c r="X74" i="9" s="1"/>
  <c r="AO74" i="9"/>
  <c r="W78" i="9"/>
  <c r="X78" i="9" s="1"/>
  <c r="AO78" i="9"/>
  <c r="V78" i="9"/>
  <c r="AR78" i="9" s="1"/>
  <c r="V74" i="9"/>
  <c r="AR74" i="9" s="1"/>
  <c r="AP66" i="9"/>
  <c r="AN66" i="9"/>
  <c r="AM66" i="9"/>
  <c r="AM62" i="9"/>
  <c r="AM59" i="9"/>
  <c r="AM53" i="9"/>
  <c r="AL66" i="9"/>
  <c r="U66" i="9"/>
  <c r="AQ66" i="9" s="1"/>
  <c r="S66" i="9"/>
  <c r="AS74" i="9" l="1"/>
  <c r="AT74" i="9" s="1"/>
  <c r="AS78" i="9"/>
  <c r="AT78" i="9" s="1"/>
  <c r="W66" i="9"/>
  <c r="X66" i="9" s="1"/>
  <c r="AO66" i="9"/>
  <c r="V66" i="9"/>
  <c r="AR66" i="9" s="1"/>
  <c r="AS66" i="9" l="1"/>
  <c r="AT66" i="9" s="1"/>
  <c r="AP47" i="9"/>
  <c r="AN47" i="9"/>
  <c r="AM47" i="9"/>
  <c r="AL47" i="9"/>
  <c r="U46" i="9"/>
  <c r="U47" i="9"/>
  <c r="AQ47" i="9" s="1"/>
  <c r="S46" i="9"/>
  <c r="S47" i="9"/>
  <c r="W47" i="9" l="1"/>
  <c r="V47" i="9" s="1"/>
  <c r="AR47" i="9" s="1"/>
  <c r="AO47" i="9"/>
  <c r="W46" i="9"/>
  <c r="AS47" i="9" l="1"/>
  <c r="AP62" i="9"/>
  <c r="AP59" i="9"/>
  <c r="AP53" i="9"/>
  <c r="AN62" i="9"/>
  <c r="AN59" i="9"/>
  <c r="AN53" i="9"/>
  <c r="AL62" i="9"/>
  <c r="U62" i="9"/>
  <c r="V62" i="9" s="1"/>
  <c r="AR62" i="9" s="1"/>
  <c r="S62" i="9"/>
  <c r="AL59" i="9"/>
  <c r="U59" i="9"/>
  <c r="V59" i="9" s="1"/>
  <c r="AR59" i="9" s="1"/>
  <c r="S59" i="9"/>
  <c r="U35" i="9"/>
  <c r="AQ35" i="9" s="1"/>
  <c r="S30" i="9"/>
  <c r="W30" i="9" s="1"/>
  <c r="X30" i="9" s="1"/>
  <c r="S34" i="9"/>
  <c r="W34" i="9" s="1"/>
  <c r="S35" i="9"/>
  <c r="W35" i="9" l="1"/>
  <c r="X34" i="9" s="1"/>
  <c r="AO35" i="9"/>
  <c r="W59" i="9"/>
  <c r="X59" i="9" s="1"/>
  <c r="AO59" i="9"/>
  <c r="W62" i="9"/>
  <c r="X62" i="9" s="1"/>
  <c r="AO62" i="9"/>
  <c r="AQ59" i="9"/>
  <c r="AQ62" i="9"/>
  <c r="AL53" i="9"/>
  <c r="AS35" i="9" l="1"/>
  <c r="AS62" i="9"/>
  <c r="AT62" i="9" s="1"/>
  <c r="AS59" i="9"/>
  <c r="AT59" i="9" s="1"/>
  <c r="T183" i="9" l="1"/>
  <c r="R183" i="9"/>
  <c r="Q183" i="9"/>
  <c r="P183" i="9"/>
  <c r="E183" i="9"/>
  <c r="AS182" i="9"/>
  <c r="AR182" i="9"/>
  <c r="AQ182" i="9"/>
  <c r="AP182" i="9"/>
  <c r="AN182" i="9"/>
  <c r="AL182" i="9"/>
  <c r="M182" i="9"/>
  <c r="U53" i="9"/>
  <c r="AQ53" i="9" s="1"/>
  <c r="S53" i="9"/>
  <c r="AR52" i="9"/>
  <c r="AP52" i="9"/>
  <c r="AN52" i="9"/>
  <c r="AM52" i="9"/>
  <c r="AL52" i="9"/>
  <c r="U52" i="9"/>
  <c r="AQ52" i="9" s="1"/>
  <c r="S52" i="9"/>
  <c r="M52" i="9"/>
  <c r="AP46" i="9"/>
  <c r="AN46" i="9"/>
  <c r="AM46" i="9"/>
  <c r="AL46" i="9"/>
  <c r="J46" i="9"/>
  <c r="AQ46" i="9" s="1"/>
  <c r="H46" i="9"/>
  <c r="AP45" i="9"/>
  <c r="AN45" i="9"/>
  <c r="AM45" i="9"/>
  <c r="AL45" i="9"/>
  <c r="U45" i="9"/>
  <c r="S45" i="9"/>
  <c r="W45" i="9" s="1"/>
  <c r="X45" i="9" s="1"/>
  <c r="J45" i="9"/>
  <c r="H45" i="9"/>
  <c r="AN34" i="9"/>
  <c r="AM34" i="9"/>
  <c r="AL34" i="9"/>
  <c r="J34" i="9"/>
  <c r="K34" i="9" s="1"/>
  <c r="AR34" i="9" s="1"/>
  <c r="H34" i="9"/>
  <c r="J30" i="9"/>
  <c r="AQ30" i="9" s="1"/>
  <c r="H30" i="9"/>
  <c r="AO30" i="9" s="1"/>
  <c r="U25" i="9"/>
  <c r="AQ25" i="9" s="1"/>
  <c r="S25" i="9"/>
  <c r="AO25" i="9" s="1"/>
  <c r="U24" i="9"/>
  <c r="S24" i="9"/>
  <c r="W24" i="9" s="1"/>
  <c r="J24" i="9"/>
  <c r="H24" i="9"/>
  <c r="AP21" i="9"/>
  <c r="AN21" i="9"/>
  <c r="AM21" i="9"/>
  <c r="AL21" i="9"/>
  <c r="U21" i="9"/>
  <c r="S21" i="9"/>
  <c r="W21" i="9" s="1"/>
  <c r="X20" i="9" s="1"/>
  <c r="J21" i="9"/>
  <c r="K21" i="9" s="1"/>
  <c r="AR21" i="9" s="1"/>
  <c r="H21" i="9"/>
  <c r="L21" i="9" s="1"/>
  <c r="AP16" i="9"/>
  <c r="AN16" i="9"/>
  <c r="AM16" i="9"/>
  <c r="AL16" i="9"/>
  <c r="U16" i="9"/>
  <c r="V16" i="9" s="1"/>
  <c r="S16" i="9"/>
  <c r="W16" i="9" s="1"/>
  <c r="X16" i="9" s="1"/>
  <c r="J16" i="9"/>
  <c r="H16" i="9"/>
  <c r="AR20" i="9"/>
  <c r="AL20" i="9"/>
  <c r="I20" i="9"/>
  <c r="I183" i="9" s="1"/>
  <c r="G20" i="9"/>
  <c r="G183" i="9" s="1"/>
  <c r="F20" i="9"/>
  <c r="AM20" i="9" s="1"/>
  <c r="AR13" i="9"/>
  <c r="AP13" i="9"/>
  <c r="AN13" i="9"/>
  <c r="AM13" i="9"/>
  <c r="AL13" i="9"/>
  <c r="U13" i="9"/>
  <c r="AQ13" i="9" s="1"/>
  <c r="S13" i="9"/>
  <c r="W13" i="9" s="1"/>
  <c r="AS13" i="9" s="1"/>
  <c r="AP12" i="9"/>
  <c r="AN12" i="9"/>
  <c r="AM12" i="9"/>
  <c r="AL12" i="9"/>
  <c r="U12" i="9"/>
  <c r="S12" i="9"/>
  <c r="W12" i="9" s="1"/>
  <c r="J12" i="9"/>
  <c r="H12" i="9"/>
  <c r="L12" i="9" s="1"/>
  <c r="AP11" i="9"/>
  <c r="AN11" i="9"/>
  <c r="AM11" i="9"/>
  <c r="AL11" i="9"/>
  <c r="U11" i="9"/>
  <c r="S11" i="9"/>
  <c r="J11" i="9"/>
  <c r="H11" i="9"/>
  <c r="L11" i="9" s="1"/>
  <c r="AP6" i="9"/>
  <c r="AN6" i="9"/>
  <c r="AM6" i="9"/>
  <c r="AO6" i="9" s="1"/>
  <c r="AL6" i="9"/>
  <c r="J6" i="9"/>
  <c r="K6" i="9" s="1"/>
  <c r="H6" i="9"/>
  <c r="L6" i="9" s="1"/>
  <c r="AS6" i="9" s="1"/>
  <c r="AR5" i="9"/>
  <c r="AQ5" i="9"/>
  <c r="AP5" i="9"/>
  <c r="AN5" i="9"/>
  <c r="AM5" i="9"/>
  <c r="AO5" i="9" s="1"/>
  <c r="AL5" i="9"/>
  <c r="H5" i="9"/>
  <c r="L5" i="9" s="1"/>
  <c r="AS5" i="9" s="1"/>
  <c r="AR4" i="9"/>
  <c r="AP4" i="9"/>
  <c r="AN4" i="9"/>
  <c r="AM4" i="9"/>
  <c r="AL4" i="9"/>
  <c r="J4" i="9"/>
  <c r="AQ4" i="9" s="1"/>
  <c r="H4" i="9"/>
  <c r="AO4" i="9" l="1"/>
  <c r="K24" i="9"/>
  <c r="AR24" i="9" s="1"/>
  <c r="AQ24" i="9"/>
  <c r="AO24" i="9"/>
  <c r="L24" i="9"/>
  <c r="AS24" i="9" s="1"/>
  <c r="W25" i="9"/>
  <c r="L46" i="9"/>
  <c r="AS46" i="9" s="1"/>
  <c r="AO46" i="9"/>
  <c r="L45" i="9"/>
  <c r="AS45" i="9" s="1"/>
  <c r="AO45" i="9"/>
  <c r="W53" i="9"/>
  <c r="AS53" i="9" s="1"/>
  <c r="AO53" i="9"/>
  <c r="W52" i="9"/>
  <c r="AO52" i="9"/>
  <c r="L34" i="9"/>
  <c r="M34" i="9" s="1"/>
  <c r="AO34" i="9"/>
  <c r="L30" i="9"/>
  <c r="AQ16" i="9"/>
  <c r="AO21" i="9"/>
  <c r="AQ11" i="9"/>
  <c r="AO11" i="9"/>
  <c r="AQ12" i="9"/>
  <c r="AO12" i="9"/>
  <c r="AO16" i="9"/>
  <c r="AS21" i="9"/>
  <c r="AL183" i="9"/>
  <c r="C189" i="9" s="1"/>
  <c r="AP20" i="9"/>
  <c r="AP183" i="9" s="1"/>
  <c r="K16" i="9"/>
  <c r="AR16" i="9" s="1"/>
  <c r="AS12" i="9"/>
  <c r="AM183" i="9"/>
  <c r="C186" i="9" s="1"/>
  <c r="U183" i="9"/>
  <c r="K12" i="9"/>
  <c r="AR12" i="9" s="1"/>
  <c r="V53" i="9"/>
  <c r="AO13" i="9"/>
  <c r="AQ21" i="9"/>
  <c r="AQ34" i="9"/>
  <c r="AQ45" i="9"/>
  <c r="K46" i="9"/>
  <c r="AR46" i="9" s="1"/>
  <c r="M11" i="9"/>
  <c r="AR6" i="9"/>
  <c r="L4" i="9"/>
  <c r="W11" i="9"/>
  <c r="X11" i="9" s="1"/>
  <c r="H20" i="9"/>
  <c r="L20" i="9" s="1"/>
  <c r="M20" i="9" s="1"/>
  <c r="AN20" i="9"/>
  <c r="AN183" i="9" s="1"/>
  <c r="C187" i="9" s="1"/>
  <c r="K30" i="9"/>
  <c r="AR30" i="9" s="1"/>
  <c r="K45" i="9"/>
  <c r="AR45" i="9" s="1"/>
  <c r="F183" i="9"/>
  <c r="AQ6" i="9"/>
  <c r="J20" i="9"/>
  <c r="AQ20" i="9" s="1"/>
  <c r="K11" i="9"/>
  <c r="AR11" i="9" s="1"/>
  <c r="X24" i="9" l="1"/>
  <c r="AS25" i="9"/>
  <c r="AS30" i="9"/>
  <c r="AT30" i="9" s="1"/>
  <c r="AT45" i="9"/>
  <c r="X52" i="9"/>
  <c r="X183" i="9" s="1"/>
  <c r="AT24" i="9"/>
  <c r="AS11" i="9"/>
  <c r="AT11" i="9" s="1"/>
  <c r="AS52" i="9"/>
  <c r="AT52" i="9" s="1"/>
  <c r="M24" i="9"/>
  <c r="AS34" i="9"/>
  <c r="AT34" i="9" s="1"/>
  <c r="M45" i="9"/>
  <c r="M30" i="9"/>
  <c r="V183" i="9"/>
  <c r="AR53" i="9"/>
  <c r="AR183" i="9" s="1"/>
  <c r="C188" i="9"/>
  <c r="C190" i="9" s="1"/>
  <c r="L16" i="9"/>
  <c r="L183" i="9" s="1"/>
  <c r="H183" i="9"/>
  <c r="AQ183" i="9"/>
  <c r="AO20" i="9"/>
  <c r="AO183" i="9" s="1"/>
  <c r="J183" i="9"/>
  <c r="AS4" i="9"/>
  <c r="AT4" i="9" s="1"/>
  <c r="M4" i="9"/>
  <c r="AS20" i="9"/>
  <c r="AT20" i="9" s="1"/>
  <c r="K183" i="9"/>
  <c r="W183" i="9"/>
  <c r="AS16" i="9" l="1"/>
  <c r="AT16" i="9" s="1"/>
  <c r="M16" i="9"/>
  <c r="M183" i="9" s="1"/>
  <c r="AS183" i="9" l="1"/>
  <c r="AT183" i="9"/>
  <c r="J8" i="3"/>
  <c r="H8" i="3"/>
  <c r="L8" i="3" s="1"/>
  <c r="C31" i="6"/>
  <c r="E23" i="6"/>
  <c r="J21" i="6"/>
  <c r="K21" i="6" s="1"/>
  <c r="H21" i="6"/>
  <c r="L21" i="6" s="1"/>
  <c r="J20" i="6"/>
  <c r="K20" i="6" s="1"/>
  <c r="H20" i="6"/>
  <c r="L20" i="6" s="1"/>
  <c r="J19" i="6"/>
  <c r="K19" i="6" s="1"/>
  <c r="H19" i="6"/>
  <c r="L19" i="6" s="1"/>
  <c r="J18" i="6"/>
  <c r="K18" i="6" s="1"/>
  <c r="H18" i="6"/>
  <c r="L18" i="6" s="1"/>
  <c r="J17" i="6"/>
  <c r="K17" i="6" s="1"/>
  <c r="L17" i="6" s="1"/>
  <c r="H17" i="6"/>
  <c r="J16" i="6"/>
  <c r="K16" i="6" s="1"/>
  <c r="H16" i="6"/>
  <c r="L16" i="6" s="1"/>
  <c r="J15" i="6"/>
  <c r="K15" i="6" s="1"/>
  <c r="H15" i="6"/>
  <c r="L15" i="6" s="1"/>
  <c r="J14" i="6"/>
  <c r="K14" i="6" s="1"/>
  <c r="H14" i="6"/>
  <c r="L14" i="6" s="1"/>
  <c r="J13" i="6"/>
  <c r="K13" i="6" s="1"/>
  <c r="H13" i="6"/>
  <c r="L13" i="6" s="1"/>
  <c r="I12" i="6"/>
  <c r="I23" i="6" s="1"/>
  <c r="G12" i="6"/>
  <c r="G23" i="6" s="1"/>
  <c r="C28" i="6" s="1"/>
  <c r="F12" i="6"/>
  <c r="J11" i="6"/>
  <c r="H11" i="6"/>
  <c r="L11" i="6" s="1"/>
  <c r="J10" i="6"/>
  <c r="K10" i="6" s="1"/>
  <c r="H10" i="6"/>
  <c r="L10" i="6" s="1"/>
  <c r="J9" i="6"/>
  <c r="K9" i="6" s="1"/>
  <c r="H9" i="6"/>
  <c r="L9" i="6" s="1"/>
  <c r="H8" i="6"/>
  <c r="L8" i="6" s="1"/>
  <c r="J7" i="6"/>
  <c r="H7" i="6"/>
  <c r="L7" i="6" s="1"/>
  <c r="Q22" i="5"/>
  <c r="R22" i="5"/>
  <c r="P22" i="5"/>
  <c r="S8" i="5"/>
  <c r="S7" i="5"/>
  <c r="E22" i="5"/>
  <c r="J21" i="5"/>
  <c r="K21" i="5" s="1"/>
  <c r="H21" i="5"/>
  <c r="L21" i="5" s="1"/>
  <c r="J20" i="5"/>
  <c r="K20" i="5" s="1"/>
  <c r="H20" i="5"/>
  <c r="L20" i="5" s="1"/>
  <c r="J19" i="5"/>
  <c r="K19" i="5" s="1"/>
  <c r="H19" i="5"/>
  <c r="L19" i="5" s="1"/>
  <c r="J18" i="5"/>
  <c r="K18" i="5" s="1"/>
  <c r="H18" i="5"/>
  <c r="L18" i="5" s="1"/>
  <c r="J17" i="5"/>
  <c r="K17" i="5" s="1"/>
  <c r="L17" i="5" s="1"/>
  <c r="H17" i="5"/>
  <c r="J16" i="5"/>
  <c r="K16" i="5" s="1"/>
  <c r="H16" i="5"/>
  <c r="L16" i="5" s="1"/>
  <c r="J15" i="5"/>
  <c r="K15" i="5" s="1"/>
  <c r="H15" i="5"/>
  <c r="L15" i="5" s="1"/>
  <c r="J14" i="5"/>
  <c r="K14" i="5" s="1"/>
  <c r="H14" i="5"/>
  <c r="L14" i="5" s="1"/>
  <c r="J13" i="5"/>
  <c r="K13" i="5" s="1"/>
  <c r="H13" i="5"/>
  <c r="L13" i="5" s="1"/>
  <c r="I12" i="5"/>
  <c r="I22" i="5" s="1"/>
  <c r="G12" i="5"/>
  <c r="G22" i="5" s="1"/>
  <c r="F12" i="5"/>
  <c r="F22" i="5" s="1"/>
  <c r="J11" i="5"/>
  <c r="H11" i="5"/>
  <c r="L11" i="5" s="1"/>
  <c r="J10" i="5"/>
  <c r="K10" i="5" s="1"/>
  <c r="H10" i="5"/>
  <c r="L10" i="5" s="1"/>
  <c r="J9" i="5"/>
  <c r="K9" i="5" s="1"/>
  <c r="H9" i="5"/>
  <c r="L9" i="5" s="1"/>
  <c r="H8" i="5"/>
  <c r="L8" i="5" s="1"/>
  <c r="J7" i="5"/>
  <c r="H7" i="5"/>
  <c r="L7" i="5" s="1"/>
  <c r="I5" i="4"/>
  <c r="I6" i="4"/>
  <c r="G20" i="4"/>
  <c r="H20" i="4"/>
  <c r="F20" i="4"/>
  <c r="J20" i="4"/>
  <c r="C26" i="4" s="1"/>
  <c r="P26" i="4"/>
  <c r="P28" i="4" s="1"/>
  <c r="O26" i="4"/>
  <c r="O28" i="4" s="1"/>
  <c r="O19" i="4"/>
  <c r="P19" i="4" s="1"/>
  <c r="M19" i="4"/>
  <c r="Q19" i="4" s="1"/>
  <c r="O18" i="4"/>
  <c r="P18" i="4" s="1"/>
  <c r="M18" i="4"/>
  <c r="Q18" i="4" s="1"/>
  <c r="O17" i="4"/>
  <c r="P17" i="4" s="1"/>
  <c r="M17" i="4"/>
  <c r="Q17" i="4" s="1"/>
  <c r="O16" i="4"/>
  <c r="P16" i="4" s="1"/>
  <c r="M16" i="4"/>
  <c r="Q16" i="4" s="1"/>
  <c r="O15" i="4"/>
  <c r="P15" i="4" s="1"/>
  <c r="Q15" i="4" s="1"/>
  <c r="M15" i="4"/>
  <c r="O14" i="4"/>
  <c r="P14" i="4" s="1"/>
  <c r="M14" i="4"/>
  <c r="Q14" i="4" s="1"/>
  <c r="O13" i="4"/>
  <c r="P13" i="4" s="1"/>
  <c r="M13" i="4"/>
  <c r="Q13" i="4" s="1"/>
  <c r="O12" i="4"/>
  <c r="P12" i="4" s="1"/>
  <c r="M12" i="4"/>
  <c r="Q12" i="4" s="1"/>
  <c r="O11" i="4"/>
  <c r="P11" i="4" s="1"/>
  <c r="M11" i="4"/>
  <c r="Q11" i="4" s="1"/>
  <c r="N10" i="4"/>
  <c r="N20" i="4" s="1"/>
  <c r="L10" i="4"/>
  <c r="L20" i="4" s="1"/>
  <c r="C24" i="4" s="1"/>
  <c r="K10" i="4"/>
  <c r="K20" i="4" s="1"/>
  <c r="C23" i="4" s="1"/>
  <c r="O9" i="4"/>
  <c r="M9" i="4"/>
  <c r="Q9" i="4" s="1"/>
  <c r="O8" i="4"/>
  <c r="P8" i="4" s="1"/>
  <c r="M8" i="4"/>
  <c r="Q8" i="4" s="1"/>
  <c r="O7" i="4"/>
  <c r="P7" i="4" s="1"/>
  <c r="M7" i="4"/>
  <c r="Q7" i="4" s="1"/>
  <c r="M6" i="4"/>
  <c r="Q6" i="4" s="1"/>
  <c r="O5" i="4"/>
  <c r="M5" i="4"/>
  <c r="J7" i="3"/>
  <c r="H7" i="3"/>
  <c r="L7" i="3" s="1"/>
  <c r="J6" i="3"/>
  <c r="H6" i="3"/>
  <c r="L6" i="3" s="1"/>
  <c r="J5" i="3"/>
  <c r="H5" i="3"/>
  <c r="L5" i="3" s="1"/>
  <c r="K10" i="3"/>
  <c r="I10" i="3"/>
  <c r="G10" i="3"/>
  <c r="C14" i="3" s="1"/>
  <c r="F10" i="3"/>
  <c r="E10" i="3"/>
  <c r="C16" i="3" s="1"/>
  <c r="J4" i="3"/>
  <c r="H4" i="3"/>
  <c r="L4" i="3" s="1"/>
  <c r="K25" i="1"/>
  <c r="K27" i="1" s="1"/>
  <c r="J25" i="1"/>
  <c r="J27" i="1" s="1"/>
  <c r="F9" i="1"/>
  <c r="F19" i="1" s="1"/>
  <c r="J18" i="1"/>
  <c r="K18" i="1" s="1"/>
  <c r="H18" i="1"/>
  <c r="L18" i="1" s="1"/>
  <c r="E19" i="1"/>
  <c r="C25" i="1" s="1"/>
  <c r="J17" i="1"/>
  <c r="K17" i="1" s="1"/>
  <c r="H17" i="1"/>
  <c r="L17" i="1" s="1"/>
  <c r="J16" i="1"/>
  <c r="K16" i="1" s="1"/>
  <c r="H16" i="1"/>
  <c r="L16" i="1" s="1"/>
  <c r="J15" i="1"/>
  <c r="K15" i="1" s="1"/>
  <c r="H15" i="1"/>
  <c r="L15" i="1" s="1"/>
  <c r="J14" i="1"/>
  <c r="K14" i="1" s="1"/>
  <c r="L14" i="1" s="1"/>
  <c r="H14" i="1"/>
  <c r="J13" i="1"/>
  <c r="K13" i="1" s="1"/>
  <c r="H13" i="1"/>
  <c r="L13" i="1" s="1"/>
  <c r="H5" i="1"/>
  <c r="L5" i="1" s="1"/>
  <c r="H6" i="1"/>
  <c r="L6" i="1" s="1"/>
  <c r="H7" i="1"/>
  <c r="H8" i="1"/>
  <c r="L8" i="1" s="1"/>
  <c r="H10" i="1"/>
  <c r="L10" i="1" s="1"/>
  <c r="H11" i="1"/>
  <c r="L11" i="1" s="1"/>
  <c r="H12" i="1"/>
  <c r="L12" i="1" s="1"/>
  <c r="H4" i="1"/>
  <c r="L4" i="1" s="1"/>
  <c r="J12" i="1"/>
  <c r="K12" i="1" s="1"/>
  <c r="J11" i="1"/>
  <c r="K11" i="1" s="1"/>
  <c r="J10" i="1"/>
  <c r="K10" i="1" s="1"/>
  <c r="I9" i="1"/>
  <c r="I19" i="1" s="1"/>
  <c r="G9" i="1"/>
  <c r="H9" i="1" s="1"/>
  <c r="L9" i="1" s="1"/>
  <c r="J8" i="1"/>
  <c r="H19" i="1" l="1"/>
  <c r="I20" i="4"/>
  <c r="L7" i="1"/>
  <c r="G19" i="1"/>
  <c r="C23" i="1" s="1"/>
  <c r="S22" i="5"/>
  <c r="K23" i="6"/>
  <c r="H12" i="6"/>
  <c r="L12" i="6" s="1"/>
  <c r="L23" i="6" s="1"/>
  <c r="C30" i="6" s="1"/>
  <c r="C32" i="6" s="1"/>
  <c r="J12" i="6"/>
  <c r="J23" i="6" s="1"/>
  <c r="F23" i="6"/>
  <c r="C27" i="6" s="1"/>
  <c r="C29" i="6" s="1"/>
  <c r="K22" i="5"/>
  <c r="H12" i="5"/>
  <c r="L12" i="5" s="1"/>
  <c r="L22" i="5" s="1"/>
  <c r="J12" i="5"/>
  <c r="J22" i="5" s="1"/>
  <c r="P20" i="4"/>
  <c r="C25" i="4"/>
  <c r="C27" i="4" s="1"/>
  <c r="Q5" i="4"/>
  <c r="M10" i="4"/>
  <c r="Q10" i="4" s="1"/>
  <c r="O10" i="4"/>
  <c r="O20" i="4" s="1"/>
  <c r="J10" i="3"/>
  <c r="C13" i="3" s="1"/>
  <c r="C15" i="3" s="1"/>
  <c r="L10" i="3"/>
  <c r="C17" i="3" s="1"/>
  <c r="H10" i="3"/>
  <c r="L19" i="1"/>
  <c r="J9" i="1"/>
  <c r="C22" i="1"/>
  <c r="J6" i="1"/>
  <c r="K6" i="1" s="1"/>
  <c r="J7" i="1"/>
  <c r="K7" i="1" s="1"/>
  <c r="J4" i="1"/>
  <c r="K19" i="1" l="1"/>
  <c r="J19" i="1"/>
  <c r="Q20" i="4"/>
  <c r="H23" i="6"/>
  <c r="H22" i="5"/>
  <c r="M20" i="4"/>
  <c r="C24" i="1"/>
  <c r="C26" i="1" s="1"/>
  <c r="S183" i="9"/>
</calcChain>
</file>

<file path=xl/sharedStrings.xml><?xml version="1.0" encoding="utf-8"?>
<sst xmlns="http://schemas.openxmlformats.org/spreadsheetml/2006/main" count="768" uniqueCount="315">
  <si>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</si>
  <si>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</si>
  <si>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</si>
  <si>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</si>
  <si>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</si>
  <si>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</si>
  <si>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</si>
  <si>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FC-MGSJV</t>
  </si>
  <si>
    <t>SD</t>
  </si>
  <si>
    <t xml:space="preserve">Total TAX, VAT&amp; SD (BDT) </t>
  </si>
  <si>
    <t>Leton Traders</t>
  </si>
  <si>
    <t>BWDB/Kish/HFMLIP/02</t>
  </si>
  <si>
    <t>BWDB/Kish/HFMLIP/03</t>
  </si>
  <si>
    <t>BWDB/Kish/HFMLIP/07</t>
  </si>
  <si>
    <t>ARC-LT(JV)</t>
  </si>
  <si>
    <t>Total VAT &amp; IT</t>
  </si>
  <si>
    <t>Total VAT</t>
  </si>
  <si>
    <t>Total IT</t>
  </si>
  <si>
    <t>IT GOB</t>
  </si>
  <si>
    <t>Cheque Amount (BDT)</t>
  </si>
  <si>
    <t>Cheque No. (CDB/CDA)</t>
  </si>
  <si>
    <t>Xen, Dhaka ME</t>
  </si>
  <si>
    <t>GOB</t>
  </si>
  <si>
    <t>M/S Amin &amp; Co.</t>
  </si>
  <si>
    <t>BWDB/Kish/HFMLIP/13</t>
  </si>
  <si>
    <t>Total</t>
  </si>
  <si>
    <t>RPA</t>
  </si>
  <si>
    <t>PMPL-TTSL (JV)</t>
  </si>
  <si>
    <t>BWDB/Kish/HFMLIP/14</t>
  </si>
  <si>
    <t>26 No. MS Lift Gate at Netrokona O&amp;M Division (5969932.00)</t>
  </si>
  <si>
    <t>SA-SI &amp; Israt Enterprice (JV)</t>
  </si>
  <si>
    <t>BWDB/Kish/HFMLIP/05</t>
  </si>
  <si>
    <t>Eco. Code</t>
  </si>
  <si>
    <t>BWDB/Kish/HFMLIP/06</t>
  </si>
  <si>
    <t>Binimoy Construction Co. JV</t>
  </si>
  <si>
    <t>Total Bill</t>
  </si>
  <si>
    <t>Contractor Bill Statement  (FY-2016-17)</t>
  </si>
  <si>
    <t>Total GoB</t>
  </si>
  <si>
    <t>Total RPA</t>
  </si>
  <si>
    <t>BWDB/Kish/HFMLIP/04</t>
  </si>
  <si>
    <t>Khal</t>
  </si>
  <si>
    <t>Regulator</t>
  </si>
  <si>
    <t>Embankment</t>
  </si>
  <si>
    <t>Grand Total</t>
  </si>
  <si>
    <t>Item</t>
  </si>
  <si>
    <t>GoB Cost</t>
  </si>
  <si>
    <t>RPA Cost</t>
  </si>
  <si>
    <t>Reb. Gate (Revenue)</t>
  </si>
  <si>
    <t>Sub -Total (Capital)</t>
  </si>
  <si>
    <t>`</t>
  </si>
  <si>
    <t>Contractor Bill Statement  (FY-2017-18)</t>
  </si>
  <si>
    <t>M/S. Amin &amp; Co.</t>
  </si>
  <si>
    <t>BWDB/Kish/HFMLIP/03  (4th R/A)</t>
  </si>
  <si>
    <t>FC-MS JV</t>
  </si>
  <si>
    <t>BWDB/Kish/HFMLIP/24  (1st R/A)</t>
  </si>
  <si>
    <t>Payment upto June, 2017</t>
  </si>
  <si>
    <t>Cont=</t>
  </si>
  <si>
    <t>Trng=</t>
  </si>
  <si>
    <r>
      <t>Cheque No. (</t>
    </r>
    <r>
      <rPr>
        <b/>
        <sz val="9"/>
        <color theme="1"/>
        <rFont val="Times New Roman"/>
        <family val="1"/>
      </rPr>
      <t>CDB/CDA</t>
    </r>
    <r>
      <rPr>
        <b/>
        <sz val="10"/>
        <color theme="1"/>
        <rFont val="Times New Roman"/>
        <family val="1"/>
      </rPr>
      <t>)</t>
    </r>
  </si>
  <si>
    <t>Cumulative Progress</t>
  </si>
  <si>
    <t>Taing</t>
  </si>
  <si>
    <t>Livelihood Trining</t>
  </si>
  <si>
    <t>Cont. RPA</t>
  </si>
  <si>
    <t>Training RPA</t>
  </si>
  <si>
    <t>Liton Traders</t>
  </si>
  <si>
    <t>BWDB/Kish/HFMLIP/07 (3rd R/A)</t>
  </si>
  <si>
    <t xml:space="preserve"> FY- 2017-18</t>
  </si>
  <si>
    <t>BWDB/Kish/HFMLIP/03 (5th R/A)</t>
  </si>
  <si>
    <t>BWDB/Kish/HFMLIP/14(2nd R/A)</t>
  </si>
  <si>
    <t>BWDB/Kish/HFMLIP/24  (2nd  R/A)</t>
  </si>
  <si>
    <t>2016-17</t>
  </si>
  <si>
    <t>2017-18</t>
  </si>
  <si>
    <t>BWDB/Kish/HFMLIP/06(1st R/A)</t>
  </si>
  <si>
    <t>BWDB/Kish/HFMLIP/06(2nd R/A)</t>
  </si>
  <si>
    <t>MARCO-MANIR JV</t>
  </si>
  <si>
    <t>BWDB/Kish/HFMLIP/10  (1st  R/A)</t>
  </si>
  <si>
    <t>BWDB/Kish/HFMLIP/11  (1st  R/A)</t>
  </si>
  <si>
    <t>BWDB/Kish/HFMLIP/14(1st R/A)</t>
  </si>
  <si>
    <t>BWDB/Kish/HFMLIP/07(4th R/A)</t>
  </si>
  <si>
    <t>AKA-UCL (JV)</t>
  </si>
  <si>
    <t>BWDB/Kish/HFMLIP/17  (1st  R/A)</t>
  </si>
  <si>
    <t>Tazul-Noona JV</t>
  </si>
  <si>
    <t>BWDB/Hobi/HFMLIP/07  (1st  R/A)</t>
  </si>
  <si>
    <t>7041/7081</t>
  </si>
  <si>
    <t>BWDB/Kish/HFMLIP/16  (1st  R/A)</t>
  </si>
  <si>
    <t>BWDB/Kish/HFMLIP/24  (3rd  R/A)</t>
  </si>
  <si>
    <t>BWDB/Kish/HFMLIP/14(3rd R/A)</t>
  </si>
  <si>
    <t>BWDB/Kish/HFMLIP/07(5th R/A)</t>
  </si>
  <si>
    <t>BWDB/Kish/HFMLIP/11  (2nd  R/A)</t>
  </si>
  <si>
    <t>BWDB/Kish/HFMLIP/05 (1st R/A)</t>
  </si>
  <si>
    <t>BWDB/Kish/HFMLIP/05 (2nd R/A)</t>
  </si>
  <si>
    <t>BWDB/Kish/HFMLIP/10  (2nd  R/A)</t>
  </si>
  <si>
    <t>BWDB/Kish/HFMLIP/04/(1st R/A)</t>
  </si>
  <si>
    <t>BWDB/Kish/HFMLIP/04/(3rd R/A)</t>
  </si>
  <si>
    <t>Western-Bhawal-M.M JV</t>
  </si>
  <si>
    <t>BWDB/Netr/HFMLIP/07  (1st  R/A)</t>
  </si>
  <si>
    <t>BWDB/Kish/HFMLIP/13 (3rd R/A)</t>
  </si>
  <si>
    <t>BWDB/Kish/HFMLIP/13 (2nd R/A)</t>
  </si>
  <si>
    <t>BWDB/Kish/HFMLIP/17  (2nd R/A)</t>
  </si>
  <si>
    <t>BWDB/Kish/HFMLIP/16  (2nd  R/A)</t>
  </si>
  <si>
    <t>MRC-GE JV</t>
  </si>
  <si>
    <t>BWDB/Kish/HFMLIP/26 (1st R/A)</t>
  </si>
  <si>
    <t>BWDB/Kish/HFMLIP/24  (4th  R/A)</t>
  </si>
  <si>
    <t>BWDB/Hobi/HFMLIP/07  (2nd  R/A)</t>
  </si>
  <si>
    <t>BWDB/Kish/HFMLIP/14(4th R/A)</t>
  </si>
  <si>
    <t>BWDB/Netr/HFMLIP/07  (2nd  R/A)</t>
  </si>
  <si>
    <t>TI-FB (JV)</t>
  </si>
  <si>
    <t>BWDB/Hobi/HFMLIP/04  (1st  R/A)</t>
  </si>
  <si>
    <t>FC-MS (JV)</t>
  </si>
  <si>
    <t>BWDB/Kish/HFMLIP/06(3rd R/A)</t>
  </si>
  <si>
    <t>BWDB/Kish/HFMLIP/24  (5th  R/A)</t>
  </si>
  <si>
    <t>BWDB/Netr/HFMLIP/01  (1st  R/A)</t>
  </si>
  <si>
    <t>BWDB/Kish/HFMLIP/06(4rd R/A)</t>
  </si>
  <si>
    <t>BWDB/kish/HFMLIP/18  (1st  R/A)</t>
  </si>
  <si>
    <t>BWDB/Hobi/HFMLIP/04  (2nd  R/A)</t>
  </si>
  <si>
    <t>BWDB/Hobi/HFMLIP/07  (3rd  R/A)</t>
  </si>
  <si>
    <t>M/S Kamrul Enterprise</t>
  </si>
  <si>
    <t>BWDB/kish/HFMLIP/15  (1st  R/A)</t>
  </si>
  <si>
    <t>BWDB/Kish/HFMLIP/16  (3rd  R/A)</t>
  </si>
  <si>
    <t>BWDB/Kish/HFMLIP/16  (4th  R/A)</t>
  </si>
  <si>
    <t>BWDB/Kish/HFMLIP/02 (3rd R/A Bill)</t>
  </si>
  <si>
    <t>BWDB/Hobi/HFMLIP/06  (1st  R/A)</t>
  </si>
  <si>
    <t>SA-BTC (JV)</t>
  </si>
  <si>
    <t>BWDB/Kish/HFMLIP/17  (3rd R/A)</t>
  </si>
  <si>
    <t>BWDB/Kish/HFMLIP/11  (3rd  R/A)</t>
  </si>
  <si>
    <t>BWDB/Kish/HFMLIP/14(5th R/A)</t>
  </si>
  <si>
    <t>BWDB/Kish/HFMLIP/07(6th R/A)</t>
  </si>
  <si>
    <t>BWDB/Kish/HFMLIP/24  (6th  R/A)</t>
  </si>
  <si>
    <t>BWDB/Kish/HFMLIP/26 (2nd R/A)</t>
  </si>
  <si>
    <t>BWDB/Kish/HFMLIP/05 (3rd R/A)</t>
  </si>
  <si>
    <t>BWDB/Kish/HFMLIP/06(5th R/A)</t>
  </si>
  <si>
    <t>BWDB/Kish/HFMLIP/03 (6th R/A)</t>
  </si>
  <si>
    <t>ARC-GE(JV)</t>
  </si>
  <si>
    <t>BWDB/Kish/HFMLIP/09 (1st R/A)</t>
  </si>
  <si>
    <t>PMPL-LA-TTSL (JV)</t>
  </si>
  <si>
    <t>BWDB/Kish/HFMLIP/12 (1st R/A)</t>
  </si>
  <si>
    <t>BWDB/Hobi/HFMLIP/07  (4th  R/A)</t>
  </si>
  <si>
    <t>AS-SS-PE (JV)</t>
  </si>
  <si>
    <t>BWDB/Kish/HFMLIP/20 (1st R/A)</t>
  </si>
  <si>
    <t>BWDB/Kish/HFMLIP/06(6th R/A)</t>
  </si>
  <si>
    <t>BWDB/Kish/HFMLIP/10  (3rd  R/A)</t>
  </si>
  <si>
    <t>BWDB/Kish/HFMLIP/11  (4th  R/A)</t>
  </si>
  <si>
    <t>BWDB/Kish/HFMLIP/04/(4th R/A)</t>
  </si>
  <si>
    <t>BWDB/Kish/HFMLIP/13 (4th R/A)</t>
  </si>
  <si>
    <t>BWDB/Kish/HFMLIP/02 (4th R/A Bill)</t>
  </si>
  <si>
    <t>BWDB/Kish/HFMLIP/24  (7th  R/A)</t>
  </si>
  <si>
    <t>BWDB/kish/HFMLIP/18  (2nd  R/A)</t>
  </si>
  <si>
    <t>BWDB/Kish/HFMLIP/03 (7th R/A)</t>
  </si>
  <si>
    <t>BWDB/Kish/HFMLIP/16  (5th  R/A)</t>
  </si>
  <si>
    <t>LT-MC (JV)</t>
  </si>
  <si>
    <t>BWDB/Kish/HFMLIP/19 (1st R/A)</t>
  </si>
  <si>
    <t>BWDB/kish/HFMLIP/15  (2nd  R/A)</t>
  </si>
  <si>
    <t>13 No. MS Lift Gate at Netrokona O&amp;M Division (5969932.00)</t>
  </si>
  <si>
    <t>BWDB/Kish/HFMLIP/17  (4th R/A)</t>
  </si>
  <si>
    <t>Total 2018-2019</t>
  </si>
  <si>
    <t>Total (2016-17, 2017-18 &amp; 18-19)</t>
  </si>
  <si>
    <t>BWDB/Hobi/HFMLIP/06  (2nd  R/A)</t>
  </si>
  <si>
    <t>BWDB/Hobi/HFMLIP/06  (3rd  R/A)</t>
  </si>
  <si>
    <t>BWDB/Kish/HFMLIP/02 (5th R/A Bill)</t>
  </si>
  <si>
    <t>BWDB/kish/HFMLIP/18  (3rd  R/A)</t>
  </si>
  <si>
    <t>BWDB/Kish/HFMLIP/17  (5th R/A)</t>
  </si>
  <si>
    <t>BWDB/Kish/HFMLIP/12 (2nd R/A)</t>
  </si>
  <si>
    <t>HU-AS (JV)</t>
  </si>
  <si>
    <t>05.12.18</t>
  </si>
  <si>
    <t>BWDB/kish/HFMLIP/18  (4th R/A)</t>
  </si>
  <si>
    <t>MS-RE (JV)</t>
  </si>
  <si>
    <t>BWDB/Kish/HFMLIP/25(1st R/A)</t>
  </si>
  <si>
    <t>30.01.19</t>
  </si>
  <si>
    <t>BWDB/Kish/HFMLIP/06(7th R/A)</t>
  </si>
  <si>
    <t>31.01.19</t>
  </si>
  <si>
    <t>ARKL-AS (JV)</t>
  </si>
  <si>
    <t>BWDB/Sunam/HFMLIP/04(1st R/A)</t>
  </si>
  <si>
    <t>Noona-HB (JV)</t>
  </si>
  <si>
    <t>BWDB/Habi/HFMLIP/01 (1st R/A)</t>
  </si>
  <si>
    <t>03.02.19</t>
  </si>
  <si>
    <t>BWDB/Kish/HFMLIP/16  (6th  R/A)</t>
  </si>
  <si>
    <t>04.02.19</t>
  </si>
  <si>
    <t>BWDB/Habi/HFMLIP/02 (2nd R/A)</t>
  </si>
  <si>
    <t>BWDB/Habi/HFMLIP/02 (1st R/A)</t>
  </si>
  <si>
    <t>10.02.19</t>
  </si>
  <si>
    <t>BWDB/Hobi/HFMLIP/06  (4th  R/A)</t>
  </si>
  <si>
    <t>BWDB/Hobi/HFMLIP/04  (3rd  R/A)</t>
  </si>
  <si>
    <t>10-02.19</t>
  </si>
  <si>
    <t>BWDB/Netr/HFMLIP/02 (1st R/A)</t>
  </si>
  <si>
    <t>BWDB/kish/HFMLIP/18  (5th R/A)</t>
  </si>
  <si>
    <t>BWDB/Kish/HFMLIP/12 (3rd R/A)</t>
  </si>
  <si>
    <t>BWDB/Kish/HFMLIP/20 (2nd R/A)</t>
  </si>
  <si>
    <t>BWDB/Sunam/HFMLIP/01(1st R/A)</t>
  </si>
  <si>
    <t>BWDB/Sunam/HFMLIP/04(2nd R/A)</t>
  </si>
  <si>
    <t>13.02.19</t>
  </si>
  <si>
    <t>BWDB/Sunam/HFMLIP/06(1st R/A)</t>
  </si>
  <si>
    <t>13.12.2019</t>
  </si>
  <si>
    <t>BWDB/kish/HFMLIP/15  (3rd  R/A)</t>
  </si>
  <si>
    <t>13.02.2019</t>
  </si>
  <si>
    <t>BWDB/Kish/HFMLIP/17  (6th R/A)</t>
  </si>
  <si>
    <t>Eunus &amp; Brothers</t>
  </si>
  <si>
    <t>BWDB/Netr/HFMLIP/04 (1st R/A)</t>
  </si>
  <si>
    <t>BWDB/Netr/HFMLIP/06 (1st R/A)</t>
  </si>
  <si>
    <t>BWDB/Kish/HFMLIP/09 (2nd R/A)</t>
  </si>
  <si>
    <t>BWDB/Kish/HFMLIP/09 (3rd R/A)</t>
  </si>
  <si>
    <t xml:space="preserve">Livelihood </t>
  </si>
  <si>
    <t>Livelihood</t>
  </si>
  <si>
    <t>2015-16</t>
  </si>
  <si>
    <t>2018-19</t>
  </si>
  <si>
    <t>Grand Total RPA</t>
  </si>
  <si>
    <t>VAT &amp; TAX</t>
  </si>
  <si>
    <t>Consultant</t>
  </si>
  <si>
    <t>Contractor</t>
  </si>
  <si>
    <t>Consultant DPA</t>
  </si>
  <si>
    <t>BWDB/Kish/HFMLIP/06(8th R/A)</t>
  </si>
  <si>
    <t>Total (RPA+DPA)</t>
  </si>
  <si>
    <t>Total Contract</t>
  </si>
  <si>
    <t>Civil Works</t>
  </si>
  <si>
    <t xml:space="preserve">                                                </t>
  </si>
  <si>
    <t>Gate</t>
  </si>
  <si>
    <t>BWDB/Kish/HFMLIP/26 (3cd R/A)</t>
  </si>
  <si>
    <t>BWDB/Netr/HFMLIP/01  (2nd  R/A)</t>
  </si>
  <si>
    <t>BWDB/Kish/HFMLIP/19 (2nd R/A)</t>
  </si>
  <si>
    <t>BWDB/Kish/HFMLIP/19 (3rd R/A)</t>
  </si>
  <si>
    <t>BWDB/Sunam/HFMLIP/06(2nd R/A)</t>
  </si>
  <si>
    <t>Dewn-Mamck (JV)</t>
  </si>
  <si>
    <t>BWDB/Hobi/HFMLIP/05  (1st  R/A)</t>
  </si>
  <si>
    <t>BWDB/Hobi/HFMLIP/06  (5th  R/A)</t>
  </si>
  <si>
    <t>BWDB/Habi/HFMLIP/01 (2nd R/A)</t>
  </si>
  <si>
    <t>BWDB/Kish/HFMLIP/12 (4th  R/A)</t>
  </si>
  <si>
    <t>BWDB/Netr/HFMLIP/02 (2nd R/A)</t>
  </si>
  <si>
    <t>BWDB/kish/HFMLIP/18  (6th R/A)</t>
  </si>
  <si>
    <t>Total (up to 25-03-2019)</t>
  </si>
  <si>
    <t>GoB</t>
  </si>
  <si>
    <t>PA</t>
  </si>
  <si>
    <t>DPA</t>
  </si>
  <si>
    <t>GoB+PA</t>
  </si>
  <si>
    <t>During This Year (2018-19)</t>
  </si>
  <si>
    <t>HB-TI(JV)</t>
  </si>
  <si>
    <t>BWDB/Sunam/HFMLIP/03(2nd R/A)</t>
  </si>
  <si>
    <t>BWDB/Netr/HFMLIP/06 (2nd R/A)</t>
  </si>
  <si>
    <t>BWDB/Kish/HFMLIP/06(9th R/A)</t>
  </si>
  <si>
    <t>BWDB/Kish/HFMLIP/16  (7th  R/A)</t>
  </si>
  <si>
    <t>BWDB/Kish/HFMLIP/25(2nd R/A)</t>
  </si>
  <si>
    <t>BWDB/Sunam/HFMLIP/06(3rd R/A)</t>
  </si>
  <si>
    <t>BWDB/Sunam/HFMLIP/04(3rd R/A)</t>
  </si>
  <si>
    <t>BWDB/Sunam/HFMLIP/01(2nd R/A)</t>
  </si>
  <si>
    <t>BWDB/Netr/HFMLIP/03 (1st R/A)</t>
  </si>
  <si>
    <t>BWDB/Kish/HFMLIP/12 (5th  R/A)</t>
  </si>
  <si>
    <t>02.05.19</t>
  </si>
  <si>
    <t>BWDB/Kish/HFMLIP/26 (4th R/A)</t>
  </si>
  <si>
    <t>BWDB/Kish/HFMLIP/19 (4th R/A)</t>
  </si>
  <si>
    <t>BWDB/Netr/HFMLIP/04 (2nd R/A)</t>
  </si>
  <si>
    <t>27.05.19</t>
  </si>
  <si>
    <t>BWDB/kish/HFMLIP/18  (7th R/A)</t>
  </si>
  <si>
    <t>BWDB/Netr/HFMLIP/06 (3rd R/A)</t>
  </si>
  <si>
    <t>BWDB/Kish/HFMLIP/25(3rd R/A)</t>
  </si>
  <si>
    <t>BWDB/Netr/HFMLIP/07  (3rd  R/A)</t>
  </si>
  <si>
    <t>BWDB/Kish/HFMLIP/17  (7th R/A)</t>
  </si>
  <si>
    <t>BWDB/Kish/HFMLIP/12 (6th  R/A)</t>
  </si>
  <si>
    <t>BWDB/Hobi/HFMLIP/06  (6th  R/A)</t>
  </si>
  <si>
    <t>29.05.19</t>
  </si>
  <si>
    <t>BWDB/Netr/HFMLIP/03 (2nd R/A)</t>
  </si>
  <si>
    <t>30.05.2019</t>
  </si>
  <si>
    <t>BWDB/Sunam/HFMLIP/02(1st R/A)</t>
  </si>
  <si>
    <t>30.05.19</t>
  </si>
  <si>
    <t>6 No. MS Lift Gate at Netrokona O&amp;M Division (5969932.00)</t>
  </si>
  <si>
    <t>BWDB/Habi/HFMLIP/01 (3rd R/A)</t>
  </si>
  <si>
    <t>18.06.2019</t>
  </si>
  <si>
    <t>BWDB/Kish/HFMLIP/09 (4th R/A)</t>
  </si>
  <si>
    <t>BWDB/Hobi/HFMLIP/05  (2nd R/A)1st Part</t>
  </si>
  <si>
    <t>BWDB/Hobi/HFMLIP/05  (2nd R/A) 2nd Part</t>
  </si>
  <si>
    <t>20.06.19</t>
  </si>
  <si>
    <t>BWDB/Kish/HFMLIP/06(10th R/A)</t>
  </si>
  <si>
    <t>BWDB/Kish/HFMLIP/07(7th R/A)</t>
  </si>
  <si>
    <t>BWDB/Kish/HFMLIP/07(8th R/A)</t>
  </si>
  <si>
    <t>30.06.19</t>
  </si>
  <si>
    <t>BWDB/Habi/HFMLIP/01 (4th R/A)</t>
  </si>
  <si>
    <t>BWDB/Sunam/HFMLIP/06(4th  R/A)</t>
  </si>
  <si>
    <t>BWDB/Habi/HFMLIP/02 (3rd R/A)</t>
  </si>
  <si>
    <t>BWDB/Netr/HFMLIP/02 (3rd R/A)</t>
  </si>
  <si>
    <t>BWDB/Netr/HFMLIP/07  (4th  R/A)</t>
  </si>
  <si>
    <t>BWDB/Kish/HFMLIP/04/(5th R/A)</t>
  </si>
  <si>
    <t>BWDB/Hobi/HFMLIP/04  (4th  R/A)</t>
  </si>
  <si>
    <t>BWDB/Netr/HFMLIP/04 (3rd R/A)</t>
  </si>
  <si>
    <t>BWDB/Kish/HFMLIP/06(11th R/A)</t>
  </si>
  <si>
    <t>BWDB/Sunam/HFMLIP/01(3rd R/A)</t>
  </si>
  <si>
    <t>BWDB/Netr/HFMLIP/03 (3rd R/A)</t>
  </si>
  <si>
    <t>BWDB/Netr/HFMLIP/01  (3rd  R/A)</t>
  </si>
  <si>
    <t>BWDB/Kish/HFMLIP/05 (4th R/A)</t>
  </si>
  <si>
    <t>BWDB/Sunam/HFMLIP/03(1st R/A)</t>
  </si>
  <si>
    <t>BWDB/Kish/HFMLIP/20 (3rd R/A)</t>
  </si>
  <si>
    <t>9965952</t>
  </si>
  <si>
    <t>9965954</t>
  </si>
  <si>
    <t>9965953</t>
  </si>
  <si>
    <t>9965955</t>
  </si>
  <si>
    <r>
      <t>BWDB/Sunam/HFMLIP/02</t>
    </r>
    <r>
      <rPr>
        <b/>
        <sz val="10"/>
        <color rgb="FFFF0000"/>
        <rFont val="Calibri"/>
        <family val="2"/>
        <scheme val="minor"/>
      </rPr>
      <t>(2nd R/A)</t>
    </r>
  </si>
  <si>
    <t>9965957</t>
  </si>
  <si>
    <t>9965962</t>
  </si>
  <si>
    <t>9965963</t>
  </si>
  <si>
    <t>BWDB/Kish/HFMLIP/14(6th R/A)</t>
  </si>
  <si>
    <t>9965972</t>
  </si>
  <si>
    <t>MM-MC (JV)
(WMG)</t>
  </si>
  <si>
    <t>BWDB/Kish/HFMLIP/28 (1st R/A BILL)</t>
  </si>
  <si>
    <t>9965979</t>
  </si>
  <si>
    <t>BWDB/Kish/HFMLIP/25(4rd R/A)</t>
  </si>
  <si>
    <t>99659777</t>
  </si>
  <si>
    <t>BWDB/Kish/HFMLIP/26 (5th R/A)</t>
  </si>
  <si>
    <t>9965980</t>
  </si>
  <si>
    <t>BWDB/Kish/HFMLIP/02 (6th R/A Bill)</t>
  </si>
  <si>
    <t>9965985</t>
  </si>
  <si>
    <t>BWDB/kish/HFMLIP/15  (4th  R/A)</t>
  </si>
  <si>
    <t>9965986</t>
  </si>
  <si>
    <t>BWDB/Kish/HFMLIP/16  (8th  R/A)</t>
  </si>
  <si>
    <t>9965984</t>
  </si>
  <si>
    <t>BWDB/Kish/HFMLIP/19 (5th R/A)</t>
  </si>
  <si>
    <t>9965981</t>
  </si>
  <si>
    <t>BWDB/Kish/HFMLIP/17  (8th R/A)</t>
  </si>
  <si>
    <t>9965983</t>
  </si>
  <si>
    <t>Contractor Bill Statement  (2016-17)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</si>
</sst>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  <font>
      <b/>
      <sz val="10"/>
      <color rgb="FF00B0F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24"/>
      <color theme="1"/>
      <name val="Times New Roman"/>
      <family val="1"/>
    </font>
    <font>
      <b/>
      <u/>
      <sz val="24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Times New Roman"/>
      <family val="1"/>
    </font>
    <font>
      <b/>
      <u/>
      <sz val="14"/>
      <color theme="1"/>
      <name val="Times New Roman"/>
      <family val="1"/>
    </font>
    <font>
      <sz val="1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8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3" fontId="3" fillId="0" borderId="0" xfId="0" applyNumberFormat="1" applyFont="1" applyFill="1"/>
    <xf numFmtId="0" fontId="3" fillId="0" borderId="0" xfId="0" applyFont="1" applyFill="1" applyBorder="1"/>
    <xf numFmtId="0" fontId="5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6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/>
    <xf numFmtId="0" fontId="9" fillId="0" borderId="3" xfId="0" applyFont="1" applyFill="1" applyBorder="1"/>
    <xf numFmtId="0" fontId="8" fillId="0" borderId="3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 vertical="center"/>
    </xf>
    <xf numFmtId="43" fontId="8" fillId="2" borderId="2" xfId="1" applyFont="1" applyFill="1" applyBorder="1" applyAlignment="1">
      <alignment horizontal="center" vertical="center"/>
    </xf>
    <xf numFmtId="43" fontId="8" fillId="0" borderId="2" xfId="0" applyNumberFormat="1" applyFont="1" applyFill="1" applyBorder="1" applyAlignment="1">
      <alignment horizontal="center" vertical="center"/>
    </xf>
    <xf numFmtId="43" fontId="8" fillId="2" borderId="2" xfId="0" applyNumberFormat="1" applyFont="1" applyFill="1" applyBorder="1" applyAlignment="1">
      <alignment horizontal="center" vertical="center"/>
    </xf>
    <xf numFmtId="1" fontId="8" fillId="0" borderId="2" xfId="1" applyNumberFormat="1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/>
    <xf numFmtId="0" fontId="8" fillId="0" borderId="6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 vertical="center"/>
    </xf>
    <xf numFmtId="43" fontId="8" fillId="0" borderId="4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/>
    </xf>
    <xf numFmtId="43" fontId="10" fillId="0" borderId="4" xfId="1" applyFont="1" applyFill="1" applyBorder="1" applyAlignment="1">
      <alignment horizontal="center" vertical="center"/>
    </xf>
    <xf numFmtId="43" fontId="10" fillId="2" borderId="4" xfId="1" applyFont="1" applyFill="1" applyBorder="1" applyAlignment="1">
      <alignment horizontal="center" vertical="center"/>
    </xf>
    <xf numFmtId="43" fontId="10" fillId="0" borderId="4" xfId="0" applyNumberFormat="1" applyFont="1" applyFill="1" applyBorder="1" applyAlignment="1">
      <alignment horizontal="center" vertical="center"/>
    </xf>
    <xf numFmtId="43" fontId="10" fillId="2" borderId="4" xfId="0" applyNumberFormat="1" applyFont="1" applyFill="1" applyBorder="1" applyAlignment="1">
      <alignment horizontal="center" vertical="center"/>
    </xf>
    <xf numFmtId="1" fontId="10" fillId="0" borderId="0" xfId="1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7" fillId="0" borderId="4" xfId="0" applyFont="1" applyFill="1" applyBorder="1" applyAlignment="1">
      <alignment horizontal="right"/>
    </xf>
    <xf numFmtId="43" fontId="7" fillId="0" borderId="4" xfId="0" applyNumberFormat="1" applyFont="1" applyFill="1" applyBorder="1"/>
    <xf numFmtId="43" fontId="7" fillId="2" borderId="4" xfId="0" applyNumberFormat="1" applyFont="1" applyFill="1" applyBorder="1" applyAlignment="1">
      <alignment vertical="top"/>
    </xf>
    <xf numFmtId="0" fontId="7" fillId="0" borderId="2" xfId="0" applyFont="1" applyFill="1" applyBorder="1"/>
    <xf numFmtId="0" fontId="7" fillId="0" borderId="0" xfId="0" applyFont="1" applyFill="1" applyBorder="1" applyAlignment="1">
      <alignment horizontal="center"/>
    </xf>
    <xf numFmtId="43" fontId="7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7" fillId="0" borderId="2" xfId="0" applyNumberFormat="1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 vertical="top"/>
    </xf>
    <xf numFmtId="43" fontId="7" fillId="0" borderId="0" xfId="0" applyNumberFormat="1" applyFont="1" applyFill="1" applyBorder="1" applyAlignment="1">
      <alignment horizontal="right" vertical="top"/>
    </xf>
    <xf numFmtId="43" fontId="7" fillId="0" borderId="2" xfId="0" applyNumberFormat="1" applyFont="1" applyFill="1" applyBorder="1"/>
    <xf numFmtId="43" fontId="7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/>
    <xf numFmtId="0" fontId="7" fillId="0" borderId="3" xfId="0" applyFont="1" applyFill="1" applyBorder="1"/>
    <xf numFmtId="0" fontId="4" fillId="0" borderId="3" xfId="0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2" borderId="2" xfId="0" applyNumberFormat="1" applyFont="1" applyFill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 vertical="top" wrapText="1"/>
    </xf>
    <xf numFmtId="43" fontId="4" fillId="0" borderId="2" xfId="1" applyFont="1" applyFill="1" applyBorder="1" applyAlignment="1">
      <alignment vertical="top" wrapText="1"/>
    </xf>
    <xf numFmtId="2" fontId="4" fillId="0" borderId="2" xfId="0" applyNumberFormat="1" applyFont="1" applyFill="1" applyBorder="1" applyAlignment="1">
      <alignment vertical="top"/>
    </xf>
    <xf numFmtId="43" fontId="4" fillId="2" borderId="2" xfId="1" applyFont="1" applyFill="1" applyBorder="1" applyAlignment="1">
      <alignment horizontal="center" vertical="top"/>
    </xf>
    <xf numFmtId="43" fontId="4" fillId="2" borderId="2" xfId="0" applyNumberFormat="1" applyFont="1" applyFill="1" applyBorder="1" applyAlignment="1">
      <alignment horizontal="center" vertical="top"/>
    </xf>
    <xf numFmtId="1" fontId="4" fillId="0" borderId="2" xfId="0" applyNumberFormat="1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/>
    </xf>
    <xf numFmtId="0" fontId="12" fillId="0" borderId="2" xfId="0" applyFont="1" applyFill="1" applyBorder="1" applyAlignment="1">
      <alignment vertical="top"/>
    </xf>
    <xf numFmtId="0" fontId="13" fillId="0" borderId="2" xfId="0" applyFont="1" applyFill="1" applyBorder="1" applyAlignment="1">
      <alignment vertical="top"/>
    </xf>
    <xf numFmtId="2" fontId="12" fillId="0" borderId="2" xfId="0" applyNumberFormat="1" applyFont="1" applyFill="1" applyBorder="1" applyAlignment="1">
      <alignment vertical="top" wrapText="1"/>
    </xf>
    <xf numFmtId="2" fontId="12" fillId="0" borderId="2" xfId="0" applyNumberFormat="1" applyFont="1" applyFill="1" applyBorder="1" applyAlignment="1">
      <alignment vertical="top"/>
    </xf>
    <xf numFmtId="43" fontId="12" fillId="2" borderId="2" xfId="1" applyFont="1" applyFill="1" applyBorder="1" applyAlignment="1">
      <alignment horizontal="center" vertical="top"/>
    </xf>
    <xf numFmtId="43" fontId="12" fillId="2" borderId="2" xfId="0" applyNumberFormat="1" applyFont="1" applyFill="1" applyBorder="1" applyAlignment="1">
      <alignment horizontal="center" vertical="top"/>
    </xf>
    <xf numFmtId="1" fontId="12" fillId="0" borderId="2" xfId="0" applyNumberFormat="1" applyFont="1" applyFill="1" applyBorder="1" applyAlignment="1">
      <alignment horizontal="center" vertical="top"/>
    </xf>
    <xf numFmtId="0" fontId="13" fillId="0" borderId="2" xfId="0" applyFont="1" applyFill="1" applyBorder="1"/>
    <xf numFmtId="0" fontId="7" fillId="0" borderId="2" xfId="0" applyFont="1" applyFill="1" applyBorder="1" applyAlignment="1">
      <alignment horizontal="center"/>
    </xf>
    <xf numFmtId="43" fontId="4" fillId="0" borderId="1" xfId="0" applyNumberFormat="1" applyFont="1" applyFill="1" applyBorder="1" applyAlignment="1">
      <alignment horizontal="right" vertical="top"/>
    </xf>
    <xf numFmtId="0" fontId="7" fillId="0" borderId="2" xfId="0" applyFont="1" applyFill="1" applyBorder="1" applyAlignment="1">
      <alignment horizontal="right" vertical="top"/>
    </xf>
    <xf numFmtId="43" fontId="7" fillId="0" borderId="2" xfId="0" applyNumberFormat="1" applyFont="1" applyFill="1" applyBorder="1" applyAlignment="1">
      <alignment horizontal="right" vertical="top"/>
    </xf>
    <xf numFmtId="14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top"/>
    </xf>
    <xf numFmtId="14" fontId="12" fillId="0" borderId="2" xfId="0" applyNumberFormat="1" applyFont="1" applyFill="1" applyBorder="1" applyAlignment="1">
      <alignment horizontal="center" vertical="top"/>
    </xf>
    <xf numFmtId="14" fontId="4" fillId="0" borderId="5" xfId="0" applyNumberFormat="1" applyFont="1" applyFill="1" applyBorder="1" applyAlignment="1">
      <alignment horizontal="center" vertical="top"/>
    </xf>
    <xf numFmtId="0" fontId="9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top"/>
    </xf>
    <xf numFmtId="0" fontId="12" fillId="0" borderId="10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center" vertical="top"/>
    </xf>
    <xf numFmtId="0" fontId="4" fillId="0" borderId="11" xfId="0" applyFont="1" applyFill="1" applyBorder="1" applyAlignment="1">
      <alignment horizontal="center" vertical="top"/>
    </xf>
    <xf numFmtId="0" fontId="12" fillId="0" borderId="13" xfId="0" applyFont="1" applyFill="1" applyBorder="1" applyAlignment="1">
      <alignment horizontal="center" vertical="top"/>
    </xf>
    <xf numFmtId="0" fontId="12" fillId="0" borderId="11" xfId="0" applyFont="1" applyFill="1" applyBorder="1" applyAlignment="1">
      <alignment horizontal="center" vertical="top"/>
    </xf>
    <xf numFmtId="0" fontId="7" fillId="0" borderId="14" xfId="0" applyFont="1" applyFill="1" applyBorder="1" applyAlignment="1">
      <alignment horizontal="right"/>
    </xf>
    <xf numFmtId="2" fontId="4" fillId="0" borderId="9" xfId="0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0" fontId="4" fillId="0" borderId="14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2" fontId="4" fillId="0" borderId="11" xfId="0" applyNumberFormat="1" applyFont="1" applyFill="1" applyBorder="1" applyAlignment="1">
      <alignment horizontal="center"/>
    </xf>
    <xf numFmtId="2" fontId="7" fillId="0" borderId="6" xfId="0" applyNumberFormat="1" applyFont="1" applyFill="1" applyBorder="1" applyAlignment="1">
      <alignment horizontal="right"/>
    </xf>
    <xf numFmtId="0" fontId="3" fillId="0" borderId="2" xfId="0" applyFont="1" applyFill="1" applyBorder="1"/>
    <xf numFmtId="0" fontId="4" fillId="0" borderId="7" xfId="0" applyFont="1" applyFill="1" applyBorder="1"/>
    <xf numFmtId="0" fontId="4" fillId="0" borderId="5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top"/>
    </xf>
    <xf numFmtId="0" fontId="12" fillId="0" borderId="10" xfId="0" applyNumberFormat="1" applyFont="1" applyFill="1" applyBorder="1" applyAlignment="1">
      <alignment horizontal="center" vertical="top"/>
    </xf>
    <xf numFmtId="0" fontId="4" fillId="0" borderId="4" xfId="0" applyNumberFormat="1" applyFont="1" applyFill="1" applyBorder="1" applyAlignment="1">
      <alignment horizontal="center" vertical="top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top"/>
    </xf>
    <xf numFmtId="0" fontId="4" fillId="0" borderId="11" xfId="0" applyNumberFormat="1" applyFont="1" applyFill="1" applyBorder="1" applyAlignment="1">
      <alignment horizontal="center" vertical="top"/>
    </xf>
    <xf numFmtId="0" fontId="12" fillId="0" borderId="13" xfId="0" applyNumberFormat="1" applyFont="1" applyFill="1" applyBorder="1" applyAlignment="1">
      <alignment horizontal="center" vertical="top"/>
    </xf>
    <xf numFmtId="0" fontId="12" fillId="0" borderId="11" xfId="0" applyNumberFormat="1" applyFont="1" applyFill="1" applyBorder="1" applyAlignment="1">
      <alignment horizontal="center" vertical="top"/>
    </xf>
    <xf numFmtId="0" fontId="4" fillId="0" borderId="14" xfId="0" applyNumberFormat="1" applyFont="1" applyFill="1" applyBorder="1" applyAlignment="1">
      <alignment horizontal="center" vertical="top"/>
    </xf>
    <xf numFmtId="0" fontId="4" fillId="0" borderId="6" xfId="0" applyNumberFormat="1" applyFont="1" applyFill="1" applyBorder="1" applyAlignment="1">
      <alignment horizontal="center" vertical="top"/>
    </xf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0" fontId="4" fillId="0" borderId="9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right" vertical="center"/>
    </xf>
    <xf numFmtId="2" fontId="4" fillId="0" borderId="1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top" wrapText="1"/>
    </xf>
    <xf numFmtId="2" fontId="4" fillId="0" borderId="4" xfId="0" applyNumberFormat="1" applyFont="1" applyFill="1" applyBorder="1" applyAlignment="1">
      <alignment vertical="top" wrapText="1"/>
    </xf>
    <xf numFmtId="2" fontId="4" fillId="0" borderId="4" xfId="0" applyNumberFormat="1" applyFont="1" applyFill="1" applyBorder="1" applyAlignment="1">
      <alignment vertical="top"/>
    </xf>
    <xf numFmtId="43" fontId="4" fillId="2" borderId="4" xfId="1" applyFont="1" applyFill="1" applyBorder="1" applyAlignment="1">
      <alignment horizontal="center" vertical="top"/>
    </xf>
    <xf numFmtId="43" fontId="4" fillId="2" borderId="4" xfId="0" applyNumberFormat="1" applyFont="1" applyFill="1" applyBorder="1" applyAlignment="1">
      <alignment horizontal="center" vertical="top"/>
    </xf>
    <xf numFmtId="43" fontId="7" fillId="0" borderId="4" xfId="0" applyNumberFormat="1" applyFont="1" applyFill="1" applyBorder="1" applyAlignment="1">
      <alignment horizontal="right"/>
    </xf>
    <xf numFmtId="43" fontId="8" fillId="2" borderId="4" xfId="1" applyFont="1" applyFill="1" applyBorder="1" applyAlignment="1">
      <alignment horizontal="center" vertical="center"/>
    </xf>
    <xf numFmtId="43" fontId="8" fillId="2" borderId="4" xfId="0" applyNumberFormat="1" applyFont="1" applyFill="1" applyBorder="1" applyAlignment="1">
      <alignment horizontal="center" vertical="center"/>
    </xf>
    <xf numFmtId="0" fontId="11" fillId="0" borderId="3" xfId="0" applyFont="1" applyFill="1" applyBorder="1"/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/>
    <xf numFmtId="43" fontId="8" fillId="4" borderId="2" xfId="1" applyFont="1" applyFill="1" applyBorder="1" applyAlignment="1">
      <alignment horizontal="center" vertical="center"/>
    </xf>
    <xf numFmtId="43" fontId="8" fillId="4" borderId="2" xfId="0" applyNumberFormat="1" applyFont="1" applyFill="1" applyBorder="1" applyAlignment="1">
      <alignment horizontal="center" vertical="center"/>
    </xf>
    <xf numFmtId="43" fontId="8" fillId="4" borderId="4" xfId="1" applyFont="1" applyFill="1" applyBorder="1" applyAlignment="1">
      <alignment horizontal="center" vertical="center"/>
    </xf>
    <xf numFmtId="43" fontId="8" fillId="4" borderId="4" xfId="0" applyNumberFormat="1" applyFont="1" applyFill="1" applyBorder="1" applyAlignment="1">
      <alignment horizontal="center" vertical="center"/>
    </xf>
    <xf numFmtId="0" fontId="16" fillId="0" borderId="2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/>
    <xf numFmtId="0" fontId="16" fillId="0" borderId="2" xfId="0" applyFont="1" applyFill="1" applyBorder="1" applyAlignment="1">
      <alignment horizontal="right"/>
    </xf>
    <xf numFmtId="43" fontId="17" fillId="0" borderId="0" xfId="0" applyNumberFormat="1" applyFont="1" applyFill="1" applyBorder="1"/>
    <xf numFmtId="4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top"/>
    </xf>
    <xf numFmtId="43" fontId="17" fillId="0" borderId="0" xfId="0" applyNumberFormat="1" applyFont="1" applyFill="1" applyBorder="1" applyAlignment="1">
      <alignment horizontal="right" vertical="top"/>
    </xf>
    <xf numFmtId="43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right" vertical="top"/>
    </xf>
    <xf numFmtId="43" fontId="16" fillId="0" borderId="0" xfId="0" applyNumberFormat="1" applyFont="1" applyFill="1" applyBorder="1" applyAlignment="1">
      <alignment horizontal="right" vertical="top"/>
    </xf>
    <xf numFmtId="43" fontId="16" fillId="0" borderId="0" xfId="0" applyNumberFormat="1" applyFont="1" applyFill="1" applyBorder="1"/>
    <xf numFmtId="2" fontId="17" fillId="0" borderId="0" xfId="0" applyNumberFormat="1" applyFont="1" applyFill="1" applyBorder="1" applyAlignment="1">
      <alignment horizontal="right" vertical="top"/>
    </xf>
    <xf numFmtId="43" fontId="8" fillId="0" borderId="5" xfId="1" applyFont="1" applyFill="1" applyBorder="1" applyAlignment="1">
      <alignment horizontal="center" vertical="center"/>
    </xf>
    <xf numFmtId="43" fontId="8" fillId="4" borderId="5" xfId="1" applyFont="1" applyFill="1" applyBorder="1" applyAlignment="1">
      <alignment horizontal="center" vertical="center"/>
    </xf>
    <xf numFmtId="43" fontId="8" fillId="0" borderId="5" xfId="0" applyNumberFormat="1" applyFont="1" applyFill="1" applyBorder="1" applyAlignment="1">
      <alignment horizontal="center" vertical="center"/>
    </xf>
    <xf numFmtId="43" fontId="4" fillId="0" borderId="4" xfId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vertical="center"/>
    </xf>
    <xf numFmtId="2" fontId="4" fillId="0" borderId="4" xfId="0" applyNumberFormat="1" applyFont="1" applyFill="1" applyBorder="1" applyAlignment="1">
      <alignment vertical="center" wrapText="1"/>
    </xf>
    <xf numFmtId="43" fontId="4" fillId="0" borderId="4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1" fontId="20" fillId="0" borderId="4" xfId="0" applyNumberFormat="1" applyFont="1" applyFill="1" applyBorder="1" applyAlignment="1">
      <alignment horizontal="center" vertical="center"/>
    </xf>
    <xf numFmtId="14" fontId="20" fillId="0" borderId="14" xfId="0" applyNumberFormat="1" applyFont="1" applyFill="1" applyBorder="1" applyAlignment="1">
      <alignment horizontal="center" vertical="center"/>
    </xf>
    <xf numFmtId="14" fontId="20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43" fontId="20" fillId="0" borderId="2" xfId="0" applyNumberFormat="1" applyFont="1" applyFill="1" applyBorder="1" applyAlignment="1">
      <alignment vertical="center"/>
    </xf>
    <xf numFmtId="2" fontId="4" fillId="4" borderId="4" xfId="0" applyNumberFormat="1" applyFont="1" applyFill="1" applyBorder="1" applyAlignment="1">
      <alignment vertical="center"/>
    </xf>
    <xf numFmtId="43" fontId="4" fillId="4" borderId="4" xfId="1" applyFont="1" applyFill="1" applyBorder="1" applyAlignment="1">
      <alignment horizontal="center" vertical="center"/>
    </xf>
    <xf numFmtId="1" fontId="18" fillId="0" borderId="4" xfId="0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43" fontId="8" fillId="4" borderId="5" xfId="0" applyNumberFormat="1" applyFont="1" applyFill="1" applyBorder="1" applyAlignment="1">
      <alignment horizontal="center" vertical="center"/>
    </xf>
    <xf numFmtId="1" fontId="19" fillId="0" borderId="5" xfId="1" applyNumberFormat="1" applyFont="1" applyFill="1" applyBorder="1" applyAlignment="1">
      <alignment horizontal="center" vertical="center"/>
    </xf>
    <xf numFmtId="1" fontId="19" fillId="0" borderId="4" xfId="1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14" fontId="19" fillId="0" borderId="4" xfId="0" applyNumberFormat="1" applyFont="1" applyFill="1" applyBorder="1" applyAlignment="1">
      <alignment horizontal="center" vertical="center"/>
    </xf>
    <xf numFmtId="43" fontId="4" fillId="4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vertical="top"/>
    </xf>
    <xf numFmtId="0" fontId="16" fillId="0" borderId="4" xfId="0" applyFont="1" applyFill="1" applyBorder="1" applyAlignment="1">
      <alignment vertical="top" wrapText="1"/>
    </xf>
    <xf numFmtId="0" fontId="17" fillId="0" borderId="4" xfId="0" applyFont="1" applyFill="1" applyBorder="1" applyAlignment="1">
      <alignment horizontal="center" vertical="top"/>
    </xf>
    <xf numFmtId="43" fontId="4" fillId="4" borderId="14" xfId="0" applyNumberFormat="1" applyFont="1" applyFill="1" applyBorder="1" applyAlignment="1">
      <alignment vertical="center"/>
    </xf>
    <xf numFmtId="0" fontId="7" fillId="4" borderId="25" xfId="0" applyFont="1" applyFill="1" applyBorder="1" applyAlignment="1">
      <alignment vertical="center"/>
    </xf>
    <xf numFmtId="43" fontId="21" fillId="0" borderId="2" xfId="0" applyNumberFormat="1" applyFont="1" applyFill="1" applyBorder="1" applyAlignment="1">
      <alignment horizontal="center" vertical="center"/>
    </xf>
    <xf numFmtId="43" fontId="4" fillId="4" borderId="4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43" fontId="21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3" fontId="18" fillId="0" borderId="0" xfId="1" applyFont="1" applyFill="1" applyBorder="1" applyAlignment="1">
      <alignment vertical="center"/>
    </xf>
    <xf numFmtId="4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/>
    <xf numFmtId="43" fontId="18" fillId="0" borderId="0" xfId="1" applyFont="1" applyFill="1" applyBorder="1"/>
    <xf numFmtId="43" fontId="20" fillId="0" borderId="0" xfId="1" applyFont="1" applyFill="1" applyBorder="1" applyAlignment="1">
      <alignment vertical="center"/>
    </xf>
    <xf numFmtId="43" fontId="3" fillId="0" borderId="0" xfId="1" applyFont="1" applyFill="1" applyBorder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 vertical="top" wrapText="1"/>
    </xf>
    <xf numFmtId="43" fontId="17" fillId="0" borderId="0" xfId="0" applyNumberFormat="1" applyFont="1" applyFill="1" applyBorder="1" applyAlignment="1">
      <alignment horizontal="right" vertical="top" wrapText="1"/>
    </xf>
    <xf numFmtId="0" fontId="26" fillId="0" borderId="2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43" fontId="27" fillId="0" borderId="5" xfId="0" applyNumberFormat="1" applyFont="1" applyFill="1" applyBorder="1" applyAlignment="1">
      <alignment horizontal="center" vertical="center"/>
    </xf>
    <xf numFmtId="43" fontId="27" fillId="0" borderId="5" xfId="0" applyNumberFormat="1" applyFont="1" applyFill="1" applyBorder="1" applyAlignment="1">
      <alignment vertical="center"/>
    </xf>
    <xf numFmtId="43" fontId="27" fillId="4" borderId="5" xfId="0" applyNumberFormat="1" applyFont="1" applyFill="1" applyBorder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43" fontId="27" fillId="0" borderId="10" xfId="1" applyFont="1" applyFill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43" fontId="27" fillId="0" borderId="10" xfId="0" applyNumberFormat="1" applyFont="1" applyFill="1" applyBorder="1" applyAlignment="1">
      <alignment vertical="center"/>
    </xf>
    <xf numFmtId="43" fontId="27" fillId="4" borderId="10" xfId="0" applyNumberFormat="1" applyFont="1" applyFill="1" applyBorder="1" applyAlignment="1">
      <alignment vertical="center"/>
    </xf>
    <xf numFmtId="43" fontId="27" fillId="0" borderId="11" xfId="1" applyFont="1" applyFill="1" applyBorder="1" applyAlignment="1">
      <alignment vertical="center" wrapText="1"/>
    </xf>
    <xf numFmtId="43" fontId="27" fillId="0" borderId="10" xfId="1" applyFont="1" applyFill="1" applyBorder="1" applyAlignment="1">
      <alignment vertical="center"/>
    </xf>
    <xf numFmtId="1" fontId="26" fillId="0" borderId="4" xfId="0" applyNumberFormat="1" applyFont="1" applyFill="1" applyBorder="1" applyAlignment="1">
      <alignment horizontal="center" vertical="center"/>
    </xf>
    <xf numFmtId="14" fontId="26" fillId="0" borderId="4" xfId="0" applyNumberFormat="1" applyFont="1" applyFill="1" applyBorder="1" applyAlignment="1">
      <alignment horizontal="center" vertical="center"/>
    </xf>
    <xf numFmtId="43" fontId="27" fillId="0" borderId="4" xfId="1" applyFont="1" applyFill="1" applyBorder="1" applyAlignment="1">
      <alignment horizontal="center" vertical="center"/>
    </xf>
    <xf numFmtId="43" fontId="31" fillId="0" borderId="11" xfId="1" applyFont="1" applyFill="1" applyBorder="1" applyAlignment="1">
      <alignment horizontal="center" vertical="center"/>
    </xf>
    <xf numFmtId="43" fontId="31" fillId="0" borderId="10" xfId="1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left" vertical="center" wrapText="1"/>
    </xf>
    <xf numFmtId="43" fontId="27" fillId="0" borderId="10" xfId="1" applyFont="1" applyFill="1" applyBorder="1" applyAlignment="1">
      <alignment vertical="center" wrapText="1"/>
    </xf>
    <xf numFmtId="1" fontId="26" fillId="0" borderId="10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 wrapText="1"/>
    </xf>
    <xf numFmtId="43" fontId="31" fillId="0" borderId="4" xfId="1" applyFont="1" applyFill="1" applyBorder="1" applyAlignment="1">
      <alignment horizontal="center" vertical="center"/>
    </xf>
    <xf numFmtId="43" fontId="31" fillId="0" borderId="4" xfId="0" applyNumberFormat="1" applyFont="1" applyFill="1" applyBorder="1" applyAlignment="1">
      <alignment horizontal="center" vertical="center"/>
    </xf>
    <xf numFmtId="43" fontId="31" fillId="4" borderId="4" xfId="0" applyNumberFormat="1" applyFont="1" applyFill="1" applyBorder="1" applyAlignment="1">
      <alignment horizontal="center" vertical="center"/>
    </xf>
    <xf numFmtId="1" fontId="33" fillId="0" borderId="4" xfId="1" applyNumberFormat="1" applyFont="1" applyFill="1" applyBorder="1" applyAlignment="1">
      <alignment horizontal="center" vertical="center"/>
    </xf>
    <xf numFmtId="14" fontId="33" fillId="0" borderId="4" xfId="0" applyNumberFormat="1" applyFont="1" applyFill="1" applyBorder="1" applyAlignment="1">
      <alignment horizontal="center" vertical="center"/>
    </xf>
    <xf numFmtId="43" fontId="27" fillId="0" borderId="4" xfId="1" applyFont="1" applyFill="1" applyBorder="1" applyAlignment="1">
      <alignment vertical="center"/>
    </xf>
    <xf numFmtId="43" fontId="27" fillId="0" borderId="4" xfId="0" applyNumberFormat="1" applyFont="1" applyFill="1" applyBorder="1" applyAlignment="1">
      <alignment vertical="center"/>
    </xf>
    <xf numFmtId="43" fontId="27" fillId="4" borderId="4" xfId="0" applyNumberFormat="1" applyFont="1" applyFill="1" applyBorder="1" applyAlignment="1">
      <alignment vertical="center"/>
    </xf>
    <xf numFmtId="0" fontId="36" fillId="0" borderId="10" xfId="0" applyFont="1" applyFill="1" applyBorder="1" applyAlignment="1">
      <alignment horizontal="left" vertical="center" wrapText="1"/>
    </xf>
    <xf numFmtId="0" fontId="37" fillId="0" borderId="10" xfId="0" applyFont="1" applyFill="1" applyBorder="1" applyAlignment="1">
      <alignment horizontal="center" vertical="center"/>
    </xf>
    <xf numFmtId="43" fontId="35" fillId="0" borderId="10" xfId="1" applyFont="1" applyFill="1" applyBorder="1" applyAlignment="1">
      <alignment vertical="center" wrapText="1"/>
    </xf>
    <xf numFmtId="43" fontId="35" fillId="0" borderId="10" xfId="1" applyFont="1" applyFill="1" applyBorder="1" applyAlignment="1">
      <alignment vertical="center"/>
    </xf>
    <xf numFmtId="43" fontId="35" fillId="0" borderId="10" xfId="1" applyFont="1" applyFill="1" applyBorder="1" applyAlignment="1">
      <alignment horizontal="center" vertical="center"/>
    </xf>
    <xf numFmtId="43" fontId="35" fillId="4" borderId="10" xfId="0" applyNumberFormat="1" applyFont="1" applyFill="1" applyBorder="1" applyAlignment="1">
      <alignment horizontal="center" vertical="center"/>
    </xf>
    <xf numFmtId="43" fontId="30" fillId="4" borderId="10" xfId="0" applyNumberFormat="1" applyFont="1" applyFill="1" applyBorder="1" applyAlignment="1">
      <alignment vertical="center"/>
    </xf>
    <xf numFmtId="1" fontId="38" fillId="0" borderId="10" xfId="0" applyNumberFormat="1" applyFont="1" applyFill="1" applyBorder="1" applyAlignment="1">
      <alignment horizontal="center" vertical="center"/>
    </xf>
    <xf numFmtId="14" fontId="38" fillId="0" borderId="10" xfId="0" applyNumberFormat="1" applyFont="1" applyFill="1" applyBorder="1" applyAlignment="1">
      <alignment horizontal="center" vertical="center"/>
    </xf>
    <xf numFmtId="43" fontId="27" fillId="0" borderId="5" xfId="1" applyFont="1" applyFill="1" applyBorder="1" applyAlignment="1">
      <alignment vertical="center"/>
    </xf>
    <xf numFmtId="2" fontId="27" fillId="0" borderId="11" xfId="0" applyNumberFormat="1" applyFont="1" applyFill="1" applyBorder="1" applyAlignment="1">
      <alignment vertical="center" wrapText="1"/>
    </xf>
    <xf numFmtId="2" fontId="27" fillId="0" borderId="10" xfId="0" applyNumberFormat="1" applyFont="1" applyFill="1" applyBorder="1" applyAlignment="1">
      <alignment vertical="center"/>
    </xf>
    <xf numFmtId="43" fontId="31" fillId="0" borderId="5" xfId="1" applyFont="1" applyFill="1" applyBorder="1" applyAlignment="1">
      <alignment horizontal="center" vertical="center"/>
    </xf>
    <xf numFmtId="43" fontId="31" fillId="4" borderId="5" xfId="0" applyNumberFormat="1" applyFont="1" applyFill="1" applyBorder="1" applyAlignment="1">
      <alignment horizontal="center" vertical="center"/>
    </xf>
    <xf numFmtId="43" fontId="27" fillId="0" borderId="4" xfId="1" applyFont="1" applyFill="1" applyBorder="1" applyAlignment="1">
      <alignment vertical="center" wrapText="1"/>
    </xf>
    <xf numFmtId="43" fontId="27" fillId="0" borderId="4" xfId="0" applyNumberFormat="1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left" vertical="center" wrapText="1"/>
    </xf>
    <xf numFmtId="0" fontId="34" fillId="0" borderId="5" xfId="0" applyFont="1" applyFill="1" applyBorder="1" applyAlignment="1">
      <alignment horizontal="center" vertical="center"/>
    </xf>
    <xf numFmtId="43" fontId="31" fillId="0" borderId="5" xfId="0" applyNumberFormat="1" applyFont="1" applyFill="1" applyBorder="1" applyAlignment="1">
      <alignment horizontal="center" vertical="center"/>
    </xf>
    <xf numFmtId="43" fontId="18" fillId="0" borderId="2" xfId="0" applyNumberFormat="1" applyFont="1" applyFill="1" applyBorder="1" applyAlignment="1">
      <alignment vertical="center"/>
    </xf>
    <xf numFmtId="43" fontId="27" fillId="0" borderId="2" xfId="0" applyNumberFormat="1" applyFont="1" applyFill="1" applyBorder="1" applyAlignment="1">
      <alignment vertical="center"/>
    </xf>
    <xf numFmtId="0" fontId="22" fillId="4" borderId="5" xfId="0" applyFont="1" applyFill="1" applyBorder="1" applyAlignment="1">
      <alignment horizontal="center" vertical="center" wrapText="1"/>
    </xf>
    <xf numFmtId="43" fontId="27" fillId="4" borderId="10" xfId="1" applyFont="1" applyFill="1" applyBorder="1" applyAlignment="1">
      <alignment vertical="center"/>
    </xf>
    <xf numFmtId="43" fontId="31" fillId="4" borderId="4" xfId="1" applyFont="1" applyFill="1" applyBorder="1" applyAlignment="1">
      <alignment horizontal="center" vertical="center"/>
    </xf>
    <xf numFmtId="43" fontId="35" fillId="4" borderId="10" xfId="1" applyFont="1" applyFill="1" applyBorder="1" applyAlignment="1">
      <alignment vertical="center"/>
    </xf>
    <xf numFmtId="43" fontId="31" fillId="4" borderId="5" xfId="1" applyFont="1" applyFill="1" applyBorder="1" applyAlignment="1">
      <alignment horizontal="center" vertical="center"/>
    </xf>
    <xf numFmtId="43" fontId="31" fillId="4" borderId="10" xfId="1" applyFont="1" applyFill="1" applyBorder="1" applyAlignment="1">
      <alignment horizontal="center" vertical="center"/>
    </xf>
    <xf numFmtId="43" fontId="27" fillId="4" borderId="2" xfId="0" applyNumberFormat="1" applyFont="1" applyFill="1" applyBorder="1" applyAlignment="1">
      <alignment vertical="center"/>
    </xf>
    <xf numFmtId="43" fontId="27" fillId="4" borderId="4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 wrapText="1"/>
    </xf>
    <xf numFmtId="43" fontId="27" fillId="0" borderId="15" xfId="0" applyNumberFormat="1" applyFont="1" applyFill="1" applyBorder="1" applyAlignment="1">
      <alignment vertical="center"/>
    </xf>
    <xf numFmtId="43" fontId="30" fillId="0" borderId="16" xfId="0" applyNumberFormat="1" applyFont="1" applyFill="1" applyBorder="1" applyAlignment="1">
      <alignment vertical="center"/>
    </xf>
    <xf numFmtId="43" fontId="30" fillId="0" borderId="22" xfId="0" applyNumberFormat="1" applyFont="1" applyFill="1" applyBorder="1" applyAlignment="1">
      <alignment vertical="center"/>
    </xf>
    <xf numFmtId="43" fontId="27" fillId="0" borderId="7" xfId="0" applyNumberFormat="1" applyFont="1" applyFill="1" applyBorder="1" applyAlignment="1">
      <alignment vertical="center"/>
    </xf>
    <xf numFmtId="43" fontId="24" fillId="5" borderId="7" xfId="0" applyNumberFormat="1" applyFont="1" applyFill="1" applyBorder="1" applyAlignment="1">
      <alignment vertical="center"/>
    </xf>
    <xf numFmtId="43" fontId="31" fillId="4" borderId="10" xfId="0" applyNumberFormat="1" applyFont="1" applyFill="1" applyBorder="1" applyAlignment="1">
      <alignment horizontal="center" vertical="center"/>
    </xf>
    <xf numFmtId="1" fontId="23" fillId="0" borderId="10" xfId="0" applyNumberFormat="1" applyFont="1" applyFill="1" applyBorder="1" applyAlignment="1">
      <alignment horizontal="center" vertical="center"/>
    </xf>
    <xf numFmtId="14" fontId="33" fillId="0" borderId="14" xfId="0" applyNumberFormat="1" applyFont="1" applyFill="1" applyBorder="1" applyAlignment="1">
      <alignment horizontal="center" vertical="center"/>
    </xf>
    <xf numFmtId="1" fontId="33" fillId="0" borderId="5" xfId="1" applyNumberFormat="1" applyFont="1" applyFill="1" applyBorder="1" applyAlignment="1">
      <alignment horizontal="center" vertical="center"/>
    </xf>
    <xf numFmtId="43" fontId="25" fillId="0" borderId="2" xfId="0" applyNumberFormat="1" applyFont="1" applyFill="1" applyBorder="1" applyAlignment="1">
      <alignment vertical="center"/>
    </xf>
    <xf numFmtId="43" fontId="25" fillId="4" borderId="2" xfId="0" applyNumberFormat="1" applyFont="1" applyFill="1" applyBorder="1" applyAlignment="1">
      <alignment vertical="center"/>
    </xf>
    <xf numFmtId="1" fontId="33" fillId="0" borderId="10" xfId="1" applyNumberFormat="1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center" vertical="center" wrapText="1"/>
    </xf>
    <xf numFmtId="43" fontId="4" fillId="4" borderId="5" xfId="0" applyNumberFormat="1" applyFont="1" applyFill="1" applyBorder="1" applyAlignment="1">
      <alignment horizontal="center" vertical="center"/>
    </xf>
    <xf numFmtId="43" fontId="27" fillId="4" borderId="14" xfId="0" applyNumberFormat="1" applyFont="1" applyFill="1" applyBorder="1" applyAlignment="1">
      <alignment vertical="center"/>
    </xf>
    <xf numFmtId="43" fontId="26" fillId="0" borderId="2" xfId="0" applyNumberFormat="1" applyFont="1" applyFill="1" applyBorder="1" applyAlignment="1">
      <alignment vertical="center"/>
    </xf>
    <xf numFmtId="0" fontId="22" fillId="0" borderId="5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43" fontId="27" fillId="4" borderId="4" xfId="1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top" wrapText="1"/>
    </xf>
    <xf numFmtId="0" fontId="32" fillId="4" borderId="2" xfId="0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horizontal="center" vertical="center"/>
    </xf>
    <xf numFmtId="43" fontId="4" fillId="4" borderId="2" xfId="0" applyNumberFormat="1" applyFont="1" applyFill="1" applyBorder="1" applyAlignment="1">
      <alignment horizontal="center" vertical="center"/>
    </xf>
    <xf numFmtId="1" fontId="19" fillId="4" borderId="2" xfId="1" applyNumberFormat="1" applyFont="1" applyFill="1" applyBorder="1" applyAlignment="1">
      <alignment horizontal="center" vertical="center"/>
    </xf>
    <xf numFmtId="14" fontId="19" fillId="4" borderId="2" xfId="0" applyNumberFormat="1" applyFont="1" applyFill="1" applyBorder="1" applyAlignment="1">
      <alignment horizontal="center" vertical="center"/>
    </xf>
    <xf numFmtId="43" fontId="31" fillId="4" borderId="2" xfId="1" applyFont="1" applyFill="1" applyBorder="1" applyAlignment="1">
      <alignment horizontal="center" vertical="center"/>
    </xf>
    <xf numFmtId="43" fontId="31" fillId="4" borderId="2" xfId="0" applyNumberFormat="1" applyFont="1" applyFill="1" applyBorder="1" applyAlignment="1">
      <alignment horizontal="center" vertical="center"/>
    </xf>
    <xf numFmtId="1" fontId="33" fillId="0" borderId="2" xfId="1" applyNumberFormat="1" applyFont="1" applyFill="1" applyBorder="1" applyAlignment="1">
      <alignment horizontal="center" vertical="center"/>
    </xf>
    <xf numFmtId="14" fontId="33" fillId="0" borderId="2" xfId="0" applyNumberFormat="1" applyFont="1" applyFill="1" applyBorder="1" applyAlignment="1">
      <alignment horizontal="center" vertical="center"/>
    </xf>
    <xf numFmtId="43" fontId="27" fillId="0" borderId="2" xfId="0" applyNumberFormat="1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2" fontId="27" fillId="0" borderId="2" xfId="0" applyNumberFormat="1" applyFont="1" applyFill="1" applyBorder="1" applyAlignment="1">
      <alignment vertical="center"/>
    </xf>
    <xf numFmtId="43" fontId="27" fillId="4" borderId="2" xfId="1" applyFont="1" applyFill="1" applyBorder="1" applyAlignment="1">
      <alignment horizontal="center" vertical="center"/>
    </xf>
    <xf numFmtId="43" fontId="32" fillId="4" borderId="4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top" wrapText="1"/>
    </xf>
    <xf numFmtId="43" fontId="27" fillId="4" borderId="2" xfId="0" applyNumberFormat="1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left" vertical="center" wrapText="1"/>
    </xf>
    <xf numFmtId="43" fontId="32" fillId="4" borderId="4" xfId="0" applyNumberFormat="1" applyFont="1" applyFill="1" applyBorder="1" applyAlignment="1">
      <alignment horizontal="center" vertical="center"/>
    </xf>
    <xf numFmtId="43" fontId="27" fillId="0" borderId="2" xfId="1" applyFont="1" applyFill="1" applyBorder="1" applyAlignment="1">
      <alignment vertical="center" wrapText="1"/>
    </xf>
    <xf numFmtId="43" fontId="27" fillId="0" borderId="2" xfId="1" applyFont="1" applyFill="1" applyBorder="1" applyAlignment="1">
      <alignment vertical="center"/>
    </xf>
    <xf numFmtId="43" fontId="27" fillId="4" borderId="2" xfId="1" applyFont="1" applyFill="1" applyBorder="1" applyAlignment="1">
      <alignment vertical="center"/>
    </xf>
    <xf numFmtId="43" fontId="27" fillId="0" borderId="2" xfId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43" fontId="27" fillId="0" borderId="6" xfId="0" applyNumberFormat="1" applyFont="1" applyFill="1" applyBorder="1" applyAlignment="1">
      <alignment horizontal="center" vertical="center"/>
    </xf>
    <xf numFmtId="43" fontId="4" fillId="0" borderId="6" xfId="0" applyNumberFormat="1" applyFont="1" applyFill="1" applyBorder="1" applyAlignment="1">
      <alignment horizontal="center" vertical="center"/>
    </xf>
    <xf numFmtId="43" fontId="30" fillId="0" borderId="30" xfId="0" applyNumberFormat="1" applyFont="1" applyFill="1" applyBorder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34" fillId="0" borderId="2" xfId="0" applyNumberFormat="1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 wrapText="1"/>
    </xf>
    <xf numFmtId="14" fontId="23" fillId="0" borderId="27" xfId="0" applyNumberFormat="1" applyFont="1" applyFill="1" applyBorder="1" applyAlignment="1">
      <alignment horizontal="center" vertical="center"/>
    </xf>
    <xf numFmtId="14" fontId="23" fillId="0" borderId="21" xfId="0" applyNumberFormat="1" applyFont="1" applyFill="1" applyBorder="1" applyAlignment="1">
      <alignment horizontal="center" vertical="center"/>
    </xf>
    <xf numFmtId="14" fontId="33" fillId="0" borderId="21" xfId="0" applyNumberFormat="1" applyFont="1" applyFill="1" applyBorder="1" applyAlignment="1">
      <alignment horizontal="center" vertical="center"/>
    </xf>
    <xf numFmtId="14" fontId="20" fillId="0" borderId="21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33" fillId="0" borderId="29" xfId="0" applyNumberFormat="1" applyFont="1" applyFill="1" applyBorder="1" applyAlignment="1">
      <alignment horizontal="center" vertical="center"/>
    </xf>
    <xf numFmtId="0" fontId="23" fillId="0" borderId="27" xfId="0" applyNumberFormat="1" applyFont="1" applyFill="1" applyBorder="1" applyAlignment="1">
      <alignment horizontal="center" vertical="center"/>
    </xf>
    <xf numFmtId="0" fontId="23" fillId="0" borderId="29" xfId="0" applyNumberFormat="1" applyFont="1" applyFill="1" applyBorder="1" applyAlignment="1">
      <alignment horizontal="center" vertical="center"/>
    </xf>
    <xf numFmtId="0" fontId="23" fillId="0" borderId="2" xfId="0" applyNumberFormat="1" applyFont="1" applyFill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center" vertical="center"/>
    </xf>
    <xf numFmtId="0" fontId="20" fillId="0" borderId="29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33" fillId="0" borderId="18" xfId="0" applyNumberFormat="1" applyFont="1" applyFill="1" applyBorder="1" applyAlignment="1">
      <alignment horizontal="center" vertical="center"/>
    </xf>
    <xf numFmtId="0" fontId="33" fillId="0" borderId="4" xfId="0" applyNumberFormat="1" applyFont="1" applyFill="1" applyBorder="1" applyAlignment="1">
      <alignment horizontal="center" vertical="center"/>
    </xf>
    <xf numFmtId="14" fontId="33" fillId="0" borderId="25" xfId="0" applyNumberFormat="1" applyFont="1" applyFill="1" applyBorder="1" applyAlignment="1">
      <alignment horizontal="center" vertical="center"/>
    </xf>
    <xf numFmtId="2" fontId="27" fillId="0" borderId="2" xfId="0" applyNumberFormat="1" applyFont="1" applyFill="1" applyBorder="1" applyAlignment="1">
      <alignment vertical="center" wrapText="1"/>
    </xf>
    <xf numFmtId="1" fontId="26" fillId="0" borderId="2" xfId="1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2" fontId="33" fillId="0" borderId="2" xfId="0" applyNumberFormat="1" applyFont="1" applyFill="1" applyBorder="1" applyAlignment="1">
      <alignment horizontal="center" vertical="center"/>
    </xf>
    <xf numFmtId="43" fontId="31" fillId="0" borderId="2" xfId="1" applyFont="1" applyFill="1" applyBorder="1" applyAlignment="1">
      <alignment horizontal="center" vertical="center"/>
    </xf>
    <xf numFmtId="43" fontId="23" fillId="0" borderId="7" xfId="0" applyNumberFormat="1" applyFont="1" applyFill="1" applyBorder="1" applyAlignment="1">
      <alignment vertical="center"/>
    </xf>
    <xf numFmtId="43" fontId="32" fillId="4" borderId="4" xfId="0" applyNumberFormat="1" applyFont="1" applyFill="1" applyBorder="1" applyAlignment="1">
      <alignment horizontal="center" vertical="center"/>
    </xf>
    <xf numFmtId="43" fontId="33" fillId="0" borderId="29" xfId="0" applyNumberFormat="1" applyFont="1" applyFill="1" applyBorder="1" applyAlignment="1">
      <alignment horizontal="center" vertical="center"/>
    </xf>
    <xf numFmtId="43" fontId="33" fillId="0" borderId="2" xfId="0" applyNumberFormat="1" applyFont="1" applyFill="1" applyBorder="1" applyAlignment="1">
      <alignment horizontal="center" vertical="center"/>
    </xf>
    <xf numFmtId="0" fontId="43" fillId="0" borderId="0" xfId="1" applyNumberFormat="1" applyFont="1" applyFill="1" applyBorder="1" applyAlignment="1">
      <alignment vertical="center"/>
    </xf>
    <xf numFmtId="0" fontId="43" fillId="0" borderId="2" xfId="1" applyNumberFormat="1" applyFont="1" applyFill="1" applyBorder="1" applyAlignment="1">
      <alignment vertical="center"/>
    </xf>
    <xf numFmtId="43" fontId="44" fillId="0" borderId="0" xfId="1" applyFont="1" applyFill="1" applyBorder="1" applyAlignment="1">
      <alignment vertical="center"/>
    </xf>
    <xf numFmtId="43" fontId="44" fillId="0" borderId="2" xfId="1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43" fontId="43" fillId="0" borderId="0" xfId="1" applyFont="1" applyFill="1" applyBorder="1" applyAlignment="1">
      <alignment horizontal="right" vertical="center"/>
    </xf>
    <xf numFmtId="43" fontId="46" fillId="0" borderId="2" xfId="1" applyFont="1" applyFill="1" applyBorder="1" applyAlignment="1">
      <alignment vertical="center"/>
    </xf>
    <xf numFmtId="43" fontId="43" fillId="0" borderId="2" xfId="1" applyFont="1" applyFill="1" applyBorder="1" applyAlignment="1">
      <alignment horizontal="right" vertical="center"/>
    </xf>
    <xf numFmtId="43" fontId="48" fillId="0" borderId="2" xfId="1" applyFont="1" applyFill="1" applyBorder="1" applyAlignment="1">
      <alignment vertical="center"/>
    </xf>
    <xf numFmtId="43" fontId="47" fillId="0" borderId="2" xfId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32" fillId="0" borderId="2" xfId="0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horizontal="right"/>
    </xf>
    <xf numFmtId="0" fontId="50" fillId="0" borderId="2" xfId="0" applyFont="1" applyFill="1" applyBorder="1"/>
    <xf numFmtId="0" fontId="50" fillId="0" borderId="0" xfId="0" applyFont="1" applyFill="1" applyBorder="1"/>
    <xf numFmtId="0" fontId="45" fillId="0" borderId="2" xfId="0" applyFont="1" applyFill="1" applyBorder="1"/>
    <xf numFmtId="43" fontId="18" fillId="0" borderId="11" xfId="1" applyFont="1" applyFill="1" applyBorder="1" applyAlignment="1">
      <alignment vertical="center"/>
    </xf>
    <xf numFmtId="43" fontId="32" fillId="4" borderId="4" xfId="0" applyNumberFormat="1" applyFont="1" applyFill="1" applyBorder="1" applyAlignment="1">
      <alignment horizontal="center" vertical="center"/>
    </xf>
    <xf numFmtId="43" fontId="30" fillId="4" borderId="25" xfId="0" applyNumberFormat="1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vertical="center"/>
    </xf>
    <xf numFmtId="43" fontId="32" fillId="4" borderId="4" xfId="0" applyNumberFormat="1" applyFont="1" applyFill="1" applyBorder="1" applyAlignment="1">
      <alignment horizontal="center" vertical="center"/>
    </xf>
    <xf numFmtId="43" fontId="32" fillId="4" borderId="10" xfId="0" applyNumberFormat="1" applyFont="1" applyFill="1" applyBorder="1" applyAlignment="1">
      <alignment horizontal="center" vertical="center"/>
    </xf>
    <xf numFmtId="43" fontId="30" fillId="4" borderId="5" xfId="0" applyNumberFormat="1" applyFont="1" applyFill="1" applyBorder="1" applyAlignment="1">
      <alignment horizontal="center" vertical="center"/>
    </xf>
    <xf numFmtId="43" fontId="30" fillId="4" borderId="10" xfId="0" applyNumberFormat="1" applyFont="1" applyFill="1" applyBorder="1" applyAlignment="1">
      <alignment horizontal="center" vertical="center"/>
    </xf>
    <xf numFmtId="43" fontId="27" fillId="4" borderId="10" xfId="0" applyNumberFormat="1" applyFont="1" applyFill="1" applyBorder="1" applyAlignment="1">
      <alignment horizontal="center" vertical="center"/>
    </xf>
    <xf numFmtId="14" fontId="23" fillId="0" borderId="13" xfId="0" applyNumberFormat="1" applyFont="1" applyFill="1" applyBorder="1" applyAlignment="1">
      <alignment horizontal="center" vertical="center"/>
    </xf>
    <xf numFmtId="43" fontId="27" fillId="4" borderId="4" xfId="0" applyNumberFormat="1" applyFont="1" applyFill="1" applyBorder="1" applyAlignment="1">
      <alignment horizontal="center" vertical="center"/>
    </xf>
    <xf numFmtId="43" fontId="30" fillId="4" borderId="2" xfId="0" applyNumberFormat="1" applyFont="1" applyFill="1" applyBorder="1" applyAlignment="1">
      <alignment horizontal="center" vertical="center"/>
    </xf>
    <xf numFmtId="43" fontId="26" fillId="0" borderId="2" xfId="1" applyFont="1" applyFill="1" applyBorder="1" applyAlignment="1">
      <alignment horizontal="center" vertical="center"/>
    </xf>
    <xf numFmtId="43" fontId="27" fillId="5" borderId="5" xfId="0" applyNumberFormat="1" applyFont="1" applyFill="1" applyBorder="1" applyAlignment="1">
      <alignment horizontal="center" vertical="center"/>
    </xf>
    <xf numFmtId="43" fontId="27" fillId="5" borderId="5" xfId="0" applyNumberFormat="1" applyFont="1" applyFill="1" applyBorder="1" applyAlignment="1">
      <alignment vertical="center"/>
    </xf>
    <xf numFmtId="43" fontId="31" fillId="4" borderId="32" xfId="1" applyFont="1" applyFill="1" applyBorder="1" applyAlignment="1">
      <alignment horizontal="center" vertical="center"/>
    </xf>
    <xf numFmtId="43" fontId="31" fillId="4" borderId="32" xfId="0" applyNumberFormat="1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left" vertical="center" wrapText="1"/>
    </xf>
    <xf numFmtId="0" fontId="23" fillId="0" borderId="38" xfId="0" applyFont="1" applyFill="1" applyBorder="1" applyAlignment="1">
      <alignment horizontal="center" vertical="center"/>
    </xf>
    <xf numFmtId="43" fontId="27" fillId="0" borderId="38" xfId="1" applyFont="1" applyFill="1" applyBorder="1" applyAlignment="1">
      <alignment vertical="center" wrapText="1"/>
    </xf>
    <xf numFmtId="43" fontId="27" fillId="0" borderId="38" xfId="1" applyFont="1" applyFill="1" applyBorder="1" applyAlignment="1">
      <alignment vertical="center"/>
    </xf>
    <xf numFmtId="43" fontId="27" fillId="4" borderId="38" xfId="1" applyFont="1" applyFill="1" applyBorder="1" applyAlignment="1">
      <alignment vertical="center"/>
    </xf>
    <xf numFmtId="43" fontId="27" fillId="0" borderId="38" xfId="1" applyFont="1" applyFill="1" applyBorder="1" applyAlignment="1">
      <alignment horizontal="center" vertical="center"/>
    </xf>
    <xf numFmtId="43" fontId="27" fillId="4" borderId="38" xfId="0" applyNumberFormat="1" applyFont="1" applyFill="1" applyBorder="1" applyAlignment="1">
      <alignment horizontal="center" vertical="center"/>
    </xf>
    <xf numFmtId="43" fontId="30" fillId="4" borderId="38" xfId="0" applyNumberFormat="1" applyFont="1" applyFill="1" applyBorder="1" applyAlignment="1">
      <alignment horizontal="center" vertical="center"/>
    </xf>
    <xf numFmtId="1" fontId="26" fillId="0" borderId="38" xfId="0" applyNumberFormat="1" applyFont="1" applyFill="1" applyBorder="1" applyAlignment="1">
      <alignment horizontal="center" vertical="center"/>
    </xf>
    <xf numFmtId="14" fontId="26" fillId="0" borderId="38" xfId="0" applyNumberFormat="1" applyFont="1" applyFill="1" applyBorder="1" applyAlignment="1">
      <alignment horizontal="center" vertical="center"/>
    </xf>
    <xf numFmtId="43" fontId="31" fillId="4" borderId="38" xfId="1" applyFont="1" applyFill="1" applyBorder="1" applyAlignment="1">
      <alignment horizontal="center" vertical="center"/>
    </xf>
    <xf numFmtId="43" fontId="31" fillId="0" borderId="38" xfId="1" applyFont="1" applyFill="1" applyBorder="1" applyAlignment="1">
      <alignment horizontal="center" vertical="center"/>
    </xf>
    <xf numFmtId="43" fontId="31" fillId="4" borderId="38" xfId="0" applyNumberFormat="1" applyFont="1" applyFill="1" applyBorder="1" applyAlignment="1">
      <alignment horizontal="center" vertical="center"/>
    </xf>
    <xf numFmtId="14" fontId="26" fillId="0" borderId="39" xfId="0" applyNumberFormat="1" applyFont="1" applyFill="1" applyBorder="1" applyAlignment="1">
      <alignment horizontal="center" vertical="center"/>
    </xf>
    <xf numFmtId="43" fontId="27" fillId="5" borderId="15" xfId="0" applyNumberFormat="1" applyFont="1" applyFill="1" applyBorder="1" applyAlignment="1">
      <alignment horizontal="center" vertical="center"/>
    </xf>
    <xf numFmtId="43" fontId="27" fillId="5" borderId="15" xfId="0" applyNumberFormat="1" applyFont="1" applyFill="1" applyBorder="1" applyAlignment="1">
      <alignment vertical="center"/>
    </xf>
    <xf numFmtId="43" fontId="31" fillId="0" borderId="32" xfId="1" applyFont="1" applyFill="1" applyBorder="1" applyAlignment="1">
      <alignment horizontal="center" vertical="center"/>
    </xf>
    <xf numFmtId="0" fontId="26" fillId="0" borderId="42" xfId="0" applyNumberFormat="1" applyFont="1" applyFill="1" applyBorder="1" applyAlignment="1">
      <alignment horizontal="center" vertical="center"/>
    </xf>
    <xf numFmtId="0" fontId="26" fillId="0" borderId="15" xfId="0" applyNumberFormat="1" applyFont="1" applyFill="1" applyBorder="1" applyAlignment="1">
      <alignment horizontal="center" vertical="center"/>
    </xf>
    <xf numFmtId="14" fontId="26" fillId="0" borderId="22" xfId="0" applyNumberFormat="1" applyFont="1" applyFill="1" applyBorder="1" applyAlignment="1">
      <alignment horizontal="center" vertical="center"/>
    </xf>
    <xf numFmtId="43" fontId="27" fillId="0" borderId="38" xfId="0" applyNumberFormat="1" applyFont="1" applyFill="1" applyBorder="1" applyAlignment="1">
      <alignment horizontal="center" vertical="center"/>
    </xf>
    <xf numFmtId="49" fontId="8" fillId="5" borderId="15" xfId="1" applyNumberFormat="1" applyFont="1" applyFill="1" applyBorder="1" applyAlignment="1">
      <alignment horizontal="center" vertical="center"/>
    </xf>
    <xf numFmtId="14" fontId="8" fillId="5" borderId="15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43" fontId="8" fillId="5" borderId="2" xfId="0" applyNumberFormat="1" applyFont="1" applyFill="1" applyBorder="1" applyAlignment="1">
      <alignment horizontal="center" vertical="center"/>
    </xf>
    <xf numFmtId="43" fontId="8" fillId="5" borderId="4" xfId="0" applyNumberFormat="1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 wrapText="1"/>
    </xf>
    <xf numFmtId="0" fontId="23" fillId="0" borderId="27" xfId="0" applyFont="1" applyFill="1" applyBorder="1" applyAlignment="1">
      <alignment horizontal="center" vertical="center"/>
    </xf>
    <xf numFmtId="43" fontId="27" fillId="0" borderId="27" xfId="1" applyFont="1" applyFill="1" applyBorder="1" applyAlignment="1">
      <alignment vertical="center" wrapText="1"/>
    </xf>
    <xf numFmtId="43" fontId="27" fillId="0" borderId="27" xfId="1" applyFont="1" applyFill="1" applyBorder="1" applyAlignment="1">
      <alignment vertical="center"/>
    </xf>
    <xf numFmtId="43" fontId="27" fillId="4" borderId="27" xfId="1" applyFont="1" applyFill="1" applyBorder="1" applyAlignment="1">
      <alignment vertical="center"/>
    </xf>
    <xf numFmtId="43" fontId="27" fillId="0" borderId="27" xfId="1" applyFont="1" applyFill="1" applyBorder="1" applyAlignment="1">
      <alignment horizontal="center" vertical="center"/>
    </xf>
    <xf numFmtId="43" fontId="27" fillId="4" borderId="27" xfId="0" applyNumberFormat="1" applyFont="1" applyFill="1" applyBorder="1" applyAlignment="1">
      <alignment horizontal="center" vertical="center"/>
    </xf>
    <xf numFmtId="1" fontId="26" fillId="0" borderId="27" xfId="0" applyNumberFormat="1" applyFont="1" applyFill="1" applyBorder="1" applyAlignment="1">
      <alignment horizontal="center" vertical="center"/>
    </xf>
    <xf numFmtId="14" fontId="26" fillId="0" borderId="27" xfId="0" applyNumberFormat="1" applyFont="1" applyFill="1" applyBorder="1" applyAlignment="1">
      <alignment horizontal="center" vertical="center"/>
    </xf>
    <xf numFmtId="2" fontId="27" fillId="0" borderId="27" xfId="0" applyNumberFormat="1" applyFont="1" applyFill="1" applyBorder="1" applyAlignment="1">
      <alignment vertical="center" wrapText="1"/>
    </xf>
    <xf numFmtId="2" fontId="27" fillId="0" borderId="27" xfId="0" applyNumberFormat="1" applyFont="1" applyFill="1" applyBorder="1" applyAlignment="1">
      <alignment vertical="center"/>
    </xf>
    <xf numFmtId="43" fontId="31" fillId="4" borderId="27" xfId="1" applyFont="1" applyFill="1" applyBorder="1" applyAlignment="1">
      <alignment horizontal="center" vertical="center"/>
    </xf>
    <xf numFmtId="43" fontId="31" fillId="0" borderId="27" xfId="1" applyFont="1" applyFill="1" applyBorder="1" applyAlignment="1">
      <alignment horizontal="center" vertical="center"/>
    </xf>
    <xf numFmtId="43" fontId="31" fillId="4" borderId="27" xfId="0" applyNumberFormat="1" applyFont="1" applyFill="1" applyBorder="1" applyAlignment="1">
      <alignment horizontal="center" vertical="center"/>
    </xf>
    <xf numFmtId="1" fontId="23" fillId="0" borderId="27" xfId="0" applyNumberFormat="1" applyFont="1" applyFill="1" applyBorder="1" applyAlignment="1">
      <alignment horizontal="center" vertical="center"/>
    </xf>
    <xf numFmtId="43" fontId="27" fillId="0" borderId="27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43" fontId="27" fillId="0" borderId="15" xfId="1" applyFont="1" applyFill="1" applyBorder="1" applyAlignment="1">
      <alignment vertical="center" wrapText="1"/>
    </xf>
    <xf numFmtId="43" fontId="27" fillId="0" borderId="15" xfId="1" applyFont="1" applyFill="1" applyBorder="1" applyAlignment="1">
      <alignment vertical="center"/>
    </xf>
    <xf numFmtId="43" fontId="27" fillId="4" borderId="15" xfId="1" applyFont="1" applyFill="1" applyBorder="1" applyAlignment="1">
      <alignment vertical="center"/>
    </xf>
    <xf numFmtId="43" fontId="27" fillId="0" borderId="15" xfId="1" applyFont="1" applyFill="1" applyBorder="1" applyAlignment="1">
      <alignment horizontal="center" vertical="center"/>
    </xf>
    <xf numFmtId="43" fontId="27" fillId="4" borderId="15" xfId="0" applyNumberFormat="1" applyFont="1" applyFill="1" applyBorder="1" applyAlignment="1">
      <alignment horizontal="center" vertical="center"/>
    </xf>
    <xf numFmtId="43" fontId="30" fillId="4" borderId="15" xfId="0" applyNumberFormat="1" applyFont="1" applyFill="1" applyBorder="1" applyAlignment="1">
      <alignment horizontal="center" vertical="center"/>
    </xf>
    <xf numFmtId="1" fontId="26" fillId="0" borderId="15" xfId="0" applyNumberFormat="1" applyFont="1" applyFill="1" applyBorder="1" applyAlignment="1">
      <alignment horizontal="center" vertical="center"/>
    </xf>
    <xf numFmtId="14" fontId="26" fillId="0" borderId="15" xfId="0" applyNumberFormat="1" applyFont="1" applyFill="1" applyBorder="1" applyAlignment="1">
      <alignment horizontal="center" vertical="center"/>
    </xf>
    <xf numFmtId="43" fontId="31" fillId="4" borderId="15" xfId="1" applyFont="1" applyFill="1" applyBorder="1" applyAlignment="1">
      <alignment horizontal="center" vertical="center"/>
    </xf>
    <xf numFmtId="43" fontId="31" fillId="0" borderId="15" xfId="1" applyFont="1" applyFill="1" applyBorder="1" applyAlignment="1">
      <alignment horizontal="center" vertical="center"/>
    </xf>
    <xf numFmtId="43" fontId="8" fillId="5" borderId="15" xfId="1" applyFont="1" applyFill="1" applyBorder="1" applyAlignment="1">
      <alignment horizontal="center" vertical="center"/>
    </xf>
    <xf numFmtId="43" fontId="8" fillId="5" borderId="15" xfId="0" applyNumberFormat="1" applyFont="1" applyFill="1" applyBorder="1" applyAlignment="1">
      <alignment horizontal="center" vertical="center"/>
    </xf>
    <xf numFmtId="49" fontId="8" fillId="6" borderId="15" xfId="1" applyNumberFormat="1" applyFont="1" applyFill="1" applyBorder="1" applyAlignment="1">
      <alignment horizontal="center" vertical="center"/>
    </xf>
    <xf numFmtId="43" fontId="27" fillId="0" borderId="15" xfId="0" applyNumberFormat="1" applyFont="1" applyFill="1" applyBorder="1" applyAlignment="1">
      <alignment horizontal="center" vertical="center"/>
    </xf>
    <xf numFmtId="43" fontId="27" fillId="5" borderId="4" xfId="0" applyNumberFormat="1" applyFont="1" applyFill="1" applyBorder="1" applyAlignment="1">
      <alignment vertical="center"/>
    </xf>
    <xf numFmtId="43" fontId="27" fillId="5" borderId="4" xfId="0" applyNumberFormat="1" applyFont="1" applyFill="1" applyBorder="1" applyAlignment="1">
      <alignment horizontal="center" vertical="center"/>
    </xf>
    <xf numFmtId="43" fontId="27" fillId="5" borderId="14" xfId="0" applyNumberFormat="1" applyFont="1" applyFill="1" applyBorder="1" applyAlignment="1">
      <alignment vertical="center"/>
    </xf>
    <xf numFmtId="0" fontId="17" fillId="0" borderId="5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left" vertical="top" wrapText="1"/>
    </xf>
    <xf numFmtId="0" fontId="34" fillId="0" borderId="2" xfId="0" applyFont="1" applyFill="1" applyBorder="1" applyAlignment="1">
      <alignment horizontal="center" vertical="center" wrapText="1"/>
    </xf>
    <xf numFmtId="1" fontId="19" fillId="0" borderId="2" xfId="1" applyNumberFormat="1" applyFont="1" applyFill="1" applyBorder="1" applyAlignment="1">
      <alignment horizontal="center" vertical="center"/>
    </xf>
    <xf numFmtId="14" fontId="19" fillId="0" borderId="2" xfId="0" applyNumberFormat="1" applyFont="1" applyFill="1" applyBorder="1" applyAlignment="1">
      <alignment horizontal="center" vertical="center"/>
    </xf>
    <xf numFmtId="43" fontId="31" fillId="0" borderId="2" xfId="0" applyNumberFormat="1" applyFont="1" applyFill="1" applyBorder="1" applyAlignment="1">
      <alignment horizontal="center" vertical="center"/>
    </xf>
    <xf numFmtId="43" fontId="32" fillId="4" borderId="2" xfId="0" applyNumberFormat="1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 wrapText="1"/>
    </xf>
    <xf numFmtId="0" fontId="32" fillId="0" borderId="27" xfId="0" applyFont="1" applyFill="1" applyBorder="1" applyAlignment="1">
      <alignment horizontal="left" vertical="top" wrapText="1"/>
    </xf>
    <xf numFmtId="0" fontId="34" fillId="0" borderId="27" xfId="0" applyFont="1" applyFill="1" applyBorder="1" applyAlignment="1">
      <alignment horizontal="center" vertical="center" wrapText="1"/>
    </xf>
    <xf numFmtId="43" fontId="8" fillId="0" borderId="27" xfId="1" applyFont="1" applyFill="1" applyBorder="1" applyAlignment="1">
      <alignment horizontal="center" vertical="center"/>
    </xf>
    <xf numFmtId="43" fontId="8" fillId="4" borderId="27" xfId="1" applyFont="1" applyFill="1" applyBorder="1" applyAlignment="1">
      <alignment horizontal="center" vertical="center"/>
    </xf>
    <xf numFmtId="43" fontId="8" fillId="0" borderId="27" xfId="0" applyNumberFormat="1" applyFont="1" applyFill="1" applyBorder="1" applyAlignment="1">
      <alignment horizontal="center" vertical="center"/>
    </xf>
    <xf numFmtId="43" fontId="8" fillId="4" borderId="27" xfId="0" applyNumberFormat="1" applyFont="1" applyFill="1" applyBorder="1" applyAlignment="1">
      <alignment horizontal="center" vertical="center"/>
    </xf>
    <xf numFmtId="43" fontId="4" fillId="4" borderId="27" xfId="0" applyNumberFormat="1" applyFont="1" applyFill="1" applyBorder="1" applyAlignment="1">
      <alignment horizontal="center" vertical="center"/>
    </xf>
    <xf numFmtId="1" fontId="19" fillId="0" borderId="27" xfId="1" applyNumberFormat="1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43" fontId="31" fillId="0" borderId="27" xfId="0" applyNumberFormat="1" applyFont="1" applyFill="1" applyBorder="1" applyAlignment="1">
      <alignment horizontal="center" vertical="center"/>
    </xf>
    <xf numFmtId="43" fontId="32" fillId="4" borderId="27" xfId="0" applyNumberFormat="1" applyFont="1" applyFill="1" applyBorder="1" applyAlignment="1">
      <alignment horizontal="center" vertical="center"/>
    </xf>
    <xf numFmtId="1" fontId="33" fillId="0" borderId="27" xfId="1" applyNumberFormat="1" applyFont="1" applyFill="1" applyBorder="1" applyAlignment="1">
      <alignment horizontal="center" vertical="center"/>
    </xf>
    <xf numFmtId="0" fontId="33" fillId="0" borderId="27" xfId="0" applyNumberFormat="1" applyFont="1" applyFill="1" applyBorder="1" applyAlignment="1">
      <alignment horizontal="center" vertical="center"/>
    </xf>
    <xf numFmtId="14" fontId="33" fillId="0" borderId="27" xfId="0" applyNumberFormat="1" applyFont="1" applyFill="1" applyBorder="1" applyAlignment="1">
      <alignment horizontal="center" vertical="center"/>
    </xf>
    <xf numFmtId="43" fontId="27" fillId="0" borderId="27" xfId="0" applyNumberFormat="1" applyFont="1" applyFill="1" applyBorder="1" applyAlignment="1">
      <alignment vertical="center"/>
    </xf>
    <xf numFmtId="43" fontId="27" fillId="4" borderId="27" xfId="0" applyNumberFormat="1" applyFont="1" applyFill="1" applyBorder="1" applyAlignment="1">
      <alignment vertical="center"/>
    </xf>
    <xf numFmtId="0" fontId="17" fillId="0" borderId="15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43" fontId="8" fillId="0" borderId="15" xfId="1" applyFont="1" applyFill="1" applyBorder="1" applyAlignment="1">
      <alignment horizontal="center" vertical="center"/>
    </xf>
    <xf numFmtId="43" fontId="8" fillId="0" borderId="15" xfId="0" applyNumberFormat="1" applyFont="1" applyFill="1" applyBorder="1" applyAlignment="1">
      <alignment horizontal="center" vertical="center"/>
    </xf>
    <xf numFmtId="43" fontId="4" fillId="0" borderId="15" xfId="0" applyNumberFormat="1" applyFont="1" applyFill="1" applyBorder="1" applyAlignment="1">
      <alignment horizontal="center" vertical="center"/>
    </xf>
    <xf numFmtId="1" fontId="19" fillId="0" borderId="15" xfId="1" applyNumberFormat="1" applyFont="1" applyFill="1" applyBorder="1" applyAlignment="1">
      <alignment horizontal="center" vertical="center"/>
    </xf>
    <xf numFmtId="14" fontId="19" fillId="0" borderId="15" xfId="0" applyNumberFormat="1" applyFont="1" applyFill="1" applyBorder="1" applyAlignment="1">
      <alignment horizontal="center" vertical="center"/>
    </xf>
    <xf numFmtId="43" fontId="31" fillId="0" borderId="15" xfId="0" applyNumberFormat="1" applyFont="1" applyFill="1" applyBorder="1" applyAlignment="1">
      <alignment horizontal="center" vertical="center"/>
    </xf>
    <xf numFmtId="43" fontId="32" fillId="0" borderId="15" xfId="0" applyNumberFormat="1" applyFont="1" applyFill="1" applyBorder="1" applyAlignment="1">
      <alignment horizontal="center" vertical="center"/>
    </xf>
    <xf numFmtId="1" fontId="33" fillId="0" borderId="15" xfId="1" applyNumberFormat="1" applyFont="1" applyFill="1" applyBorder="1" applyAlignment="1">
      <alignment horizontal="center" vertical="center"/>
    </xf>
    <xf numFmtId="0" fontId="33" fillId="0" borderId="15" xfId="0" applyNumberFormat="1" applyFont="1" applyFill="1" applyBorder="1" applyAlignment="1">
      <alignment horizontal="center" vertical="center"/>
    </xf>
    <xf numFmtId="43" fontId="33" fillId="5" borderId="2" xfId="1" applyFont="1" applyFill="1" applyBorder="1" applyAlignment="1">
      <alignment horizontal="center" vertical="center"/>
    </xf>
    <xf numFmtId="49" fontId="8" fillId="5" borderId="2" xfId="1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32" fillId="5" borderId="2" xfId="0" applyFont="1" applyFill="1" applyBorder="1" applyAlignment="1">
      <alignment horizontal="left" vertical="center" wrapText="1"/>
    </xf>
    <xf numFmtId="0" fontId="33" fillId="0" borderId="5" xfId="0" applyNumberFormat="1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left" vertical="center" wrapText="1"/>
    </xf>
    <xf numFmtId="0" fontId="8" fillId="0" borderId="27" xfId="0" applyFont="1" applyFill="1" applyBorder="1" applyAlignment="1">
      <alignment horizontal="center" vertical="top" wrapText="1"/>
    </xf>
    <xf numFmtId="0" fontId="32" fillId="0" borderId="27" xfId="0" applyFont="1" applyFill="1" applyBorder="1" applyAlignment="1">
      <alignment horizontal="left" vertical="center" wrapText="1"/>
    </xf>
    <xf numFmtId="0" fontId="33" fillId="5" borderId="15" xfId="0" applyNumberFormat="1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left" vertical="top" wrapText="1"/>
    </xf>
    <xf numFmtId="43" fontId="4" fillId="0" borderId="5" xfId="0" applyNumberFormat="1" applyFont="1" applyFill="1" applyBorder="1" applyAlignment="1">
      <alignment horizontal="center" vertical="center"/>
    </xf>
    <xf numFmtId="43" fontId="32" fillId="0" borderId="5" xfId="0" applyNumberFormat="1" applyFont="1" applyFill="1" applyBorder="1" applyAlignment="1">
      <alignment horizontal="center" vertical="center"/>
    </xf>
    <xf numFmtId="43" fontId="8" fillId="5" borderId="5" xfId="1" applyFont="1" applyFill="1" applyBorder="1" applyAlignment="1">
      <alignment horizontal="center" vertical="center"/>
    </xf>
    <xf numFmtId="43" fontId="8" fillId="5" borderId="5" xfId="0" applyNumberFormat="1" applyFont="1" applyFill="1" applyBorder="1" applyAlignment="1">
      <alignment horizontal="center" vertical="center"/>
    </xf>
    <xf numFmtId="43" fontId="40" fillId="5" borderId="5" xfId="0" applyNumberFormat="1" applyFont="1" applyFill="1" applyBorder="1" applyAlignment="1">
      <alignment horizontal="center" vertical="center"/>
    </xf>
    <xf numFmtId="49" fontId="8" fillId="5" borderId="5" xfId="1" applyNumberFormat="1" applyFont="1" applyFill="1" applyBorder="1" applyAlignment="1">
      <alignment horizontal="center" vertical="top"/>
    </xf>
    <xf numFmtId="14" fontId="8" fillId="5" borderId="5" xfId="0" applyNumberFormat="1" applyFont="1" applyFill="1" applyBorder="1" applyAlignment="1">
      <alignment horizontal="center" vertical="top"/>
    </xf>
    <xf numFmtId="0" fontId="23" fillId="0" borderId="4" xfId="0" applyFont="1" applyFill="1" applyBorder="1" applyAlignment="1">
      <alignment horizontal="center" vertical="center" wrapText="1"/>
    </xf>
    <xf numFmtId="43" fontId="8" fillId="4" borderId="15" xfId="1" applyFont="1" applyFill="1" applyBorder="1" applyAlignment="1">
      <alignment horizontal="center" vertical="center"/>
    </xf>
    <xf numFmtId="43" fontId="8" fillId="4" borderId="15" xfId="0" applyNumberFormat="1" applyFont="1" applyFill="1" applyBorder="1" applyAlignment="1">
      <alignment horizontal="center" vertical="center"/>
    </xf>
    <xf numFmtId="43" fontId="4" fillId="4" borderId="15" xfId="0" applyNumberFormat="1" applyFont="1" applyFill="1" applyBorder="1" applyAlignment="1">
      <alignment horizontal="center" vertical="center"/>
    </xf>
    <xf numFmtId="43" fontId="31" fillId="4" borderId="15" xfId="0" applyNumberFormat="1" applyFont="1" applyFill="1" applyBorder="1" applyAlignment="1">
      <alignment horizontal="center" vertical="center"/>
    </xf>
    <xf numFmtId="14" fontId="33" fillId="0" borderId="15" xfId="0" applyNumberFormat="1" applyFont="1" applyFill="1" applyBorder="1" applyAlignment="1">
      <alignment horizontal="center" vertical="center"/>
    </xf>
    <xf numFmtId="43" fontId="27" fillId="4" borderId="15" xfId="0" applyNumberFormat="1" applyFont="1" applyFill="1" applyBorder="1" applyAlignment="1">
      <alignment vertical="center"/>
    </xf>
    <xf numFmtId="2" fontId="27" fillId="4" borderId="2" xfId="0" applyNumberFormat="1" applyFont="1" applyFill="1" applyBorder="1" applyAlignment="1">
      <alignment vertical="center"/>
    </xf>
    <xf numFmtId="2" fontId="27" fillId="0" borderId="15" xfId="0" applyNumberFormat="1" applyFont="1" applyFill="1" applyBorder="1" applyAlignment="1">
      <alignment vertical="center" wrapText="1"/>
    </xf>
    <xf numFmtId="2" fontId="27" fillId="0" borderId="15" xfId="0" applyNumberFormat="1" applyFont="1" applyFill="1" applyBorder="1" applyAlignment="1">
      <alignment vertical="center"/>
    </xf>
    <xf numFmtId="0" fontId="32" fillId="0" borderId="15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 vertical="top" wrapText="1"/>
    </xf>
    <xf numFmtId="0" fontId="34" fillId="0" borderId="2" xfId="0" applyFont="1" applyFill="1" applyBorder="1" applyAlignment="1">
      <alignment horizontal="center" vertical="center"/>
    </xf>
    <xf numFmtId="14" fontId="33" fillId="0" borderId="5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top" wrapText="1"/>
    </xf>
    <xf numFmtId="0" fontId="34" fillId="0" borderId="2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top" wrapText="1"/>
    </xf>
    <xf numFmtId="43" fontId="27" fillId="4" borderId="27" xfId="1" applyFont="1" applyFill="1" applyBorder="1" applyAlignment="1">
      <alignment horizontal="center" vertical="center"/>
    </xf>
    <xf numFmtId="1" fontId="26" fillId="0" borderId="27" xfId="1" applyNumberFormat="1" applyFont="1" applyFill="1" applyBorder="1" applyAlignment="1">
      <alignment horizontal="center" vertical="center"/>
    </xf>
    <xf numFmtId="43" fontId="27" fillId="4" borderId="15" xfId="1" applyFont="1" applyFill="1" applyBorder="1" applyAlignment="1">
      <alignment horizontal="center" vertical="center"/>
    </xf>
    <xf numFmtId="1" fontId="26" fillId="0" borderId="15" xfId="1" applyNumberFormat="1" applyFont="1" applyFill="1" applyBorder="1" applyAlignment="1">
      <alignment horizontal="center" vertical="center"/>
    </xf>
    <xf numFmtId="0" fontId="27" fillId="5" borderId="15" xfId="0" applyFont="1" applyFill="1" applyBorder="1" applyAlignment="1">
      <alignment horizontal="center" vertical="center" wrapText="1"/>
    </xf>
    <xf numFmtId="0" fontId="30" fillId="5" borderId="15" xfId="0" applyFont="1" applyFill="1" applyBorder="1" applyAlignment="1">
      <alignment horizontal="left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2" fontId="33" fillId="0" borderId="4" xfId="0" applyNumberFormat="1" applyFont="1" applyFill="1" applyBorder="1" applyAlignment="1">
      <alignment horizontal="center" vertical="center"/>
    </xf>
    <xf numFmtId="14" fontId="33" fillId="0" borderId="47" xfId="0" applyNumberFormat="1" applyFont="1" applyFill="1" applyBorder="1" applyAlignment="1">
      <alignment horizontal="center" vertical="center"/>
    </xf>
    <xf numFmtId="43" fontId="27" fillId="4" borderId="47" xfId="0" applyNumberFormat="1" applyFont="1" applyFill="1" applyBorder="1" applyAlignment="1">
      <alignment vertical="center"/>
    </xf>
    <xf numFmtId="0" fontId="32" fillId="0" borderId="38" xfId="0" applyFont="1" applyFill="1" applyBorder="1" applyAlignment="1">
      <alignment horizontal="left" vertical="top" wrapText="1"/>
    </xf>
    <xf numFmtId="0" fontId="34" fillId="0" borderId="38" xfId="0" applyFont="1" applyFill="1" applyBorder="1" applyAlignment="1">
      <alignment horizontal="center" vertical="center" wrapText="1"/>
    </xf>
    <xf numFmtId="43" fontId="8" fillId="0" borderId="38" xfId="1" applyFont="1" applyFill="1" applyBorder="1" applyAlignment="1">
      <alignment horizontal="center" vertical="center"/>
    </xf>
    <xf numFmtId="43" fontId="8" fillId="4" borderId="38" xfId="1" applyFont="1" applyFill="1" applyBorder="1" applyAlignment="1">
      <alignment horizontal="center" vertical="center"/>
    </xf>
    <xf numFmtId="43" fontId="8" fillId="0" borderId="38" xfId="0" applyNumberFormat="1" applyFont="1" applyFill="1" applyBorder="1" applyAlignment="1">
      <alignment horizontal="center" vertical="center"/>
    </xf>
    <xf numFmtId="43" fontId="8" fillId="4" borderId="38" xfId="0" applyNumberFormat="1" applyFont="1" applyFill="1" applyBorder="1" applyAlignment="1">
      <alignment horizontal="center" vertical="center"/>
    </xf>
    <xf numFmtId="43" fontId="4" fillId="4" borderId="38" xfId="0" applyNumberFormat="1" applyFont="1" applyFill="1" applyBorder="1" applyAlignment="1">
      <alignment horizontal="center" vertical="center"/>
    </xf>
    <xf numFmtId="1" fontId="19" fillId="0" borderId="38" xfId="1" applyNumberFormat="1" applyFont="1" applyFill="1" applyBorder="1" applyAlignment="1">
      <alignment horizontal="center" vertical="center"/>
    </xf>
    <xf numFmtId="14" fontId="19" fillId="0" borderId="38" xfId="0" applyNumberFormat="1" applyFont="1" applyFill="1" applyBorder="1" applyAlignment="1">
      <alignment horizontal="center" vertical="center"/>
    </xf>
    <xf numFmtId="43" fontId="31" fillId="0" borderId="38" xfId="0" applyNumberFormat="1" applyFont="1" applyFill="1" applyBorder="1" applyAlignment="1">
      <alignment horizontal="center" vertical="center"/>
    </xf>
    <xf numFmtId="43" fontId="32" fillId="4" borderId="38" xfId="0" applyNumberFormat="1" applyFont="1" applyFill="1" applyBorder="1" applyAlignment="1">
      <alignment horizontal="center" vertical="center"/>
    </xf>
    <xf numFmtId="1" fontId="33" fillId="0" borderId="38" xfId="1" applyNumberFormat="1" applyFont="1" applyFill="1" applyBorder="1" applyAlignment="1">
      <alignment horizontal="center" vertical="center"/>
    </xf>
    <xf numFmtId="14" fontId="33" fillId="0" borderId="39" xfId="0" applyNumberFormat="1" applyFont="1" applyFill="1" applyBorder="1" applyAlignment="1">
      <alignment horizontal="center" vertical="center"/>
    </xf>
    <xf numFmtId="14" fontId="33" fillId="0" borderId="16" xfId="0" applyNumberFormat="1" applyFont="1" applyFill="1" applyBorder="1" applyAlignment="1">
      <alignment horizontal="center" vertical="center"/>
    </xf>
    <xf numFmtId="43" fontId="27" fillId="0" borderId="38" xfId="0" applyNumberFormat="1" applyFont="1" applyFill="1" applyBorder="1" applyAlignment="1">
      <alignment vertical="center"/>
    </xf>
    <xf numFmtId="43" fontId="27" fillId="4" borderId="39" xfId="0" applyNumberFormat="1" applyFont="1" applyFill="1" applyBorder="1" applyAlignment="1">
      <alignment vertical="center"/>
    </xf>
    <xf numFmtId="1" fontId="34" fillId="0" borderId="27" xfId="1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/>
    </xf>
    <xf numFmtId="0" fontId="27" fillId="4" borderId="2" xfId="0" applyFont="1" applyFill="1" applyBorder="1" applyAlignment="1">
      <alignment vertical="center"/>
    </xf>
    <xf numFmtId="0" fontId="35" fillId="0" borderId="34" xfId="0" applyFont="1" applyFill="1" applyBorder="1" applyAlignment="1">
      <alignment horizontal="center" vertical="center" wrapText="1"/>
    </xf>
    <xf numFmtId="0" fontId="36" fillId="0" borderId="32" xfId="0" applyFont="1" applyFill="1" applyBorder="1" applyAlignment="1">
      <alignment horizontal="left" vertical="center" wrapText="1"/>
    </xf>
    <xf numFmtId="0" fontId="37" fillId="0" borderId="32" xfId="0" applyFont="1" applyFill="1" applyBorder="1" applyAlignment="1">
      <alignment horizontal="center" vertical="center"/>
    </xf>
    <xf numFmtId="43" fontId="35" fillId="0" borderId="32" xfId="1" applyFont="1" applyFill="1" applyBorder="1" applyAlignment="1">
      <alignment vertical="center" wrapText="1"/>
    </xf>
    <xf numFmtId="43" fontId="35" fillId="0" borderId="32" xfId="1" applyFont="1" applyFill="1" applyBorder="1" applyAlignment="1">
      <alignment vertical="center"/>
    </xf>
    <xf numFmtId="43" fontId="35" fillId="4" borderId="32" xfId="1" applyFont="1" applyFill="1" applyBorder="1" applyAlignment="1">
      <alignment vertical="center"/>
    </xf>
    <xf numFmtId="43" fontId="35" fillId="0" borderId="32" xfId="1" applyFont="1" applyFill="1" applyBorder="1" applyAlignment="1">
      <alignment horizontal="center" vertical="center"/>
    </xf>
    <xf numFmtId="43" fontId="35" fillId="4" borderId="32" xfId="0" applyNumberFormat="1" applyFont="1" applyFill="1" applyBorder="1" applyAlignment="1">
      <alignment horizontal="center" vertical="center"/>
    </xf>
    <xf numFmtId="43" fontId="30" fillId="4" borderId="32" xfId="0" applyNumberFormat="1" applyFont="1" applyFill="1" applyBorder="1" applyAlignment="1">
      <alignment vertical="center"/>
    </xf>
    <xf numFmtId="1" fontId="38" fillId="0" borderId="32" xfId="0" applyNumberFormat="1" applyFont="1" applyFill="1" applyBorder="1" applyAlignment="1">
      <alignment horizontal="center" vertical="center"/>
    </xf>
    <xf numFmtId="14" fontId="38" fillId="0" borderId="32" xfId="0" applyNumberFormat="1" applyFont="1" applyFill="1" applyBorder="1" applyAlignment="1">
      <alignment horizontal="center" vertical="center"/>
    </xf>
    <xf numFmtId="43" fontId="31" fillId="0" borderId="34" xfId="1" applyFont="1" applyFill="1" applyBorder="1" applyAlignment="1">
      <alignment horizontal="center" vertical="center"/>
    </xf>
    <xf numFmtId="1" fontId="33" fillId="0" borderId="32" xfId="1" applyNumberFormat="1" applyFont="1" applyFill="1" applyBorder="1" applyAlignment="1">
      <alignment horizontal="center" vertical="center"/>
    </xf>
    <xf numFmtId="14" fontId="34" fillId="0" borderId="33" xfId="0" applyNumberFormat="1" applyFont="1" applyFill="1" applyBorder="1" applyAlignment="1">
      <alignment horizontal="center" vertical="center"/>
    </xf>
    <xf numFmtId="0" fontId="34" fillId="0" borderId="26" xfId="0" applyNumberFormat="1" applyFont="1" applyFill="1" applyBorder="1" applyAlignment="1">
      <alignment horizontal="center" vertical="center"/>
    </xf>
    <xf numFmtId="0" fontId="34" fillId="0" borderId="27" xfId="0" applyNumberFormat="1" applyFont="1" applyFill="1" applyBorder="1" applyAlignment="1">
      <alignment horizontal="center" vertical="center"/>
    </xf>
    <xf numFmtId="14" fontId="34" fillId="0" borderId="27" xfId="0" applyNumberFormat="1" applyFont="1" applyFill="1" applyBorder="1" applyAlignment="1">
      <alignment horizontal="center" vertical="center"/>
    </xf>
    <xf numFmtId="43" fontId="27" fillId="4" borderId="38" xfId="0" applyNumberFormat="1" applyFont="1" applyFill="1" applyBorder="1" applyAlignment="1">
      <alignment vertical="center"/>
    </xf>
    <xf numFmtId="0" fontId="27" fillId="0" borderId="40" xfId="0" applyFont="1" applyFill="1" applyBorder="1" applyAlignment="1">
      <alignment horizontal="center" vertical="center" wrapText="1"/>
    </xf>
    <xf numFmtId="43" fontId="27" fillId="0" borderId="40" xfId="1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1" fontId="23" fillId="0" borderId="2" xfId="1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 wrapText="1"/>
    </xf>
    <xf numFmtId="0" fontId="36" fillId="0" borderId="27" xfId="0" applyFont="1" applyFill="1" applyBorder="1" applyAlignment="1">
      <alignment horizontal="left" vertical="center" wrapText="1"/>
    </xf>
    <xf numFmtId="0" fontId="37" fillId="0" borderId="27" xfId="0" applyFont="1" applyFill="1" applyBorder="1" applyAlignment="1">
      <alignment horizontal="center" vertical="center"/>
    </xf>
    <xf numFmtId="43" fontId="35" fillId="0" borderId="27" xfId="1" applyFont="1" applyFill="1" applyBorder="1" applyAlignment="1">
      <alignment vertical="center" wrapText="1"/>
    </xf>
    <xf numFmtId="43" fontId="35" fillId="0" borderId="27" xfId="1" applyFont="1" applyFill="1" applyBorder="1" applyAlignment="1">
      <alignment vertical="center"/>
    </xf>
    <xf numFmtId="43" fontId="35" fillId="4" borderId="27" xfId="1" applyFont="1" applyFill="1" applyBorder="1" applyAlignment="1">
      <alignment vertical="center"/>
    </xf>
    <xf numFmtId="43" fontId="35" fillId="0" borderId="27" xfId="1" applyFont="1" applyFill="1" applyBorder="1" applyAlignment="1">
      <alignment horizontal="center" vertical="center"/>
    </xf>
    <xf numFmtId="43" fontId="35" fillId="4" borderId="27" xfId="0" applyNumberFormat="1" applyFont="1" applyFill="1" applyBorder="1" applyAlignment="1">
      <alignment horizontal="center" vertical="center"/>
    </xf>
    <xf numFmtId="1" fontId="38" fillId="0" borderId="27" xfId="0" applyNumberFormat="1" applyFont="1" applyFill="1" applyBorder="1" applyAlignment="1">
      <alignment horizontal="center" vertical="center"/>
    </xf>
    <xf numFmtId="14" fontId="38" fillId="0" borderId="27" xfId="0" applyNumberFormat="1" applyFont="1" applyFill="1" applyBorder="1" applyAlignment="1">
      <alignment horizontal="center" vertical="center"/>
    </xf>
    <xf numFmtId="1" fontId="34" fillId="0" borderId="2" xfId="1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top"/>
    </xf>
    <xf numFmtId="0" fontId="31" fillId="0" borderId="27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top"/>
    </xf>
    <xf numFmtId="0" fontId="8" fillId="4" borderId="15" xfId="0" applyFont="1" applyFill="1" applyBorder="1" applyAlignment="1">
      <alignment horizontal="center" vertical="top" wrapText="1"/>
    </xf>
    <xf numFmtId="0" fontId="32" fillId="4" borderId="15" xfId="0" applyFont="1" applyFill="1" applyBorder="1" applyAlignment="1">
      <alignment horizontal="left" vertical="center" wrapText="1"/>
    </xf>
    <xf numFmtId="0" fontId="34" fillId="4" borderId="15" xfId="0" applyFont="1" applyFill="1" applyBorder="1" applyAlignment="1">
      <alignment horizontal="center" vertical="center"/>
    </xf>
    <xf numFmtId="1" fontId="19" fillId="4" borderId="15" xfId="1" applyNumberFormat="1" applyFont="1" applyFill="1" applyBorder="1" applyAlignment="1">
      <alignment horizontal="center" vertical="center"/>
    </xf>
    <xf numFmtId="14" fontId="19" fillId="4" borderId="15" xfId="0" applyNumberFormat="1" applyFont="1" applyFill="1" applyBorder="1" applyAlignment="1">
      <alignment horizontal="center" vertical="center"/>
    </xf>
    <xf numFmtId="43" fontId="31" fillId="0" borderId="48" xfId="1" applyFont="1" applyFill="1" applyBorder="1" applyAlignment="1">
      <alignment horizontal="center" vertical="center"/>
    </xf>
    <xf numFmtId="43" fontId="34" fillId="4" borderId="38" xfId="0" applyNumberFormat="1" applyFont="1" applyFill="1" applyBorder="1" applyAlignment="1">
      <alignment horizontal="center" vertical="center"/>
    </xf>
    <xf numFmtId="43" fontId="40" fillId="4" borderId="38" xfId="0" applyNumberFormat="1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vertical="center"/>
    </xf>
    <xf numFmtId="0" fontId="27" fillId="4" borderId="5" xfId="0" applyFont="1" applyFill="1" applyBorder="1" applyAlignment="1">
      <alignment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43" fontId="27" fillId="4" borderId="10" xfId="1" applyFont="1" applyFill="1" applyBorder="1" applyAlignment="1">
      <alignment horizontal="center" vertical="center"/>
    </xf>
    <xf numFmtId="0" fontId="23" fillId="0" borderId="18" xfId="0" applyNumberFormat="1" applyFont="1" applyFill="1" applyBorder="1" applyAlignment="1">
      <alignment horizontal="center" vertical="center"/>
    </xf>
    <xf numFmtId="0" fontId="23" fillId="0" borderId="4" xfId="0" applyNumberFormat="1" applyFont="1" applyFill="1" applyBorder="1" applyAlignment="1">
      <alignment horizontal="center" vertical="center"/>
    </xf>
    <xf numFmtId="43" fontId="27" fillId="7" borderId="27" xfId="0" applyNumberFormat="1" applyFont="1" applyFill="1" applyBorder="1" applyAlignment="1">
      <alignment horizontal="center" vertical="center"/>
    </xf>
    <xf numFmtId="43" fontId="27" fillId="7" borderId="2" xfId="0" applyNumberFormat="1" applyFont="1" applyFill="1" applyBorder="1" applyAlignment="1">
      <alignment horizontal="center" vertical="center"/>
    </xf>
    <xf numFmtId="43" fontId="27" fillId="7" borderId="15" xfId="0" applyNumberFormat="1" applyFont="1" applyFill="1" applyBorder="1" applyAlignment="1">
      <alignment horizontal="center" vertical="center"/>
    </xf>
    <xf numFmtId="43" fontId="27" fillId="7" borderId="2" xfId="1" applyFont="1" applyFill="1" applyBorder="1" applyAlignment="1">
      <alignment vertical="center"/>
    </xf>
    <xf numFmtId="43" fontId="27" fillId="7" borderId="5" xfId="1" applyFont="1" applyFill="1" applyBorder="1" applyAlignment="1">
      <alignment vertical="center"/>
    </xf>
    <xf numFmtId="43" fontId="27" fillId="7" borderId="11" xfId="0" applyNumberFormat="1" applyFont="1" applyFill="1" applyBorder="1" applyAlignment="1">
      <alignment horizontal="center" vertical="center"/>
    </xf>
    <xf numFmtId="43" fontId="27" fillId="7" borderId="40" xfId="0" applyNumberFormat="1" applyFont="1" applyFill="1" applyBorder="1" applyAlignment="1">
      <alignment horizontal="center" vertical="center"/>
    </xf>
    <xf numFmtId="43" fontId="27" fillId="7" borderId="5" xfId="0" applyNumberFormat="1" applyFont="1" applyFill="1" applyBorder="1" applyAlignment="1">
      <alignment horizontal="center" vertical="center"/>
    </xf>
    <xf numFmtId="43" fontId="27" fillId="7" borderId="2" xfId="1" applyFont="1" applyFill="1" applyBorder="1" applyAlignment="1">
      <alignment vertical="center" wrapText="1"/>
    </xf>
    <xf numFmtId="43" fontId="27" fillId="7" borderId="4" xfId="0" applyNumberFormat="1" applyFont="1" applyFill="1" applyBorder="1" applyAlignment="1">
      <alignment horizontal="center" vertical="center"/>
    </xf>
    <xf numFmtId="43" fontId="27" fillId="7" borderId="6" xfId="0" applyNumberFormat="1" applyFont="1" applyFill="1" applyBorder="1" applyAlignment="1">
      <alignment horizontal="center" vertical="center"/>
    </xf>
    <xf numFmtId="43" fontId="35" fillId="8" borderId="27" xfId="0" applyNumberFormat="1" applyFont="1" applyFill="1" applyBorder="1" applyAlignment="1">
      <alignment horizontal="center" vertical="center"/>
    </xf>
    <xf numFmtId="43" fontId="35" fillId="8" borderId="2" xfId="0" applyNumberFormat="1" applyFont="1" applyFill="1" applyBorder="1" applyAlignment="1">
      <alignment horizontal="center" vertical="center"/>
    </xf>
    <xf numFmtId="43" fontId="35" fillId="9" borderId="40" xfId="0" applyNumberFormat="1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top" wrapText="1"/>
    </xf>
    <xf numFmtId="0" fontId="32" fillId="10" borderId="2" xfId="0" applyFont="1" applyFill="1" applyBorder="1" applyAlignment="1">
      <alignment horizontal="left" vertical="center" wrapText="1"/>
    </xf>
    <xf numFmtId="0" fontId="34" fillId="10" borderId="4" xfId="0" applyFont="1" applyFill="1" applyBorder="1" applyAlignment="1">
      <alignment horizontal="center" vertical="center" wrapText="1"/>
    </xf>
    <xf numFmtId="43" fontId="8" fillId="10" borderId="4" xfId="1" applyFont="1" applyFill="1" applyBorder="1" applyAlignment="1">
      <alignment horizontal="center" vertical="center"/>
    </xf>
    <xf numFmtId="43" fontId="8" fillId="10" borderId="4" xfId="0" applyNumberFormat="1" applyFont="1" applyFill="1" applyBorder="1" applyAlignment="1">
      <alignment horizontal="center" vertical="center"/>
    </xf>
    <xf numFmtId="43" fontId="4" fillId="10" borderId="4" xfId="0" applyNumberFormat="1" applyFont="1" applyFill="1" applyBorder="1" applyAlignment="1">
      <alignment horizontal="center" vertical="center"/>
    </xf>
    <xf numFmtId="1" fontId="19" fillId="10" borderId="4" xfId="1" applyNumberFormat="1" applyFont="1" applyFill="1" applyBorder="1" applyAlignment="1">
      <alignment horizontal="center" vertical="center"/>
    </xf>
    <xf numFmtId="14" fontId="19" fillId="10" borderId="4" xfId="0" applyNumberFormat="1" applyFont="1" applyFill="1" applyBorder="1" applyAlignment="1">
      <alignment horizontal="center" vertical="center"/>
    </xf>
    <xf numFmtId="43" fontId="31" fillId="10" borderId="4" xfId="1" applyFont="1" applyFill="1" applyBorder="1" applyAlignment="1">
      <alignment horizontal="center" vertical="center"/>
    </xf>
    <xf numFmtId="43" fontId="31" fillId="10" borderId="4" xfId="0" applyNumberFormat="1" applyFont="1" applyFill="1" applyBorder="1" applyAlignment="1">
      <alignment horizontal="center" vertical="center"/>
    </xf>
    <xf numFmtId="43" fontId="32" fillId="10" borderId="4" xfId="0" applyNumberFormat="1" applyFont="1" applyFill="1" applyBorder="1" applyAlignment="1">
      <alignment horizontal="center" vertical="center"/>
    </xf>
    <xf numFmtId="1" fontId="33" fillId="10" borderId="4" xfId="1" applyNumberFormat="1" applyFont="1" applyFill="1" applyBorder="1" applyAlignment="1">
      <alignment horizontal="center" vertical="center"/>
    </xf>
    <xf numFmtId="14" fontId="33" fillId="10" borderId="14" xfId="0" applyNumberFormat="1" applyFont="1" applyFill="1" applyBorder="1" applyAlignment="1">
      <alignment horizontal="center" vertical="center"/>
    </xf>
    <xf numFmtId="0" fontId="33" fillId="10" borderId="29" xfId="0" applyNumberFormat="1" applyFont="1" applyFill="1" applyBorder="1" applyAlignment="1">
      <alignment horizontal="center" vertical="center"/>
    </xf>
    <xf numFmtId="0" fontId="33" fillId="10" borderId="2" xfId="0" applyNumberFormat="1" applyFont="1" applyFill="1" applyBorder="1" applyAlignment="1">
      <alignment horizontal="center" vertical="center"/>
    </xf>
    <xf numFmtId="14" fontId="33" fillId="10" borderId="21" xfId="0" applyNumberFormat="1" applyFont="1" applyFill="1" applyBorder="1" applyAlignment="1">
      <alignment horizontal="center" vertical="center"/>
    </xf>
    <xf numFmtId="43" fontId="27" fillId="10" borderId="6" xfId="0" applyNumberFormat="1" applyFont="1" applyFill="1" applyBorder="1" applyAlignment="1">
      <alignment horizontal="center" vertical="center"/>
    </xf>
    <xf numFmtId="43" fontId="27" fillId="10" borderId="4" xfId="0" applyNumberFormat="1" applyFont="1" applyFill="1" applyBorder="1" applyAlignment="1">
      <alignment vertical="center"/>
    </xf>
    <xf numFmtId="43" fontId="27" fillId="10" borderId="4" xfId="0" applyNumberFormat="1" applyFont="1" applyFill="1" applyBorder="1" applyAlignment="1">
      <alignment horizontal="center" vertical="center"/>
    </xf>
    <xf numFmtId="43" fontId="27" fillId="10" borderId="14" xfId="0" applyNumberFormat="1" applyFont="1" applyFill="1" applyBorder="1" applyAlignment="1">
      <alignment vertical="center"/>
    </xf>
    <xf numFmtId="0" fontId="3" fillId="10" borderId="0" xfId="0" applyFont="1" applyFill="1"/>
    <xf numFmtId="0" fontId="27" fillId="10" borderId="2" xfId="0" applyFont="1" applyFill="1" applyBorder="1" applyAlignment="1">
      <alignment horizontal="center" vertical="center" wrapText="1"/>
    </xf>
    <xf numFmtId="0" fontId="30" fillId="10" borderId="2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center" vertical="center"/>
    </xf>
    <xf numFmtId="43" fontId="27" fillId="10" borderId="2" xfId="1" applyFont="1" applyFill="1" applyBorder="1" applyAlignment="1">
      <alignment vertical="center" wrapText="1"/>
    </xf>
    <xf numFmtId="43" fontId="27" fillId="10" borderId="2" xfId="1" applyFont="1" applyFill="1" applyBorder="1" applyAlignment="1">
      <alignment vertical="center"/>
    </xf>
    <xf numFmtId="43" fontId="27" fillId="10" borderId="2" xfId="1" applyFont="1" applyFill="1" applyBorder="1" applyAlignment="1">
      <alignment horizontal="center" vertical="center"/>
    </xf>
    <xf numFmtId="43" fontId="27" fillId="10" borderId="2" xfId="0" applyNumberFormat="1" applyFont="1" applyFill="1" applyBorder="1" applyAlignment="1">
      <alignment horizontal="center" vertical="center"/>
    </xf>
    <xf numFmtId="43" fontId="30" fillId="10" borderId="2" xfId="0" applyNumberFormat="1" applyFont="1" applyFill="1" applyBorder="1" applyAlignment="1">
      <alignment horizontal="center" vertical="center"/>
    </xf>
    <xf numFmtId="1" fontId="26" fillId="10" borderId="2" xfId="0" applyNumberFormat="1" applyFont="1" applyFill="1" applyBorder="1" applyAlignment="1">
      <alignment horizontal="center" vertical="center"/>
    </xf>
    <xf numFmtId="14" fontId="26" fillId="10" borderId="2" xfId="0" applyNumberFormat="1" applyFont="1" applyFill="1" applyBorder="1" applyAlignment="1">
      <alignment horizontal="center" vertical="center"/>
    </xf>
    <xf numFmtId="2" fontId="27" fillId="10" borderId="2" xfId="0" applyNumberFormat="1" applyFont="1" applyFill="1" applyBorder="1" applyAlignment="1">
      <alignment vertical="center" wrapText="1"/>
    </xf>
    <xf numFmtId="2" fontId="27" fillId="10" borderId="2" xfId="0" applyNumberFormat="1" applyFont="1" applyFill="1" applyBorder="1" applyAlignment="1">
      <alignment vertical="center"/>
    </xf>
    <xf numFmtId="1" fontId="26" fillId="10" borderId="2" xfId="1" applyNumberFormat="1" applyFont="1" applyFill="1" applyBorder="1" applyAlignment="1">
      <alignment horizontal="center" vertical="center"/>
    </xf>
    <xf numFmtId="0" fontId="26" fillId="10" borderId="2" xfId="0" applyNumberFormat="1" applyFont="1" applyFill="1" applyBorder="1" applyAlignment="1">
      <alignment horizontal="center" vertical="center"/>
    </xf>
    <xf numFmtId="43" fontId="27" fillId="10" borderId="2" xfId="0" applyNumberFormat="1" applyFont="1" applyFill="1" applyBorder="1" applyAlignment="1">
      <alignment vertical="center"/>
    </xf>
    <xf numFmtId="0" fontId="3" fillId="10" borderId="0" xfId="0" applyFont="1" applyFill="1" applyBorder="1"/>
    <xf numFmtId="0" fontId="8" fillId="10" borderId="2" xfId="0" applyFont="1" applyFill="1" applyBorder="1" applyAlignment="1">
      <alignment horizontal="center" vertical="top" wrapText="1"/>
    </xf>
    <xf numFmtId="0" fontId="32" fillId="10" borderId="2" xfId="0" applyFont="1" applyFill="1" applyBorder="1" applyAlignment="1">
      <alignment horizontal="left" vertical="top" wrapText="1"/>
    </xf>
    <xf numFmtId="0" fontId="34" fillId="10" borderId="2" xfId="0" applyFont="1" applyFill="1" applyBorder="1" applyAlignment="1">
      <alignment horizontal="center" vertical="center" wrapText="1"/>
    </xf>
    <xf numFmtId="43" fontId="8" fillId="10" borderId="2" xfId="1" applyFont="1" applyFill="1" applyBorder="1" applyAlignment="1">
      <alignment horizontal="center" vertical="center"/>
    </xf>
    <xf numFmtId="43" fontId="8" fillId="10" borderId="2" xfId="0" applyNumberFormat="1" applyFont="1" applyFill="1" applyBorder="1" applyAlignment="1">
      <alignment horizontal="center" vertical="center"/>
    </xf>
    <xf numFmtId="43" fontId="4" fillId="10" borderId="2" xfId="0" applyNumberFormat="1" applyFont="1" applyFill="1" applyBorder="1" applyAlignment="1">
      <alignment horizontal="center" vertical="center"/>
    </xf>
    <xf numFmtId="1" fontId="19" fillId="10" borderId="2" xfId="1" applyNumberFormat="1" applyFont="1" applyFill="1" applyBorder="1" applyAlignment="1">
      <alignment horizontal="center" vertical="center"/>
    </xf>
    <xf numFmtId="14" fontId="19" fillId="10" borderId="2" xfId="0" applyNumberFormat="1" applyFont="1" applyFill="1" applyBorder="1" applyAlignment="1">
      <alignment horizontal="center" vertical="center"/>
    </xf>
    <xf numFmtId="43" fontId="31" fillId="10" borderId="2" xfId="1" applyFont="1" applyFill="1" applyBorder="1" applyAlignment="1">
      <alignment horizontal="center" vertical="center"/>
    </xf>
    <xf numFmtId="43" fontId="31" fillId="10" borderId="2" xfId="0" applyNumberFormat="1" applyFont="1" applyFill="1" applyBorder="1" applyAlignment="1">
      <alignment horizontal="center" vertical="center"/>
    </xf>
    <xf numFmtId="43" fontId="32" fillId="10" borderId="2" xfId="0" applyNumberFormat="1" applyFont="1" applyFill="1" applyBorder="1" applyAlignment="1">
      <alignment horizontal="center" vertical="center"/>
    </xf>
    <xf numFmtId="1" fontId="33" fillId="10" borderId="2" xfId="1" applyNumberFormat="1" applyFont="1" applyFill="1" applyBorder="1" applyAlignment="1">
      <alignment horizontal="center" vertical="center"/>
    </xf>
    <xf numFmtId="14" fontId="33" fillId="10" borderId="2" xfId="0" applyNumberFormat="1" applyFont="1" applyFill="1" applyBorder="1" applyAlignment="1">
      <alignment horizontal="center" vertical="center"/>
    </xf>
    <xf numFmtId="0" fontId="34" fillId="10" borderId="4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34" fillId="10" borderId="2" xfId="0" applyFont="1" applyFill="1" applyBorder="1" applyAlignment="1">
      <alignment horizontal="center" vertical="center"/>
    </xf>
    <xf numFmtId="2" fontId="33" fillId="10" borderId="2" xfId="0" applyNumberFormat="1" applyFont="1" applyFill="1" applyBorder="1" applyAlignment="1">
      <alignment horizontal="center" vertical="center"/>
    </xf>
    <xf numFmtId="0" fontId="17" fillId="10" borderId="27" xfId="0" applyFont="1" applyFill="1" applyBorder="1" applyAlignment="1">
      <alignment horizontal="center" vertical="center" wrapText="1"/>
    </xf>
    <xf numFmtId="0" fontId="32" fillId="10" borderId="27" xfId="0" applyFont="1" applyFill="1" applyBorder="1" applyAlignment="1">
      <alignment horizontal="left" vertical="top" wrapText="1"/>
    </xf>
    <xf numFmtId="0" fontId="34" fillId="10" borderId="27" xfId="0" applyFont="1" applyFill="1" applyBorder="1" applyAlignment="1">
      <alignment horizontal="center" vertical="center" wrapText="1"/>
    </xf>
    <xf numFmtId="43" fontId="8" fillId="10" borderId="27" xfId="1" applyFont="1" applyFill="1" applyBorder="1" applyAlignment="1">
      <alignment horizontal="center" vertical="center"/>
    </xf>
    <xf numFmtId="43" fontId="8" fillId="10" borderId="27" xfId="0" applyNumberFormat="1" applyFont="1" applyFill="1" applyBorder="1" applyAlignment="1">
      <alignment horizontal="center" vertical="center"/>
    </xf>
    <xf numFmtId="43" fontId="4" fillId="10" borderId="27" xfId="0" applyNumberFormat="1" applyFont="1" applyFill="1" applyBorder="1" applyAlignment="1">
      <alignment horizontal="center" vertical="center"/>
    </xf>
    <xf numFmtId="1" fontId="19" fillId="10" borderId="27" xfId="1" applyNumberFormat="1" applyFont="1" applyFill="1" applyBorder="1" applyAlignment="1">
      <alignment horizontal="center" vertical="center"/>
    </xf>
    <xf numFmtId="14" fontId="19" fillId="10" borderId="27" xfId="0" applyNumberFormat="1" applyFont="1" applyFill="1" applyBorder="1" applyAlignment="1">
      <alignment horizontal="center" vertical="center"/>
    </xf>
    <xf numFmtId="43" fontId="31" fillId="10" borderId="27" xfId="1" applyFont="1" applyFill="1" applyBorder="1" applyAlignment="1">
      <alignment horizontal="center" vertical="center"/>
    </xf>
    <xf numFmtId="43" fontId="31" fillId="10" borderId="27" xfId="0" applyNumberFormat="1" applyFont="1" applyFill="1" applyBorder="1" applyAlignment="1">
      <alignment horizontal="center" vertical="center"/>
    </xf>
    <xf numFmtId="43" fontId="32" fillId="10" borderId="27" xfId="0" applyNumberFormat="1" applyFont="1" applyFill="1" applyBorder="1" applyAlignment="1">
      <alignment horizontal="center" vertical="center"/>
    </xf>
    <xf numFmtId="1" fontId="33" fillId="10" borderId="27" xfId="1" applyNumberFormat="1" applyFont="1" applyFill="1" applyBorder="1" applyAlignment="1">
      <alignment horizontal="center" vertical="center"/>
    </xf>
    <xf numFmtId="14" fontId="33" fillId="10" borderId="47" xfId="0" applyNumberFormat="1" applyFont="1" applyFill="1" applyBorder="1" applyAlignment="1">
      <alignment horizontal="center" vertical="center"/>
    </xf>
    <xf numFmtId="2" fontId="33" fillId="10" borderId="26" xfId="0" applyNumberFormat="1" applyFont="1" applyFill="1" applyBorder="1" applyAlignment="1">
      <alignment horizontal="center" vertical="center"/>
    </xf>
    <xf numFmtId="0" fontId="33" fillId="10" borderId="27" xfId="0" applyNumberFormat="1" applyFont="1" applyFill="1" applyBorder="1" applyAlignment="1">
      <alignment horizontal="center" vertical="center"/>
    </xf>
    <xf numFmtId="14" fontId="33" fillId="10" borderId="28" xfId="0" applyNumberFormat="1" applyFont="1" applyFill="1" applyBorder="1" applyAlignment="1">
      <alignment horizontal="center" vertical="center"/>
    </xf>
    <xf numFmtId="43" fontId="27" fillId="10" borderId="48" xfId="0" applyNumberFormat="1" applyFont="1" applyFill="1" applyBorder="1" applyAlignment="1">
      <alignment horizontal="center" vertical="center"/>
    </xf>
    <xf numFmtId="43" fontId="27" fillId="10" borderId="27" xfId="0" applyNumberFormat="1" applyFont="1" applyFill="1" applyBorder="1" applyAlignment="1">
      <alignment vertical="center"/>
    </xf>
    <xf numFmtId="43" fontId="27" fillId="10" borderId="27" xfId="0" applyNumberFormat="1" applyFont="1" applyFill="1" applyBorder="1" applyAlignment="1">
      <alignment horizontal="center" vertical="center"/>
    </xf>
    <xf numFmtId="43" fontId="27" fillId="10" borderId="47" xfId="0" applyNumberFormat="1" applyFont="1" applyFill="1" applyBorder="1" applyAlignment="1">
      <alignment vertical="center"/>
    </xf>
    <xf numFmtId="43" fontId="26" fillId="10" borderId="2" xfId="1" applyFont="1" applyFill="1" applyBorder="1" applyAlignment="1">
      <alignment horizontal="center" vertical="center"/>
    </xf>
    <xf numFmtId="43" fontId="34" fillId="10" borderId="27" xfId="0" applyNumberFormat="1" applyFont="1" applyFill="1" applyBorder="1" applyAlignment="1">
      <alignment horizontal="center" vertical="center"/>
    </xf>
    <xf numFmtId="43" fontId="40" fillId="10" borderId="27" xfId="0" applyNumberFormat="1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 wrapText="1"/>
    </xf>
    <xf numFmtId="43" fontId="31" fillId="10" borderId="48" xfId="1" applyFont="1" applyFill="1" applyBorder="1" applyAlignment="1">
      <alignment horizontal="center" vertical="center"/>
    </xf>
    <xf numFmtId="0" fontId="32" fillId="10" borderId="4" xfId="0" applyFont="1" applyFill="1" applyBorder="1" applyAlignment="1">
      <alignment horizontal="left" vertical="top" wrapText="1"/>
    </xf>
    <xf numFmtId="0" fontId="33" fillId="10" borderId="6" xfId="0" applyNumberFormat="1" applyFont="1" applyFill="1" applyBorder="1" applyAlignment="1">
      <alignment horizontal="center" vertical="center"/>
    </xf>
    <xf numFmtId="0" fontId="33" fillId="10" borderId="4" xfId="0" applyNumberFormat="1" applyFont="1" applyFill="1" applyBorder="1" applyAlignment="1">
      <alignment horizontal="center" vertical="center"/>
    </xf>
    <xf numFmtId="14" fontId="33" fillId="10" borderId="7" xfId="0" applyNumberFormat="1" applyFont="1" applyFill="1" applyBorder="1" applyAlignment="1">
      <alignment horizontal="center" vertical="center"/>
    </xf>
    <xf numFmtId="43" fontId="32" fillId="10" borderId="10" xfId="0" applyNumberFormat="1" applyFont="1" applyFill="1" applyBorder="1" applyAlignment="1">
      <alignment horizontal="center" vertical="center"/>
    </xf>
    <xf numFmtId="43" fontId="33" fillId="10" borderId="29" xfId="1" applyFont="1" applyFill="1" applyBorder="1" applyAlignment="1">
      <alignment horizontal="center" vertical="center"/>
    </xf>
    <xf numFmtId="43" fontId="33" fillId="10" borderId="2" xfId="1" applyFont="1" applyFill="1" applyBorder="1" applyAlignment="1">
      <alignment horizontal="center" vertical="center"/>
    </xf>
    <xf numFmtId="43" fontId="31" fillId="10" borderId="6" xfId="1" applyFont="1" applyFill="1" applyBorder="1" applyAlignment="1">
      <alignment horizontal="center" vertical="center"/>
    </xf>
    <xf numFmtId="43" fontId="31" fillId="10" borderId="3" xfId="1" applyFont="1" applyFill="1" applyBorder="1" applyAlignment="1">
      <alignment horizontal="center" vertical="center"/>
    </xf>
    <xf numFmtId="43" fontId="34" fillId="10" borderId="4" xfId="0" applyNumberFormat="1" applyFont="1" applyFill="1" applyBorder="1" applyAlignment="1">
      <alignment horizontal="center" vertical="center"/>
    </xf>
    <xf numFmtId="43" fontId="40" fillId="10" borderId="4" xfId="0" applyNumberFormat="1" applyFont="1" applyFill="1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 wrapText="1"/>
    </xf>
    <xf numFmtId="1" fontId="23" fillId="10" borderId="2" xfId="1" applyNumberFormat="1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top" wrapText="1"/>
    </xf>
    <xf numFmtId="0" fontId="32" fillId="10" borderId="27" xfId="0" applyFont="1" applyFill="1" applyBorder="1" applyAlignment="1">
      <alignment horizontal="left" vertical="center" wrapText="1"/>
    </xf>
    <xf numFmtId="14" fontId="33" fillId="10" borderId="27" xfId="0" applyNumberFormat="1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 wrapText="1"/>
    </xf>
    <xf numFmtId="43" fontId="33" fillId="10" borderId="29" xfId="0" applyNumberFormat="1" applyFont="1" applyFill="1" applyBorder="1" applyAlignment="1">
      <alignment horizontal="center" vertical="center"/>
    </xf>
    <xf numFmtId="43" fontId="33" fillId="10" borderId="2" xfId="0" applyNumberFormat="1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 wrapText="1"/>
    </xf>
    <xf numFmtId="0" fontId="32" fillId="10" borderId="38" xfId="0" applyFont="1" applyFill="1" applyBorder="1" applyAlignment="1">
      <alignment horizontal="left" vertical="top" wrapText="1"/>
    </xf>
    <xf numFmtId="0" fontId="34" fillId="10" borderId="38" xfId="0" applyFont="1" applyFill="1" applyBorder="1" applyAlignment="1">
      <alignment horizontal="center" vertical="center" wrapText="1"/>
    </xf>
    <xf numFmtId="43" fontId="8" fillId="10" borderId="38" xfId="1" applyFont="1" applyFill="1" applyBorder="1" applyAlignment="1">
      <alignment horizontal="center" vertical="center"/>
    </xf>
    <xf numFmtId="43" fontId="8" fillId="10" borderId="38" xfId="0" applyNumberFormat="1" applyFont="1" applyFill="1" applyBorder="1" applyAlignment="1">
      <alignment horizontal="center" vertical="center"/>
    </xf>
    <xf numFmtId="43" fontId="4" fillId="10" borderId="38" xfId="0" applyNumberFormat="1" applyFont="1" applyFill="1" applyBorder="1" applyAlignment="1">
      <alignment horizontal="center" vertical="center"/>
    </xf>
    <xf numFmtId="1" fontId="19" fillId="10" borderId="38" xfId="1" applyNumberFormat="1" applyFont="1" applyFill="1" applyBorder="1" applyAlignment="1">
      <alignment horizontal="center" vertical="center"/>
    </xf>
    <xf numFmtId="14" fontId="19" fillId="10" borderId="38" xfId="0" applyNumberFormat="1" applyFont="1" applyFill="1" applyBorder="1" applyAlignment="1">
      <alignment horizontal="center" vertical="center"/>
    </xf>
    <xf numFmtId="43" fontId="31" fillId="10" borderId="38" xfId="1" applyFont="1" applyFill="1" applyBorder="1" applyAlignment="1">
      <alignment horizontal="center" vertical="center"/>
    </xf>
    <xf numFmtId="43" fontId="31" fillId="10" borderId="38" xfId="0" applyNumberFormat="1" applyFont="1" applyFill="1" applyBorder="1" applyAlignment="1">
      <alignment horizontal="center" vertical="center"/>
    </xf>
    <xf numFmtId="43" fontId="32" fillId="10" borderId="38" xfId="0" applyNumberFormat="1" applyFont="1" applyFill="1" applyBorder="1" applyAlignment="1">
      <alignment horizontal="center" vertical="center"/>
    </xf>
    <xf numFmtId="1" fontId="33" fillId="10" borderId="38" xfId="1" applyNumberFormat="1" applyFont="1" applyFill="1" applyBorder="1" applyAlignment="1">
      <alignment horizontal="center" vertical="center"/>
    </xf>
    <xf numFmtId="14" fontId="33" fillId="10" borderId="39" xfId="0" applyNumberFormat="1" applyFont="1" applyFill="1" applyBorder="1" applyAlignment="1">
      <alignment horizontal="center" vertical="center"/>
    </xf>
    <xf numFmtId="43" fontId="31" fillId="10" borderId="40" xfId="1" applyFont="1" applyFill="1" applyBorder="1" applyAlignment="1">
      <alignment horizontal="center" vertical="center"/>
    </xf>
    <xf numFmtId="14" fontId="33" fillId="10" borderId="16" xfId="0" applyNumberFormat="1" applyFont="1" applyFill="1" applyBorder="1" applyAlignment="1">
      <alignment horizontal="center" vertical="center"/>
    </xf>
    <xf numFmtId="43" fontId="27" fillId="10" borderId="15" xfId="0" applyNumberFormat="1" applyFont="1" applyFill="1" applyBorder="1" applyAlignment="1">
      <alignment horizontal="center" vertical="center"/>
    </xf>
    <xf numFmtId="43" fontId="27" fillId="10" borderId="38" xfId="0" applyNumberFormat="1" applyFont="1" applyFill="1" applyBorder="1" applyAlignment="1">
      <alignment vertical="center"/>
    </xf>
    <xf numFmtId="43" fontId="27" fillId="10" borderId="38" xfId="0" applyNumberFormat="1" applyFont="1" applyFill="1" applyBorder="1" applyAlignment="1">
      <alignment horizontal="center" vertical="center"/>
    </xf>
    <xf numFmtId="43" fontId="27" fillId="10" borderId="39" xfId="0" applyNumberFormat="1" applyFont="1" applyFill="1" applyBorder="1" applyAlignment="1">
      <alignment vertical="center"/>
    </xf>
    <xf numFmtId="43" fontId="35" fillId="10" borderId="6" xfId="0" applyNumberFormat="1" applyFont="1" applyFill="1" applyBorder="1" applyAlignment="1">
      <alignment horizontal="center" vertical="center"/>
    </xf>
    <xf numFmtId="0" fontId="51" fillId="10" borderId="27" xfId="0" applyFont="1" applyFill="1" applyBorder="1" applyAlignment="1">
      <alignment horizontal="center" vertical="center" wrapText="1"/>
    </xf>
    <xf numFmtId="43" fontId="35" fillId="10" borderId="27" xfId="0" applyNumberFormat="1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top" wrapText="1"/>
    </xf>
    <xf numFmtId="43" fontId="35" fillId="10" borderId="2" xfId="0" applyNumberFormat="1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top" wrapText="1"/>
    </xf>
    <xf numFmtId="0" fontId="32" fillId="10" borderId="5" xfId="0" applyFont="1" applyFill="1" applyBorder="1" applyAlignment="1">
      <alignment horizontal="left" vertical="center" wrapText="1"/>
    </xf>
    <xf numFmtId="0" fontId="34" fillId="10" borderId="10" xfId="0" applyFont="1" applyFill="1" applyBorder="1" applyAlignment="1">
      <alignment horizontal="center" vertical="center"/>
    </xf>
    <xf numFmtId="43" fontId="8" fillId="10" borderId="10" xfId="1" applyFont="1" applyFill="1" applyBorder="1" applyAlignment="1">
      <alignment horizontal="center" vertical="center"/>
    </xf>
    <xf numFmtId="43" fontId="8" fillId="10" borderId="10" xfId="0" applyNumberFormat="1" applyFont="1" applyFill="1" applyBorder="1" applyAlignment="1">
      <alignment horizontal="center" vertical="center"/>
    </xf>
    <xf numFmtId="43" fontId="4" fillId="10" borderId="10" xfId="0" applyNumberFormat="1" applyFont="1" applyFill="1" applyBorder="1" applyAlignment="1">
      <alignment horizontal="center" vertical="center"/>
    </xf>
    <xf numFmtId="1" fontId="19" fillId="10" borderId="10" xfId="1" applyNumberFormat="1" applyFont="1" applyFill="1" applyBorder="1" applyAlignment="1">
      <alignment horizontal="center" vertical="center"/>
    </xf>
    <xf numFmtId="14" fontId="19" fillId="10" borderId="10" xfId="0" applyNumberFormat="1" applyFont="1" applyFill="1" applyBorder="1" applyAlignment="1">
      <alignment horizontal="center" vertical="center"/>
    </xf>
    <xf numFmtId="43" fontId="31" fillId="10" borderId="10" xfId="1" applyFont="1" applyFill="1" applyBorder="1" applyAlignment="1">
      <alignment horizontal="center" vertical="center"/>
    </xf>
    <xf numFmtId="43" fontId="31" fillId="10" borderId="10" xfId="0" applyNumberFormat="1" applyFont="1" applyFill="1" applyBorder="1" applyAlignment="1">
      <alignment horizontal="center" vertical="center"/>
    </xf>
    <xf numFmtId="1" fontId="33" fillId="10" borderId="10" xfId="1" applyNumberFormat="1" applyFont="1" applyFill="1" applyBorder="1" applyAlignment="1">
      <alignment horizontal="center" vertical="center"/>
    </xf>
    <xf numFmtId="14" fontId="33" fillId="10" borderId="13" xfId="0" applyNumberFormat="1" applyFont="1" applyFill="1" applyBorder="1" applyAlignment="1">
      <alignment horizontal="center" vertical="center"/>
    </xf>
    <xf numFmtId="43" fontId="33" fillId="10" borderId="17" xfId="0" applyNumberFormat="1" applyFont="1" applyFill="1" applyBorder="1" applyAlignment="1">
      <alignment horizontal="center" vertical="center"/>
    </xf>
    <xf numFmtId="43" fontId="33" fillId="10" borderId="5" xfId="0" applyNumberFormat="1" applyFont="1" applyFill="1" applyBorder="1" applyAlignment="1">
      <alignment horizontal="center" vertical="center"/>
    </xf>
    <xf numFmtId="0" fontId="33" fillId="10" borderId="5" xfId="0" applyNumberFormat="1" applyFont="1" applyFill="1" applyBorder="1" applyAlignment="1">
      <alignment horizontal="center" vertical="center"/>
    </xf>
    <xf numFmtId="14" fontId="33" fillId="10" borderId="23" xfId="0" applyNumberFormat="1" applyFont="1" applyFill="1" applyBorder="1" applyAlignment="1">
      <alignment horizontal="center" vertical="center"/>
    </xf>
    <xf numFmtId="43" fontId="27" fillId="10" borderId="11" xfId="0" applyNumberFormat="1" applyFont="1" applyFill="1" applyBorder="1" applyAlignment="1">
      <alignment horizontal="center" vertical="center"/>
    </xf>
    <xf numFmtId="43" fontId="27" fillId="10" borderId="10" xfId="0" applyNumberFormat="1" applyFont="1" applyFill="1" applyBorder="1" applyAlignment="1">
      <alignment vertical="center"/>
    </xf>
    <xf numFmtId="43" fontId="27" fillId="10" borderId="10" xfId="0" applyNumberFormat="1" applyFont="1" applyFill="1" applyBorder="1" applyAlignment="1">
      <alignment horizontal="center" vertical="center"/>
    </xf>
    <xf numFmtId="43" fontId="27" fillId="10" borderId="13" xfId="0" applyNumberFormat="1" applyFont="1" applyFill="1" applyBorder="1" applyAlignment="1">
      <alignment vertical="center"/>
    </xf>
    <xf numFmtId="43" fontId="31" fillId="10" borderId="15" xfId="1" applyFont="1" applyFill="1" applyBorder="1" applyAlignment="1">
      <alignment horizontal="center" vertical="center"/>
    </xf>
    <xf numFmtId="43" fontId="34" fillId="10" borderId="38" xfId="0" applyNumberFormat="1" applyFont="1" applyFill="1" applyBorder="1" applyAlignment="1">
      <alignment horizontal="center" vertical="center"/>
    </xf>
    <xf numFmtId="43" fontId="40" fillId="10" borderId="38" xfId="0" applyNumberFormat="1" applyFont="1" applyFill="1" applyBorder="1" applyAlignment="1">
      <alignment horizontal="center" vertical="center"/>
    </xf>
    <xf numFmtId="43" fontId="27" fillId="10" borderId="40" xfId="0" applyNumberFormat="1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top" wrapText="1"/>
    </xf>
    <xf numFmtId="0" fontId="32" fillId="10" borderId="15" xfId="0" applyFont="1" applyFill="1" applyBorder="1" applyAlignment="1">
      <alignment horizontal="left" vertical="top" wrapText="1"/>
    </xf>
    <xf numFmtId="0" fontId="34" fillId="10" borderId="15" xfId="0" applyFont="1" applyFill="1" applyBorder="1" applyAlignment="1">
      <alignment horizontal="center" vertical="center" wrapText="1"/>
    </xf>
    <xf numFmtId="43" fontId="8" fillId="10" borderId="15" xfId="1" applyFont="1" applyFill="1" applyBorder="1" applyAlignment="1">
      <alignment horizontal="center" vertical="center"/>
    </xf>
    <xf numFmtId="43" fontId="8" fillId="10" borderId="15" xfId="0" applyNumberFormat="1" applyFont="1" applyFill="1" applyBorder="1" applyAlignment="1">
      <alignment horizontal="center" vertical="center"/>
    </xf>
    <xf numFmtId="43" fontId="4" fillId="10" borderId="15" xfId="0" applyNumberFormat="1" applyFont="1" applyFill="1" applyBorder="1" applyAlignment="1">
      <alignment horizontal="center" vertical="center"/>
    </xf>
    <xf numFmtId="1" fontId="19" fillId="10" borderId="15" xfId="1" applyNumberFormat="1" applyFont="1" applyFill="1" applyBorder="1" applyAlignment="1">
      <alignment horizontal="center" vertical="center"/>
    </xf>
    <xf numFmtId="14" fontId="19" fillId="10" borderId="15" xfId="0" applyNumberFormat="1" applyFont="1" applyFill="1" applyBorder="1" applyAlignment="1">
      <alignment horizontal="center" vertical="center"/>
    </xf>
    <xf numFmtId="43" fontId="31" fillId="10" borderId="15" xfId="0" applyNumberFormat="1" applyFont="1" applyFill="1" applyBorder="1" applyAlignment="1">
      <alignment horizontal="center" vertical="center"/>
    </xf>
    <xf numFmtId="43" fontId="32" fillId="10" borderId="15" xfId="0" applyNumberFormat="1" applyFont="1" applyFill="1" applyBorder="1" applyAlignment="1">
      <alignment horizontal="center" vertical="center"/>
    </xf>
    <xf numFmtId="1" fontId="33" fillId="10" borderId="15" xfId="1" applyNumberFormat="1" applyFont="1" applyFill="1" applyBorder="1" applyAlignment="1">
      <alignment horizontal="center" vertical="center"/>
    </xf>
    <xf numFmtId="14" fontId="33" fillId="10" borderId="15" xfId="0" applyNumberFormat="1" applyFont="1" applyFill="1" applyBorder="1" applyAlignment="1">
      <alignment horizontal="center" vertical="center"/>
    </xf>
    <xf numFmtId="0" fontId="33" fillId="10" borderId="15" xfId="0" applyNumberFormat="1" applyFont="1" applyFill="1" applyBorder="1" applyAlignment="1">
      <alignment horizontal="center" vertical="center"/>
    </xf>
    <xf numFmtId="43" fontId="27" fillId="10" borderId="15" xfId="0" applyNumberFormat="1" applyFont="1" applyFill="1" applyBorder="1" applyAlignment="1">
      <alignment vertical="center"/>
    </xf>
    <xf numFmtId="0" fontId="32" fillId="10" borderId="4" xfId="0" applyFont="1" applyFill="1" applyBorder="1" applyAlignment="1">
      <alignment horizontal="left" vertical="center" wrapText="1"/>
    </xf>
    <xf numFmtId="0" fontId="8" fillId="10" borderId="11" xfId="0" applyFont="1" applyFill="1" applyBorder="1" applyAlignment="1">
      <alignment horizontal="center" vertical="top" wrapText="1"/>
    </xf>
    <xf numFmtId="0" fontId="34" fillId="10" borderId="10" xfId="0" applyFont="1" applyFill="1" applyBorder="1" applyAlignment="1">
      <alignment horizontal="center" vertical="center" wrapText="1"/>
    </xf>
    <xf numFmtId="0" fontId="33" fillId="10" borderId="17" xfId="0" applyNumberFormat="1" applyFont="1" applyFill="1" applyBorder="1" applyAlignment="1">
      <alignment horizontal="center" vertical="center"/>
    </xf>
    <xf numFmtId="43" fontId="35" fillId="10" borderId="48" xfId="0" applyNumberFormat="1" applyFont="1" applyFill="1" applyBorder="1" applyAlignment="1">
      <alignment horizontal="center" vertical="center"/>
    </xf>
    <xf numFmtId="0" fontId="17" fillId="10" borderId="26" xfId="0" applyFont="1" applyFill="1" applyBorder="1" applyAlignment="1">
      <alignment horizontal="center" vertical="center" wrapText="1"/>
    </xf>
    <xf numFmtId="0" fontId="35" fillId="10" borderId="5" xfId="0" applyFont="1" applyFill="1" applyBorder="1" applyAlignment="1">
      <alignment horizontal="center" vertical="center" wrapText="1"/>
    </xf>
    <xf numFmtId="0" fontId="30" fillId="10" borderId="5" xfId="0" applyFont="1" applyFill="1" applyBorder="1" applyAlignment="1">
      <alignment horizontal="left" vertical="center" wrapText="1"/>
    </xf>
    <xf numFmtId="0" fontId="23" fillId="10" borderId="5" xfId="0" applyFont="1" applyFill="1" applyBorder="1" applyAlignment="1">
      <alignment horizontal="center" vertical="center"/>
    </xf>
    <xf numFmtId="43" fontId="27" fillId="10" borderId="5" xfId="1" applyFont="1" applyFill="1" applyBorder="1" applyAlignment="1">
      <alignment horizontal="center" vertical="center"/>
    </xf>
    <xf numFmtId="43" fontId="27" fillId="10" borderId="5" xfId="0" applyNumberFormat="1" applyFont="1" applyFill="1" applyBorder="1" applyAlignment="1">
      <alignment horizontal="center" vertical="center"/>
    </xf>
    <xf numFmtId="43" fontId="30" fillId="10" borderId="5" xfId="0" applyNumberFormat="1" applyFont="1" applyFill="1" applyBorder="1" applyAlignment="1">
      <alignment horizontal="center" vertical="center"/>
    </xf>
    <xf numFmtId="1" fontId="26" fillId="10" borderId="5" xfId="1" applyNumberFormat="1" applyFont="1" applyFill="1" applyBorder="1" applyAlignment="1">
      <alignment horizontal="center" vertical="center"/>
    </xf>
    <xf numFmtId="14" fontId="26" fillId="10" borderId="5" xfId="0" applyNumberFormat="1" applyFont="1" applyFill="1" applyBorder="1" applyAlignment="1">
      <alignment horizontal="center" vertical="center"/>
    </xf>
    <xf numFmtId="43" fontId="31" fillId="10" borderId="5" xfId="1" applyFont="1" applyFill="1" applyBorder="1" applyAlignment="1">
      <alignment horizontal="center" vertical="center"/>
    </xf>
    <xf numFmtId="43" fontId="31" fillId="10" borderId="5" xfId="0" applyNumberFormat="1" applyFont="1" applyFill="1" applyBorder="1" applyAlignment="1">
      <alignment horizontal="center" vertical="center"/>
    </xf>
    <xf numFmtId="43" fontId="32" fillId="10" borderId="5" xfId="0" applyNumberFormat="1" applyFont="1" applyFill="1" applyBorder="1" applyAlignment="1">
      <alignment horizontal="center" vertical="center"/>
    </xf>
    <xf numFmtId="1" fontId="23" fillId="10" borderId="5" xfId="1" applyNumberFormat="1" applyFont="1" applyFill="1" applyBorder="1" applyAlignment="1">
      <alignment horizontal="center" vertical="center"/>
    </xf>
    <xf numFmtId="0" fontId="26" fillId="10" borderId="5" xfId="0" applyNumberFormat="1" applyFont="1" applyFill="1" applyBorder="1" applyAlignment="1">
      <alignment horizontal="center" vertical="center"/>
    </xf>
    <xf numFmtId="43" fontId="27" fillId="10" borderId="5" xfId="0" applyNumberFormat="1" applyFont="1" applyFill="1" applyBorder="1" applyAlignment="1">
      <alignment vertical="center"/>
    </xf>
    <xf numFmtId="43" fontId="31" fillId="10" borderId="30" xfId="1" applyFont="1" applyFill="1" applyBorder="1" applyAlignment="1">
      <alignment horizontal="center" vertical="center"/>
    </xf>
    <xf numFmtId="0" fontId="51" fillId="10" borderId="15" xfId="0" applyFont="1" applyFill="1" applyBorder="1" applyAlignment="1">
      <alignment horizontal="center" vertical="center" wrapText="1"/>
    </xf>
    <xf numFmtId="0" fontId="32" fillId="10" borderId="10" xfId="0" applyFont="1" applyFill="1" applyBorder="1" applyAlignment="1">
      <alignment horizontal="left" vertical="center" wrapText="1"/>
    </xf>
    <xf numFmtId="14" fontId="33" fillId="10" borderId="5" xfId="0" applyNumberFormat="1" applyFont="1" applyFill="1" applyBorder="1" applyAlignment="1">
      <alignment horizontal="center" vertical="center"/>
    </xf>
    <xf numFmtId="0" fontId="35" fillId="10" borderId="40" xfId="0" applyFont="1" applyFill="1" applyBorder="1" applyAlignment="1">
      <alignment horizontal="center" vertical="center" wrapText="1"/>
    </xf>
    <xf numFmtId="0" fontId="36" fillId="10" borderId="38" xfId="0" applyFont="1" applyFill="1" applyBorder="1" applyAlignment="1">
      <alignment horizontal="left" vertical="center" wrapText="1"/>
    </xf>
    <xf numFmtId="0" fontId="37" fillId="10" borderId="38" xfId="0" applyFont="1" applyFill="1" applyBorder="1" applyAlignment="1">
      <alignment horizontal="center" vertical="center"/>
    </xf>
    <xf numFmtId="43" fontId="35" fillId="10" borderId="38" xfId="1" applyFont="1" applyFill="1" applyBorder="1" applyAlignment="1">
      <alignment vertical="center" wrapText="1"/>
    </xf>
    <xf numFmtId="43" fontId="35" fillId="10" borderId="38" xfId="1" applyFont="1" applyFill="1" applyBorder="1" applyAlignment="1">
      <alignment vertical="center"/>
    </xf>
    <xf numFmtId="43" fontId="35" fillId="10" borderId="38" xfId="1" applyFont="1" applyFill="1" applyBorder="1" applyAlignment="1">
      <alignment horizontal="center" vertical="center"/>
    </xf>
    <xf numFmtId="43" fontId="35" fillId="10" borderId="38" xfId="0" applyNumberFormat="1" applyFont="1" applyFill="1" applyBorder="1" applyAlignment="1">
      <alignment horizontal="center" vertical="center"/>
    </xf>
    <xf numFmtId="43" fontId="30" fillId="10" borderId="38" xfId="0" applyNumberFormat="1" applyFont="1" applyFill="1" applyBorder="1" applyAlignment="1">
      <alignment vertical="center"/>
    </xf>
    <xf numFmtId="1" fontId="38" fillId="10" borderId="38" xfId="0" applyNumberFormat="1" applyFont="1" applyFill="1" applyBorder="1" applyAlignment="1">
      <alignment horizontal="center" vertical="center"/>
    </xf>
    <xf numFmtId="14" fontId="38" fillId="10" borderId="38" xfId="0" applyNumberFormat="1" applyFont="1" applyFill="1" applyBorder="1" applyAlignment="1">
      <alignment horizontal="center" vertical="center"/>
    </xf>
    <xf numFmtId="0" fontId="33" fillId="10" borderId="42" xfId="0" applyNumberFormat="1" applyFont="1" applyFill="1" applyBorder="1" applyAlignment="1">
      <alignment horizontal="center" vertical="center"/>
    </xf>
    <xf numFmtId="0" fontId="5" fillId="10" borderId="0" xfId="0" applyFont="1" applyFill="1" applyBorder="1"/>
    <xf numFmtId="0" fontId="27" fillId="10" borderId="5" xfId="0" applyFont="1" applyFill="1" applyBorder="1" applyAlignment="1">
      <alignment horizontal="center" vertical="center" wrapText="1"/>
    </xf>
    <xf numFmtId="43" fontId="27" fillId="10" borderId="5" xfId="1" applyFont="1" applyFill="1" applyBorder="1" applyAlignment="1">
      <alignment vertical="center" wrapText="1"/>
    </xf>
    <xf numFmtId="43" fontId="27" fillId="10" borderId="5" xfId="1" applyFont="1" applyFill="1" applyBorder="1" applyAlignment="1">
      <alignment vertical="center"/>
    </xf>
    <xf numFmtId="1" fontId="26" fillId="10" borderId="5" xfId="0" applyNumberFormat="1" applyFont="1" applyFill="1" applyBorder="1" applyAlignment="1">
      <alignment horizontal="center" vertical="center"/>
    </xf>
    <xf numFmtId="43" fontId="8" fillId="10" borderId="5" xfId="1" applyFont="1" applyFill="1" applyBorder="1" applyAlignment="1">
      <alignment horizontal="center" vertical="top"/>
    </xf>
    <xf numFmtId="43" fontId="8" fillId="10" borderId="5" xfId="0" applyNumberFormat="1" applyFont="1" applyFill="1" applyBorder="1" applyAlignment="1">
      <alignment horizontal="center" vertical="top"/>
    </xf>
    <xf numFmtId="43" fontId="26" fillId="10" borderId="5" xfId="1" applyFont="1" applyFill="1" applyBorder="1" applyAlignment="1">
      <alignment horizontal="center" vertical="center"/>
    </xf>
    <xf numFmtId="49" fontId="8" fillId="10" borderId="5" xfId="1" applyNumberFormat="1" applyFont="1" applyFill="1" applyBorder="1" applyAlignment="1">
      <alignment horizontal="center" vertical="center"/>
    </xf>
    <xf numFmtId="14" fontId="8" fillId="10" borderId="5" xfId="0" applyNumberFormat="1" applyFont="1" applyFill="1" applyBorder="1" applyAlignment="1">
      <alignment horizontal="center" vertical="center"/>
    </xf>
    <xf numFmtId="43" fontId="8" fillId="10" borderId="5" xfId="1" applyFont="1" applyFill="1" applyBorder="1" applyAlignment="1">
      <alignment horizontal="center" vertical="center"/>
    </xf>
    <xf numFmtId="43" fontId="8" fillId="10" borderId="5" xfId="0" applyNumberFormat="1" applyFont="1" applyFill="1" applyBorder="1" applyAlignment="1">
      <alignment horizontal="center" vertical="center"/>
    </xf>
    <xf numFmtId="43" fontId="26" fillId="10" borderId="5" xfId="0" applyNumberFormat="1" applyFont="1" applyFill="1" applyBorder="1" applyAlignment="1">
      <alignment horizontal="center" vertical="center"/>
    </xf>
    <xf numFmtId="43" fontId="3" fillId="10" borderId="0" xfId="0" applyNumberFormat="1" applyFont="1" applyFill="1" applyBorder="1"/>
    <xf numFmtId="43" fontId="33" fillId="10" borderId="15" xfId="1" applyFont="1" applyFill="1" applyBorder="1" applyAlignment="1">
      <alignment horizontal="center" vertical="center"/>
    </xf>
    <xf numFmtId="49" fontId="8" fillId="10" borderId="15" xfId="1" applyNumberFormat="1" applyFont="1" applyFill="1" applyBorder="1" applyAlignment="1">
      <alignment horizontal="center" vertical="center"/>
    </xf>
    <xf numFmtId="14" fontId="8" fillId="10" borderId="15" xfId="0" applyNumberFormat="1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left" vertical="top" wrapText="1"/>
    </xf>
    <xf numFmtId="43" fontId="40" fillId="10" borderId="15" xfId="0" applyNumberFormat="1" applyFont="1" applyFill="1" applyBorder="1" applyAlignment="1">
      <alignment horizontal="center" vertical="center"/>
    </xf>
    <xf numFmtId="43" fontId="35" fillId="10" borderId="15" xfId="0" applyNumberFormat="1" applyFont="1" applyFill="1" applyBorder="1" applyAlignment="1">
      <alignment horizontal="center" vertical="center"/>
    </xf>
    <xf numFmtId="0" fontId="32" fillId="10" borderId="15" xfId="0" applyFont="1" applyFill="1" applyBorder="1" applyAlignment="1">
      <alignment horizontal="left" vertical="center" wrapText="1"/>
    </xf>
    <xf numFmtId="0" fontId="27" fillId="10" borderId="15" xfId="0" applyFont="1" applyFill="1" applyBorder="1" applyAlignment="1">
      <alignment horizontal="center" vertical="center" wrapText="1"/>
    </xf>
    <xf numFmtId="0" fontId="30" fillId="10" borderId="15" xfId="0" applyFont="1" applyFill="1" applyBorder="1" applyAlignment="1">
      <alignment horizontal="left" vertical="center" wrapText="1"/>
    </xf>
    <xf numFmtId="0" fontId="23" fillId="10" borderId="15" xfId="0" applyFont="1" applyFill="1" applyBorder="1" applyAlignment="1">
      <alignment horizontal="center" vertical="center"/>
    </xf>
    <xf numFmtId="2" fontId="27" fillId="10" borderId="15" xfId="0" applyNumberFormat="1" applyFont="1" applyFill="1" applyBorder="1" applyAlignment="1">
      <alignment vertical="center" wrapText="1"/>
    </xf>
    <xf numFmtId="2" fontId="27" fillId="10" borderId="15" xfId="0" applyNumberFormat="1" applyFont="1" applyFill="1" applyBorder="1" applyAlignment="1">
      <alignment vertical="center"/>
    </xf>
    <xf numFmtId="43" fontId="27" fillId="10" borderId="15" xfId="1" applyFont="1" applyFill="1" applyBorder="1" applyAlignment="1">
      <alignment horizontal="center" vertical="center"/>
    </xf>
    <xf numFmtId="43" fontId="30" fillId="10" borderId="15" xfId="0" applyNumberFormat="1" applyFont="1" applyFill="1" applyBorder="1" applyAlignment="1">
      <alignment horizontal="center" vertical="center"/>
    </xf>
    <xf numFmtId="1" fontId="26" fillId="10" borderId="15" xfId="0" applyNumberFormat="1" applyFont="1" applyFill="1" applyBorder="1" applyAlignment="1">
      <alignment horizontal="center" vertical="center"/>
    </xf>
    <xf numFmtId="14" fontId="26" fillId="10" borderId="15" xfId="0" applyNumberFormat="1" applyFont="1" applyFill="1" applyBorder="1" applyAlignment="1">
      <alignment horizontal="center" vertical="center"/>
    </xf>
    <xf numFmtId="43" fontId="27" fillId="10" borderId="15" xfId="1" applyFont="1" applyFill="1" applyBorder="1" applyAlignment="1">
      <alignment vertical="center" wrapText="1"/>
    </xf>
    <xf numFmtId="43" fontId="27" fillId="10" borderId="15" xfId="1" applyFont="1" applyFill="1" applyBorder="1" applyAlignment="1">
      <alignment vertical="center"/>
    </xf>
    <xf numFmtId="43" fontId="23" fillId="10" borderId="15" xfId="0" applyNumberFormat="1" applyFont="1" applyFill="1" applyBorder="1" applyAlignment="1">
      <alignment horizontal="center" vertical="center"/>
    </xf>
    <xf numFmtId="0" fontId="17" fillId="10" borderId="43" xfId="0" applyFont="1" applyFill="1" applyBorder="1" applyAlignment="1">
      <alignment horizontal="center" vertical="center"/>
    </xf>
    <xf numFmtId="0" fontId="8" fillId="10" borderId="44" xfId="0" applyFont="1" applyFill="1" applyBorder="1" applyAlignment="1">
      <alignment vertical="top" wrapText="1"/>
    </xf>
    <xf numFmtId="0" fontId="9" fillId="10" borderId="44" xfId="0" applyFont="1" applyFill="1" applyBorder="1" applyAlignment="1">
      <alignment vertical="top" wrapText="1"/>
    </xf>
    <xf numFmtId="0" fontId="34" fillId="10" borderId="44" xfId="0" applyFont="1" applyFill="1" applyBorder="1" applyAlignment="1">
      <alignment horizontal="center" vertical="center"/>
    </xf>
    <xf numFmtId="43" fontId="8" fillId="10" borderId="44" xfId="1" applyFont="1" applyFill="1" applyBorder="1" applyAlignment="1">
      <alignment horizontal="center" vertical="center"/>
    </xf>
    <xf numFmtId="43" fontId="8" fillId="10" borderId="44" xfId="0" applyNumberFormat="1" applyFont="1" applyFill="1" applyBorder="1" applyAlignment="1">
      <alignment horizontal="center" vertical="center"/>
    </xf>
    <xf numFmtId="43" fontId="4" fillId="10" borderId="44" xfId="0" applyNumberFormat="1" applyFont="1" applyFill="1" applyBorder="1" applyAlignment="1">
      <alignment horizontal="center" vertical="center"/>
    </xf>
    <xf numFmtId="1" fontId="19" fillId="10" borderId="44" xfId="1" applyNumberFormat="1" applyFont="1" applyFill="1" applyBorder="1" applyAlignment="1">
      <alignment horizontal="center" vertical="center"/>
    </xf>
    <xf numFmtId="14" fontId="19" fillId="10" borderId="44" xfId="0" applyNumberFormat="1" applyFont="1" applyFill="1" applyBorder="1" applyAlignment="1">
      <alignment horizontal="center" vertical="center"/>
    </xf>
    <xf numFmtId="43" fontId="31" fillId="10" borderId="44" xfId="1" applyFont="1" applyFill="1" applyBorder="1" applyAlignment="1">
      <alignment horizontal="center" vertical="center"/>
    </xf>
    <xf numFmtId="43" fontId="31" fillId="10" borderId="44" xfId="0" applyNumberFormat="1" applyFont="1" applyFill="1" applyBorder="1" applyAlignment="1">
      <alignment horizontal="center" vertical="center"/>
    </xf>
    <xf numFmtId="43" fontId="32" fillId="10" borderId="44" xfId="0" applyNumberFormat="1" applyFont="1" applyFill="1" applyBorder="1" applyAlignment="1">
      <alignment horizontal="center" vertical="center"/>
    </xf>
    <xf numFmtId="1" fontId="33" fillId="10" borderId="44" xfId="1" applyNumberFormat="1" applyFont="1" applyFill="1" applyBorder="1" applyAlignment="1">
      <alignment horizontal="center" vertical="center"/>
    </xf>
    <xf numFmtId="14" fontId="33" fillId="10" borderId="44" xfId="0" applyNumberFormat="1" applyFont="1" applyFill="1" applyBorder="1" applyAlignment="1">
      <alignment horizontal="center" vertical="center"/>
    </xf>
    <xf numFmtId="43" fontId="33" fillId="10" borderId="44" xfId="1" applyFont="1" applyFill="1" applyBorder="1" applyAlignment="1">
      <alignment horizontal="center" vertical="center"/>
    </xf>
    <xf numFmtId="49" fontId="8" fillId="10" borderId="44" xfId="1" applyNumberFormat="1" applyFont="1" applyFill="1" applyBorder="1" applyAlignment="1">
      <alignment horizontal="center" vertical="center"/>
    </xf>
    <xf numFmtId="14" fontId="8" fillId="10" borderId="44" xfId="0" applyNumberFormat="1" applyFont="1" applyFill="1" applyBorder="1" applyAlignment="1">
      <alignment horizontal="center" vertical="center"/>
    </xf>
    <xf numFmtId="43" fontId="27" fillId="10" borderId="44" xfId="0" applyNumberFormat="1" applyFont="1" applyFill="1" applyBorder="1" applyAlignment="1">
      <alignment horizontal="center" vertical="center"/>
    </xf>
    <xf numFmtId="43" fontId="27" fillId="10" borderId="44" xfId="0" applyNumberFormat="1" applyFont="1" applyFill="1" applyBorder="1" applyAlignment="1">
      <alignment vertical="center"/>
    </xf>
    <xf numFmtId="43" fontId="30" fillId="10" borderId="45" xfId="0" applyNumberFormat="1" applyFont="1" applyFill="1" applyBorder="1" applyAlignment="1">
      <alignment horizontal="center" vertical="center"/>
    </xf>
    <xf numFmtId="0" fontId="39" fillId="10" borderId="5" xfId="0" applyFont="1" applyFill="1" applyBorder="1" applyAlignment="1">
      <alignment horizontal="center" vertical="top" wrapText="1"/>
    </xf>
    <xf numFmtId="0" fontId="34" fillId="10" borderId="5" xfId="0" applyFont="1" applyFill="1" applyBorder="1" applyAlignment="1">
      <alignment horizontal="center" vertical="center"/>
    </xf>
    <xf numFmtId="43" fontId="4" fillId="10" borderId="5" xfId="0" applyNumberFormat="1" applyFont="1" applyFill="1" applyBorder="1" applyAlignment="1">
      <alignment horizontal="center" vertical="center"/>
    </xf>
    <xf numFmtId="1" fontId="19" fillId="10" borderId="5" xfId="1" applyNumberFormat="1" applyFont="1" applyFill="1" applyBorder="1" applyAlignment="1">
      <alignment horizontal="center" vertical="center"/>
    </xf>
    <xf numFmtId="14" fontId="19" fillId="10" borderId="5" xfId="0" applyNumberFormat="1" applyFont="1" applyFill="1" applyBorder="1" applyAlignment="1">
      <alignment horizontal="center" vertical="center"/>
    </xf>
    <xf numFmtId="1" fontId="33" fillId="10" borderId="5" xfId="1" applyNumberFormat="1" applyFont="1" applyFill="1" applyBorder="1" applyAlignment="1">
      <alignment horizontal="center" vertical="center"/>
    </xf>
    <xf numFmtId="43" fontId="33" fillId="10" borderId="5" xfId="1" applyFont="1" applyFill="1" applyBorder="1" applyAlignment="1">
      <alignment horizontal="center" vertical="center"/>
    </xf>
    <xf numFmtId="43" fontId="35" fillId="10" borderId="5" xfId="0" applyNumberFormat="1" applyFont="1" applyFill="1" applyBorder="1" applyAlignment="1">
      <alignment horizontal="center" vertical="center"/>
    </xf>
    <xf numFmtId="2" fontId="33" fillId="10" borderId="15" xfId="0" applyNumberFormat="1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 wrapText="1"/>
    </xf>
    <xf numFmtId="2" fontId="33" fillId="10" borderId="5" xfId="0" applyNumberFormat="1" applyFont="1" applyFill="1" applyBorder="1" applyAlignment="1">
      <alignment horizontal="center" vertical="center"/>
    </xf>
    <xf numFmtId="0" fontId="51" fillId="11" borderId="2" xfId="0" applyFont="1" applyFill="1" applyBorder="1" applyAlignment="1">
      <alignment horizontal="center" vertical="center" wrapText="1"/>
    </xf>
    <xf numFmtId="0" fontId="32" fillId="11" borderId="2" xfId="0" applyFont="1" applyFill="1" applyBorder="1" applyAlignment="1">
      <alignment horizontal="left" vertical="top" wrapText="1"/>
    </xf>
    <xf numFmtId="0" fontId="34" fillId="11" borderId="2" xfId="0" applyFont="1" applyFill="1" applyBorder="1" applyAlignment="1">
      <alignment horizontal="center" vertical="center" wrapText="1"/>
    </xf>
    <xf numFmtId="43" fontId="8" fillId="11" borderId="2" xfId="1" applyFont="1" applyFill="1" applyBorder="1" applyAlignment="1">
      <alignment horizontal="center" vertical="center"/>
    </xf>
    <xf numFmtId="43" fontId="8" fillId="11" borderId="2" xfId="0" applyNumberFormat="1" applyFont="1" applyFill="1" applyBorder="1" applyAlignment="1">
      <alignment horizontal="center" vertical="center"/>
    </xf>
    <xf numFmtId="43" fontId="4" fillId="11" borderId="2" xfId="0" applyNumberFormat="1" applyFont="1" applyFill="1" applyBorder="1" applyAlignment="1">
      <alignment horizontal="center" vertical="center"/>
    </xf>
    <xf numFmtId="1" fontId="19" fillId="11" borderId="2" xfId="1" applyNumberFormat="1" applyFont="1" applyFill="1" applyBorder="1" applyAlignment="1">
      <alignment horizontal="center" vertical="center"/>
    </xf>
    <xf numFmtId="14" fontId="19" fillId="11" borderId="2" xfId="0" applyNumberFormat="1" applyFont="1" applyFill="1" applyBorder="1" applyAlignment="1">
      <alignment horizontal="center" vertical="center"/>
    </xf>
    <xf numFmtId="43" fontId="31" fillId="11" borderId="2" xfId="1" applyFont="1" applyFill="1" applyBorder="1" applyAlignment="1">
      <alignment horizontal="center" vertical="center"/>
    </xf>
    <xf numFmtId="43" fontId="31" fillId="11" borderId="2" xfId="0" applyNumberFormat="1" applyFont="1" applyFill="1" applyBorder="1" applyAlignment="1">
      <alignment horizontal="center" vertical="center"/>
    </xf>
    <xf numFmtId="43" fontId="32" fillId="11" borderId="2" xfId="0" applyNumberFormat="1" applyFont="1" applyFill="1" applyBorder="1" applyAlignment="1">
      <alignment horizontal="center" vertical="center"/>
    </xf>
    <xf numFmtId="1" fontId="33" fillId="11" borderId="2" xfId="1" applyNumberFormat="1" applyFont="1" applyFill="1" applyBorder="1" applyAlignment="1">
      <alignment horizontal="center" vertical="center"/>
    </xf>
    <xf numFmtId="14" fontId="33" fillId="11" borderId="2" xfId="0" applyNumberFormat="1" applyFont="1" applyFill="1" applyBorder="1" applyAlignment="1">
      <alignment horizontal="center" vertical="center"/>
    </xf>
    <xf numFmtId="43" fontId="34" fillId="11" borderId="2" xfId="0" applyNumberFormat="1" applyFont="1" applyFill="1" applyBorder="1" applyAlignment="1">
      <alignment horizontal="center" vertical="center"/>
    </xf>
    <xf numFmtId="43" fontId="40" fillId="11" borderId="2" xfId="0" applyNumberFormat="1" applyFont="1" applyFill="1" applyBorder="1" applyAlignment="1">
      <alignment horizontal="center" vertical="center"/>
    </xf>
    <xf numFmtId="43" fontId="35" fillId="11" borderId="2" xfId="0" applyNumberFormat="1" applyFont="1" applyFill="1" applyBorder="1" applyAlignment="1">
      <alignment horizontal="center" vertical="center"/>
    </xf>
    <xf numFmtId="43" fontId="27" fillId="11" borderId="2" xfId="0" applyNumberFormat="1" applyFont="1" applyFill="1" applyBorder="1" applyAlignment="1">
      <alignment vertical="center"/>
    </xf>
    <xf numFmtId="43" fontId="27" fillId="11" borderId="2" xfId="0" applyNumberFormat="1" applyFont="1" applyFill="1" applyBorder="1" applyAlignment="1">
      <alignment horizontal="center" vertical="center"/>
    </xf>
    <xf numFmtId="0" fontId="3" fillId="11" borderId="0" xfId="0" applyFont="1" applyFill="1"/>
    <xf numFmtId="0" fontId="8" fillId="11" borderId="15" xfId="0" applyFont="1" applyFill="1" applyBorder="1" applyAlignment="1">
      <alignment horizontal="center" vertical="top" wrapText="1"/>
    </xf>
    <xf numFmtId="0" fontId="32" fillId="11" borderId="15" xfId="0" applyFont="1" applyFill="1" applyBorder="1" applyAlignment="1">
      <alignment horizontal="left" vertical="top" wrapText="1"/>
    </xf>
    <xf numFmtId="0" fontId="34" fillId="11" borderId="15" xfId="0" applyFont="1" applyFill="1" applyBorder="1" applyAlignment="1">
      <alignment horizontal="center" vertical="center" wrapText="1"/>
    </xf>
    <xf numFmtId="43" fontId="8" fillId="11" borderId="15" xfId="1" applyFont="1" applyFill="1" applyBorder="1" applyAlignment="1">
      <alignment horizontal="center" vertical="center"/>
    </xf>
    <xf numFmtId="43" fontId="8" fillId="11" borderId="15" xfId="0" applyNumberFormat="1" applyFont="1" applyFill="1" applyBorder="1" applyAlignment="1">
      <alignment horizontal="center" vertical="center"/>
    </xf>
    <xf numFmtId="43" fontId="4" fillId="11" borderId="15" xfId="0" applyNumberFormat="1" applyFont="1" applyFill="1" applyBorder="1" applyAlignment="1">
      <alignment horizontal="center" vertical="center"/>
    </xf>
    <xf numFmtId="1" fontId="19" fillId="11" borderId="15" xfId="1" applyNumberFormat="1" applyFont="1" applyFill="1" applyBorder="1" applyAlignment="1">
      <alignment horizontal="center" vertical="center"/>
    </xf>
    <xf numFmtId="14" fontId="19" fillId="11" borderId="15" xfId="0" applyNumberFormat="1" applyFont="1" applyFill="1" applyBorder="1" applyAlignment="1">
      <alignment horizontal="center" vertical="center"/>
    </xf>
    <xf numFmtId="43" fontId="31" fillId="11" borderId="15" xfId="1" applyFont="1" applyFill="1" applyBorder="1" applyAlignment="1">
      <alignment horizontal="center" vertical="center"/>
    </xf>
    <xf numFmtId="43" fontId="31" fillId="11" borderId="15" xfId="0" applyNumberFormat="1" applyFont="1" applyFill="1" applyBorder="1" applyAlignment="1">
      <alignment horizontal="center" vertical="center"/>
    </xf>
    <xf numFmtId="43" fontId="32" fillId="11" borderId="15" xfId="0" applyNumberFormat="1" applyFont="1" applyFill="1" applyBorder="1" applyAlignment="1">
      <alignment horizontal="center" vertical="center"/>
    </xf>
    <xf numFmtId="1" fontId="33" fillId="11" borderId="15" xfId="1" applyNumberFormat="1" applyFont="1" applyFill="1" applyBorder="1" applyAlignment="1">
      <alignment horizontal="center" vertical="center"/>
    </xf>
    <xf numFmtId="14" fontId="33" fillId="11" borderId="15" xfId="0" applyNumberFormat="1" applyFont="1" applyFill="1" applyBorder="1" applyAlignment="1">
      <alignment horizontal="center" vertical="center"/>
    </xf>
    <xf numFmtId="0" fontId="33" fillId="11" borderId="15" xfId="0" applyNumberFormat="1" applyFont="1" applyFill="1" applyBorder="1" applyAlignment="1">
      <alignment horizontal="center" vertical="center"/>
    </xf>
    <xf numFmtId="43" fontId="27" fillId="11" borderId="15" xfId="0" applyNumberFormat="1" applyFont="1" applyFill="1" applyBorder="1" applyAlignment="1">
      <alignment horizontal="center" vertical="center"/>
    </xf>
    <xf numFmtId="43" fontId="27" fillId="11" borderId="15" xfId="0" applyNumberFormat="1" applyFont="1" applyFill="1" applyBorder="1" applyAlignment="1">
      <alignment vertical="center"/>
    </xf>
    <xf numFmtId="0" fontId="32" fillId="11" borderId="15" xfId="0" applyFont="1" applyFill="1" applyBorder="1" applyAlignment="1">
      <alignment horizontal="left" vertical="center" wrapText="1"/>
    </xf>
    <xf numFmtId="0" fontId="17" fillId="11" borderId="15" xfId="0" applyFont="1" applyFill="1" applyBorder="1" applyAlignment="1">
      <alignment horizontal="center" vertical="center" wrapText="1"/>
    </xf>
    <xf numFmtId="0" fontId="32" fillId="11" borderId="38" xfId="0" applyFont="1" applyFill="1" applyBorder="1" applyAlignment="1">
      <alignment horizontal="left" vertical="top" wrapText="1"/>
    </xf>
    <xf numFmtId="0" fontId="34" fillId="11" borderId="38" xfId="0" applyFont="1" applyFill="1" applyBorder="1" applyAlignment="1">
      <alignment horizontal="center" vertical="center" wrapText="1"/>
    </xf>
    <xf numFmtId="43" fontId="8" fillId="11" borderId="38" xfId="1" applyFont="1" applyFill="1" applyBorder="1" applyAlignment="1">
      <alignment horizontal="center" vertical="center"/>
    </xf>
    <xf numFmtId="43" fontId="8" fillId="11" borderId="38" xfId="0" applyNumberFormat="1" applyFont="1" applyFill="1" applyBorder="1" applyAlignment="1">
      <alignment horizontal="center" vertical="center"/>
    </xf>
    <xf numFmtId="43" fontId="4" fillId="11" borderId="38" xfId="0" applyNumberFormat="1" applyFont="1" applyFill="1" applyBorder="1" applyAlignment="1">
      <alignment horizontal="center" vertical="center"/>
    </xf>
    <xf numFmtId="1" fontId="19" fillId="11" borderId="38" xfId="1" applyNumberFormat="1" applyFont="1" applyFill="1" applyBorder="1" applyAlignment="1">
      <alignment horizontal="center" vertical="center"/>
    </xf>
    <xf numFmtId="14" fontId="19" fillId="11" borderId="38" xfId="0" applyNumberFormat="1" applyFont="1" applyFill="1" applyBorder="1" applyAlignment="1">
      <alignment horizontal="center" vertical="center"/>
    </xf>
    <xf numFmtId="43" fontId="31" fillId="11" borderId="38" xfId="1" applyFont="1" applyFill="1" applyBorder="1" applyAlignment="1">
      <alignment horizontal="center" vertical="center"/>
    </xf>
    <xf numFmtId="43" fontId="31" fillId="11" borderId="38" xfId="0" applyNumberFormat="1" applyFont="1" applyFill="1" applyBorder="1" applyAlignment="1">
      <alignment horizontal="center" vertical="center"/>
    </xf>
    <xf numFmtId="43" fontId="32" fillId="11" borderId="38" xfId="0" applyNumberFormat="1" applyFont="1" applyFill="1" applyBorder="1" applyAlignment="1">
      <alignment horizontal="center" vertical="center"/>
    </xf>
    <xf numFmtId="1" fontId="33" fillId="11" borderId="38" xfId="1" applyNumberFormat="1" applyFont="1" applyFill="1" applyBorder="1" applyAlignment="1">
      <alignment horizontal="center" vertical="center"/>
    </xf>
    <xf numFmtId="14" fontId="33" fillId="11" borderId="39" xfId="0" applyNumberFormat="1" applyFont="1" applyFill="1" applyBorder="1" applyAlignment="1">
      <alignment horizontal="center" vertical="center"/>
    </xf>
    <xf numFmtId="0" fontId="33" fillId="11" borderId="38" xfId="0" applyNumberFormat="1" applyFont="1" applyFill="1" applyBorder="1" applyAlignment="1">
      <alignment horizontal="center" vertical="center"/>
    </xf>
    <xf numFmtId="14" fontId="33" fillId="11" borderId="16" xfId="0" applyNumberFormat="1" applyFont="1" applyFill="1" applyBorder="1" applyAlignment="1">
      <alignment horizontal="center" vertical="center"/>
    </xf>
    <xf numFmtId="43" fontId="27" fillId="11" borderId="38" xfId="0" applyNumberFormat="1" applyFont="1" applyFill="1" applyBorder="1" applyAlignment="1">
      <alignment vertical="center"/>
    </xf>
    <xf numFmtId="43" fontId="27" fillId="11" borderId="38" xfId="0" applyNumberFormat="1" applyFont="1" applyFill="1" applyBorder="1" applyAlignment="1">
      <alignment horizontal="center" vertical="center"/>
    </xf>
    <xf numFmtId="43" fontId="27" fillId="11" borderId="39" xfId="0" applyNumberFormat="1" applyFont="1" applyFill="1" applyBorder="1" applyAlignment="1">
      <alignment vertical="center"/>
    </xf>
    <xf numFmtId="43" fontId="33" fillId="11" borderId="40" xfId="1" applyFont="1" applyFill="1" applyBorder="1" applyAlignment="1">
      <alignment horizontal="center" vertical="center"/>
    </xf>
    <xf numFmtId="43" fontId="33" fillId="11" borderId="38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43" fontId="30" fillId="4" borderId="25" xfId="0" applyNumberFormat="1" applyFont="1" applyFill="1" applyBorder="1" applyAlignment="1">
      <alignment horizontal="center" vertical="center"/>
    </xf>
    <xf numFmtId="43" fontId="30" fillId="4" borderId="21" xfId="0" applyNumberFormat="1" applyFont="1" applyFill="1" applyBorder="1" applyAlignment="1">
      <alignment horizontal="center" vertical="center"/>
    </xf>
    <xf numFmtId="43" fontId="30" fillId="4" borderId="22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43" fontId="30" fillId="4" borderId="28" xfId="0" applyNumberFormat="1" applyFont="1" applyFill="1" applyBorder="1" applyAlignment="1">
      <alignment horizontal="center" vertical="center"/>
    </xf>
    <xf numFmtId="43" fontId="30" fillId="4" borderId="23" xfId="0" applyNumberFormat="1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43" fontId="32" fillId="4" borderId="27" xfId="0" applyNumberFormat="1" applyFont="1" applyFill="1" applyBorder="1" applyAlignment="1">
      <alignment horizontal="center" vertical="center"/>
    </xf>
    <xf numFmtId="43" fontId="32" fillId="4" borderId="2" xfId="0" applyNumberFormat="1" applyFont="1" applyFill="1" applyBorder="1" applyAlignment="1">
      <alignment horizontal="center" vertical="center"/>
    </xf>
    <xf numFmtId="43" fontId="30" fillId="4" borderId="27" xfId="0" applyNumberFormat="1" applyFont="1" applyFill="1" applyBorder="1" applyAlignment="1">
      <alignment horizontal="center" vertical="center"/>
    </xf>
    <xf numFmtId="43" fontId="30" fillId="4" borderId="2" xfId="0" applyNumberFormat="1" applyFont="1" applyFill="1" applyBorder="1" applyAlignment="1">
      <alignment horizontal="center" vertical="center"/>
    </xf>
    <xf numFmtId="43" fontId="32" fillId="4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43" fontId="49" fillId="0" borderId="2" xfId="0" applyNumberFormat="1" applyFont="1" applyFill="1" applyBorder="1" applyAlignment="1"/>
    <xf numFmtId="43" fontId="30" fillId="4" borderId="35" xfId="0" applyNumberFormat="1" applyFont="1" applyFill="1" applyBorder="1" applyAlignment="1">
      <alignment horizontal="center" vertical="center"/>
    </xf>
    <xf numFmtId="43" fontId="30" fillId="4" borderId="24" xfId="0" applyNumberFormat="1" applyFont="1" applyFill="1" applyBorder="1" applyAlignment="1">
      <alignment horizontal="center" vertical="center"/>
    </xf>
    <xf numFmtId="43" fontId="30" fillId="4" borderId="41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43" fontId="32" fillId="4" borderId="4" xfId="0" applyNumberFormat="1" applyFont="1" applyFill="1" applyBorder="1" applyAlignment="1">
      <alignment horizontal="center" vertical="center"/>
    </xf>
    <xf numFmtId="43" fontId="50" fillId="0" borderId="2" xfId="0" applyNumberFormat="1" applyFont="1" applyFill="1" applyBorder="1" applyAlignment="1"/>
    <xf numFmtId="43" fontId="49" fillId="0" borderId="2" xfId="0" applyNumberFormat="1" applyFont="1" applyFill="1" applyBorder="1" applyAlignment="1">
      <alignment horizontal="left"/>
    </xf>
    <xf numFmtId="43" fontId="43" fillId="0" borderId="2" xfId="1" applyFont="1" applyFill="1" applyBorder="1" applyAlignment="1">
      <alignment horizontal="center" vertical="center"/>
    </xf>
    <xf numFmtId="43" fontId="46" fillId="0" borderId="2" xfId="1" applyFont="1" applyFill="1" applyBorder="1" applyAlignment="1">
      <alignment horizontal="right" vertical="center"/>
    </xf>
    <xf numFmtId="43" fontId="43" fillId="0" borderId="7" xfId="1" applyFont="1" applyFill="1" applyBorder="1" applyAlignment="1">
      <alignment horizontal="right" vertical="center"/>
    </xf>
    <xf numFmtId="43" fontId="43" fillId="0" borderId="3" xfId="1" applyFont="1" applyFill="1" applyBorder="1" applyAlignment="1">
      <alignment horizontal="right" vertical="center"/>
    </xf>
    <xf numFmtId="0" fontId="43" fillId="0" borderId="2" xfId="0" applyFont="1" applyFill="1" applyBorder="1" applyAlignment="1">
      <alignment horizontal="right" vertical="center"/>
    </xf>
    <xf numFmtId="0" fontId="45" fillId="0" borderId="7" xfId="0" applyFont="1" applyFill="1" applyBorder="1" applyAlignment="1">
      <alignment horizontal="left"/>
    </xf>
    <xf numFmtId="0" fontId="45" fillId="0" borderId="8" xfId="0" applyFont="1" applyFill="1" applyBorder="1" applyAlignment="1">
      <alignment horizontal="left"/>
    </xf>
    <xf numFmtId="0" fontId="45" fillId="0" borderId="3" xfId="0" applyFont="1" applyFill="1" applyBorder="1" applyAlignment="1">
      <alignment horizontal="left"/>
    </xf>
    <xf numFmtId="0" fontId="43" fillId="0" borderId="7" xfId="0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right" vertical="center"/>
    </xf>
    <xf numFmtId="43" fontId="44" fillId="0" borderId="2" xfId="1" applyFont="1" applyFill="1" applyBorder="1" applyAlignment="1">
      <alignment horizontal="right" vertical="center"/>
    </xf>
    <xf numFmtId="43" fontId="46" fillId="0" borderId="7" xfId="1" applyFont="1" applyFill="1" applyBorder="1" applyAlignment="1">
      <alignment horizontal="right" vertical="center"/>
    </xf>
    <xf numFmtId="43" fontId="46" fillId="0" borderId="3" xfId="1" applyFont="1" applyFill="1" applyBorder="1" applyAlignment="1">
      <alignment horizontal="right" vertical="center"/>
    </xf>
    <xf numFmtId="43" fontId="43" fillId="0" borderId="2" xfId="1" applyFont="1" applyFill="1" applyBorder="1" applyAlignment="1">
      <alignment horizontal="right" vertical="center"/>
    </xf>
    <xf numFmtId="43" fontId="45" fillId="0" borderId="2" xfId="1" applyFont="1" applyFill="1" applyBorder="1" applyAlignment="1">
      <alignment horizontal="right" vertical="center"/>
    </xf>
    <xf numFmtId="43" fontId="43" fillId="0" borderId="2" xfId="1" applyFont="1" applyFill="1" applyBorder="1" applyAlignment="1">
      <alignment horizontal="left" vertical="center"/>
    </xf>
    <xf numFmtId="43" fontId="45" fillId="0" borderId="2" xfId="1" applyNumberFormat="1" applyFont="1" applyFill="1" applyBorder="1" applyAlignment="1">
      <alignment horizontal="right" vertical="center"/>
    </xf>
    <xf numFmtId="0" fontId="45" fillId="0" borderId="2" xfId="1" applyNumberFormat="1" applyFont="1" applyFill="1" applyBorder="1" applyAlignment="1">
      <alignment horizontal="right" vertical="center"/>
    </xf>
    <xf numFmtId="43" fontId="32" fillId="4" borderId="10" xfId="0" applyNumberFormat="1" applyFont="1" applyFill="1" applyBorder="1" applyAlignment="1">
      <alignment horizontal="center" vertical="center"/>
    </xf>
    <xf numFmtId="43" fontId="32" fillId="4" borderId="38" xfId="0" applyNumberFormat="1" applyFont="1" applyFill="1" applyBorder="1" applyAlignment="1">
      <alignment horizontal="center" vertical="center"/>
    </xf>
    <xf numFmtId="43" fontId="30" fillId="0" borderId="28" xfId="0" applyNumberFormat="1" applyFont="1" applyFill="1" applyBorder="1" applyAlignment="1">
      <alignment horizontal="center" vertical="center"/>
    </xf>
    <xf numFmtId="43" fontId="30" fillId="0" borderId="21" xfId="0" applyNumberFormat="1" applyFont="1" applyFill="1" applyBorder="1" applyAlignment="1">
      <alignment horizontal="center" vertical="center"/>
    </xf>
    <xf numFmtId="43" fontId="30" fillId="0" borderId="2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43" fontId="32" fillId="4" borderId="15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wrapText="1"/>
    </xf>
    <xf numFmtId="0" fontId="29" fillId="0" borderId="2" xfId="0" applyFont="1" applyFill="1" applyBorder="1" applyAlignment="1">
      <alignment horizontal="center"/>
    </xf>
    <xf numFmtId="0" fontId="29" fillId="0" borderId="19" xfId="0" applyFont="1" applyFill="1" applyBorder="1" applyAlignment="1">
      <alignment horizontal="center" wrapText="1"/>
    </xf>
    <xf numFmtId="0" fontId="29" fillId="0" borderId="20" xfId="0" applyFont="1" applyFill="1" applyBorder="1" applyAlignment="1">
      <alignment horizont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43" fontId="30" fillId="4" borderId="10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43" fontId="27" fillId="4" borderId="2" xfId="0" applyNumberFormat="1" applyFont="1" applyFill="1" applyBorder="1" applyAlignment="1">
      <alignment horizontal="center" vertical="center"/>
    </xf>
    <xf numFmtId="43" fontId="32" fillId="4" borderId="32" xfId="0" applyNumberFormat="1" applyFont="1" applyFill="1" applyBorder="1" applyAlignment="1">
      <alignment horizontal="center" vertical="center"/>
    </xf>
    <xf numFmtId="1" fontId="23" fillId="0" borderId="27" xfId="1" applyNumberFormat="1" applyFont="1" applyFill="1" applyBorder="1" applyAlignment="1">
      <alignment horizontal="center" vertical="center"/>
    </xf>
    <xf numFmtId="1" fontId="23" fillId="0" borderId="2" xfId="1" applyNumberFormat="1" applyFont="1" applyFill="1" applyBorder="1" applyAlignment="1">
      <alignment horizontal="center" vertical="center"/>
    </xf>
    <xf numFmtId="14" fontId="23" fillId="0" borderId="27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43" fontId="27" fillId="4" borderId="27" xfId="0" applyNumberFormat="1" applyFont="1" applyFill="1" applyBorder="1" applyAlignment="1">
      <alignment horizontal="center" vertical="center"/>
    </xf>
    <xf numFmtId="43" fontId="30" fillId="4" borderId="15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3" fontId="30" fillId="4" borderId="4" xfId="0" applyNumberFormat="1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zoomScaleSheetLayoutView="87" workbookViewId="0">
      <selection activeCell="E3" sqref="E3"/>
    </sheetView>
  </sheetViews>
  <sheetFormatPr defaultRowHeight="15.75" x14ac:dyDescent="0.25"/>
  <cols>
    <col min="1" max="1" width="3.7109375" style="4" customWidth="1"/>
    <col min="2" max="2" width="15.85546875" style="2" customWidth="1"/>
    <col min="3" max="3" width="23.42578125" style="2" customWidth="1"/>
    <col min="4" max="4" width="5.7109375" style="2" customWidth="1"/>
    <col min="5" max="5" width="15.85546875" style="2" customWidth="1"/>
    <col min="6" max="6" width="13.5703125" style="2" customWidth="1"/>
    <col min="7" max="7" width="13.28515625" style="2" customWidth="1"/>
    <col min="8" max="8" width="15" style="11" customWidth="1"/>
    <col min="9" max="9" width="13.42578125" style="2" customWidth="1"/>
    <col min="10" max="10" width="16.7109375" style="2" customWidth="1"/>
    <col min="11" max="11" width="15.42578125" style="2" customWidth="1"/>
    <col min="12" max="12" width="16.140625" style="11" customWidth="1"/>
    <col min="13" max="13" width="9.85546875" style="2" customWidth="1"/>
    <col min="14" max="14" width="9.2851562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6" ht="59.25" customHeight="1" x14ac:dyDescent="0.25">
      <c r="A1" s="1"/>
      <c r="B1" s="950" t="s">
        <v>0</v>
      </c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</row>
    <row r="2" spans="1:16" ht="18" customHeight="1" x14ac:dyDescent="0.25">
      <c r="A2" s="3"/>
      <c r="B2" s="951" t="s">
        <v>36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</row>
    <row r="3" spans="1:16" ht="34.5" customHeight="1" x14ac:dyDescent="0.25">
      <c r="A3" s="18" t="s">
        <v>4</v>
      </c>
      <c r="B3" s="19" t="s">
        <v>5</v>
      </c>
      <c r="C3" s="19" t="s">
        <v>6</v>
      </c>
      <c r="D3" s="19" t="s">
        <v>32</v>
      </c>
      <c r="E3" s="20" t="s">
        <v>1</v>
      </c>
      <c r="F3" s="20" t="s">
        <v>3</v>
      </c>
      <c r="G3" s="20" t="s">
        <v>18</v>
      </c>
      <c r="H3" s="21" t="s">
        <v>37</v>
      </c>
      <c r="I3" s="20" t="s">
        <v>8</v>
      </c>
      <c r="J3" s="20" t="s">
        <v>9</v>
      </c>
      <c r="K3" s="20" t="s">
        <v>19</v>
      </c>
      <c r="L3" s="21" t="s">
        <v>38</v>
      </c>
      <c r="M3" s="20" t="s">
        <v>20</v>
      </c>
      <c r="N3" s="20" t="s">
        <v>2</v>
      </c>
    </row>
    <row r="4" spans="1:16" x14ac:dyDescent="0.25">
      <c r="A4" s="64">
        <v>1</v>
      </c>
      <c r="B4" s="65" t="s">
        <v>7</v>
      </c>
      <c r="C4" s="66" t="s">
        <v>11</v>
      </c>
      <c r="D4" s="67">
        <v>7041</v>
      </c>
      <c r="E4" s="68">
        <v>9871121</v>
      </c>
      <c r="F4" s="68">
        <v>592267</v>
      </c>
      <c r="G4" s="68">
        <v>493556</v>
      </c>
      <c r="H4" s="69">
        <f>F4+G4</f>
        <v>1085823</v>
      </c>
      <c r="I4" s="68">
        <v>493556</v>
      </c>
      <c r="J4" s="68">
        <f>F4+G4+I4</f>
        <v>1579379</v>
      </c>
      <c r="K4" s="52">
        <v>7798186</v>
      </c>
      <c r="L4" s="70">
        <f>E4-H4</f>
        <v>8785298</v>
      </c>
      <c r="M4" s="71">
        <v>4410775</v>
      </c>
      <c r="N4" s="99">
        <v>42792</v>
      </c>
    </row>
    <row r="5" spans="1:16" x14ac:dyDescent="0.25">
      <c r="A5" s="64">
        <v>2</v>
      </c>
      <c r="B5" s="65" t="s">
        <v>7</v>
      </c>
      <c r="C5" s="66" t="s">
        <v>11</v>
      </c>
      <c r="D5" s="67">
        <v>7041</v>
      </c>
      <c r="E5" s="68">
        <v>0</v>
      </c>
      <c r="F5" s="68">
        <v>0</v>
      </c>
      <c r="G5" s="68">
        <v>0</v>
      </c>
      <c r="H5" s="69">
        <f t="shared" ref="H5:H18" si="0">F5+G5</f>
        <v>0</v>
      </c>
      <c r="I5" s="68"/>
      <c r="J5" s="68"/>
      <c r="K5" s="52">
        <v>493556</v>
      </c>
      <c r="L5" s="70">
        <f t="shared" ref="L5:L18" si="1">E5-H5</f>
        <v>0</v>
      </c>
      <c r="M5" s="71">
        <v>7707724</v>
      </c>
      <c r="N5" s="99">
        <v>42814</v>
      </c>
    </row>
    <row r="6" spans="1:16" x14ac:dyDescent="0.25">
      <c r="A6" s="64">
        <v>3</v>
      </c>
      <c r="B6" s="72" t="s">
        <v>10</v>
      </c>
      <c r="C6" s="66" t="s">
        <v>13</v>
      </c>
      <c r="D6" s="67">
        <v>7041</v>
      </c>
      <c r="E6" s="68">
        <v>9485898</v>
      </c>
      <c r="F6" s="68">
        <v>569154</v>
      </c>
      <c r="G6" s="68">
        <v>569154</v>
      </c>
      <c r="H6" s="69">
        <f t="shared" si="0"/>
        <v>1138308</v>
      </c>
      <c r="I6" s="68">
        <v>474295</v>
      </c>
      <c r="J6" s="68">
        <f t="shared" ref="J6:J7" si="2">F6+G6+I6</f>
        <v>1612603</v>
      </c>
      <c r="K6" s="52">
        <f t="shared" ref="K6:K7" si="3">E6-J6</f>
        <v>7873295</v>
      </c>
      <c r="L6" s="70">
        <f t="shared" si="1"/>
        <v>8347590</v>
      </c>
      <c r="M6" s="71">
        <v>4410824</v>
      </c>
      <c r="N6" s="99">
        <v>42817</v>
      </c>
      <c r="P6" s="5"/>
    </row>
    <row r="7" spans="1:16" x14ac:dyDescent="0.25">
      <c r="A7" s="64">
        <v>4</v>
      </c>
      <c r="B7" s="65" t="s">
        <v>14</v>
      </c>
      <c r="C7" s="66" t="s">
        <v>12</v>
      </c>
      <c r="D7" s="67">
        <v>7081</v>
      </c>
      <c r="E7" s="68">
        <v>14978253.83</v>
      </c>
      <c r="F7" s="68">
        <v>898695</v>
      </c>
      <c r="G7" s="68">
        <v>898695</v>
      </c>
      <c r="H7" s="69">
        <f t="shared" si="0"/>
        <v>1797390</v>
      </c>
      <c r="I7" s="68">
        <v>748913</v>
      </c>
      <c r="J7" s="68">
        <f t="shared" si="2"/>
        <v>2546303</v>
      </c>
      <c r="K7" s="52">
        <f t="shared" si="3"/>
        <v>12431950.83</v>
      </c>
      <c r="L7" s="70">
        <f t="shared" si="1"/>
        <v>13180863.83</v>
      </c>
      <c r="M7" s="71">
        <v>4410833</v>
      </c>
      <c r="N7" s="99">
        <v>42824</v>
      </c>
    </row>
    <row r="8" spans="1:16" s="6" customFormat="1" ht="47.25" customHeight="1" x14ac:dyDescent="0.25">
      <c r="A8" s="73">
        <v>5</v>
      </c>
      <c r="B8" s="74" t="s">
        <v>21</v>
      </c>
      <c r="C8" s="75" t="s">
        <v>29</v>
      </c>
      <c r="D8" s="76">
        <v>4947</v>
      </c>
      <c r="E8" s="77">
        <v>3000000</v>
      </c>
      <c r="F8" s="78">
        <v>180000</v>
      </c>
      <c r="G8" s="78">
        <v>180000</v>
      </c>
      <c r="H8" s="79">
        <f t="shared" si="0"/>
        <v>360000</v>
      </c>
      <c r="I8" s="78">
        <v>0</v>
      </c>
      <c r="J8" s="78">
        <f>F8+G8</f>
        <v>360000</v>
      </c>
      <c r="K8" s="78">
        <v>2640000</v>
      </c>
      <c r="L8" s="80">
        <f t="shared" si="1"/>
        <v>2640000</v>
      </c>
      <c r="M8" s="81">
        <v>4410766</v>
      </c>
      <c r="N8" s="100">
        <v>42785</v>
      </c>
    </row>
    <row r="9" spans="1:16" s="6" customFormat="1" x14ac:dyDescent="0.25">
      <c r="A9" s="64">
        <v>6</v>
      </c>
      <c r="B9" s="74" t="s">
        <v>23</v>
      </c>
      <c r="C9" s="48" t="s">
        <v>24</v>
      </c>
      <c r="D9" s="82">
        <v>7041</v>
      </c>
      <c r="E9" s="83">
        <v>14259856</v>
      </c>
      <c r="F9" s="78">
        <f>E9*6%</f>
        <v>855591.36</v>
      </c>
      <c r="G9" s="78">
        <f>E9*7%</f>
        <v>998189.92</v>
      </c>
      <c r="H9" s="69">
        <f t="shared" si="0"/>
        <v>1853781.28</v>
      </c>
      <c r="I9" s="78">
        <f>E9*5%</f>
        <v>712992.8</v>
      </c>
      <c r="J9" s="78">
        <f t="shared" ref="J9:J18" si="4">F9+G9+I9</f>
        <v>2566774.08</v>
      </c>
      <c r="K9" s="78">
        <v>11693082</v>
      </c>
      <c r="L9" s="70">
        <f t="shared" si="1"/>
        <v>12406074.720000001</v>
      </c>
      <c r="M9" s="81">
        <v>7010124</v>
      </c>
      <c r="N9" s="100">
        <v>42848</v>
      </c>
    </row>
    <row r="10" spans="1:16" s="6" customFormat="1" x14ac:dyDescent="0.25">
      <c r="A10" s="64">
        <v>7</v>
      </c>
      <c r="B10" s="76" t="s">
        <v>27</v>
      </c>
      <c r="C10" s="84" t="s">
        <v>28</v>
      </c>
      <c r="D10" s="73">
        <v>7081</v>
      </c>
      <c r="E10" s="83">
        <v>4144654</v>
      </c>
      <c r="F10" s="78">
        <v>248679</v>
      </c>
      <c r="G10" s="78">
        <v>248679</v>
      </c>
      <c r="H10" s="69">
        <f t="shared" si="0"/>
        <v>497358</v>
      </c>
      <c r="I10" s="78">
        <v>207233</v>
      </c>
      <c r="J10" s="78">
        <f t="shared" si="4"/>
        <v>704591</v>
      </c>
      <c r="K10" s="78">
        <f t="shared" ref="K10:K18" si="5">E10-J10</f>
        <v>3440063</v>
      </c>
      <c r="L10" s="70">
        <f t="shared" si="1"/>
        <v>3647296</v>
      </c>
      <c r="M10" s="81">
        <v>7010164</v>
      </c>
      <c r="N10" s="100">
        <v>42879</v>
      </c>
    </row>
    <row r="11" spans="1:16" s="6" customFormat="1" ht="25.5" x14ac:dyDescent="0.25">
      <c r="A11" s="64">
        <v>8</v>
      </c>
      <c r="B11" s="85" t="s">
        <v>30</v>
      </c>
      <c r="C11" s="84" t="s">
        <v>31</v>
      </c>
      <c r="D11" s="73">
        <v>7081</v>
      </c>
      <c r="E11" s="83">
        <v>9280540</v>
      </c>
      <c r="F11" s="78">
        <v>556833</v>
      </c>
      <c r="G11" s="78">
        <v>556832</v>
      </c>
      <c r="H11" s="79">
        <f t="shared" si="0"/>
        <v>1113665</v>
      </c>
      <c r="I11" s="78">
        <v>464027</v>
      </c>
      <c r="J11" s="78">
        <f t="shared" si="4"/>
        <v>1577692</v>
      </c>
      <c r="K11" s="78">
        <f t="shared" si="5"/>
        <v>7702848</v>
      </c>
      <c r="L11" s="80">
        <f t="shared" si="1"/>
        <v>8166875</v>
      </c>
      <c r="M11" s="81">
        <v>7010165</v>
      </c>
      <c r="N11" s="100">
        <v>42880</v>
      </c>
    </row>
    <row r="12" spans="1:16" s="6" customFormat="1" ht="38.25" x14ac:dyDescent="0.25">
      <c r="A12" s="73">
        <v>9</v>
      </c>
      <c r="B12" s="85" t="s">
        <v>34</v>
      </c>
      <c r="C12" s="84" t="s">
        <v>33</v>
      </c>
      <c r="D12" s="73">
        <v>7041</v>
      </c>
      <c r="E12" s="83">
        <v>10328340</v>
      </c>
      <c r="F12" s="78">
        <v>619701</v>
      </c>
      <c r="G12" s="78">
        <v>619700</v>
      </c>
      <c r="H12" s="79">
        <f t="shared" si="0"/>
        <v>1239401</v>
      </c>
      <c r="I12" s="78">
        <v>516417</v>
      </c>
      <c r="J12" s="78">
        <f t="shared" si="4"/>
        <v>1755818</v>
      </c>
      <c r="K12" s="78">
        <f t="shared" si="5"/>
        <v>8572522</v>
      </c>
      <c r="L12" s="80">
        <f t="shared" si="1"/>
        <v>9088939</v>
      </c>
      <c r="M12" s="81">
        <v>7010170</v>
      </c>
      <c r="N12" s="100">
        <v>42883</v>
      </c>
    </row>
    <row r="13" spans="1:16" s="6" customFormat="1" x14ac:dyDescent="0.25">
      <c r="A13" s="73">
        <v>10</v>
      </c>
      <c r="B13" s="85" t="s">
        <v>7</v>
      </c>
      <c r="C13" s="84" t="s">
        <v>11</v>
      </c>
      <c r="D13" s="73">
        <v>7041</v>
      </c>
      <c r="E13" s="83">
        <v>4262665.3499999996</v>
      </c>
      <c r="F13" s="78">
        <v>255759.92</v>
      </c>
      <c r="G13" s="78">
        <v>213133.26</v>
      </c>
      <c r="H13" s="79">
        <f t="shared" si="0"/>
        <v>468893.18000000005</v>
      </c>
      <c r="I13" s="78">
        <v>213133.26</v>
      </c>
      <c r="J13" s="78">
        <f t="shared" si="4"/>
        <v>682026.44000000006</v>
      </c>
      <c r="K13" s="78">
        <f t="shared" si="5"/>
        <v>3580638.9099999997</v>
      </c>
      <c r="L13" s="80">
        <f t="shared" si="1"/>
        <v>3793772.1699999995</v>
      </c>
      <c r="M13" s="81">
        <v>1930082</v>
      </c>
      <c r="N13" s="100">
        <v>42901</v>
      </c>
    </row>
    <row r="14" spans="1:16" s="7" customFormat="1" x14ac:dyDescent="0.25">
      <c r="A14" s="86">
        <v>11</v>
      </c>
      <c r="B14" s="87" t="s">
        <v>23</v>
      </c>
      <c r="C14" s="88" t="s">
        <v>39</v>
      </c>
      <c r="D14" s="86">
        <v>7041</v>
      </c>
      <c r="E14" s="89">
        <v>12499297</v>
      </c>
      <c r="F14" s="90">
        <v>749957.83</v>
      </c>
      <c r="G14" s="90">
        <v>874950.79</v>
      </c>
      <c r="H14" s="91">
        <f t="shared" si="0"/>
        <v>1624908.62</v>
      </c>
      <c r="I14" s="90">
        <v>499971.88</v>
      </c>
      <c r="J14" s="90">
        <f t="shared" si="4"/>
        <v>2124880.5</v>
      </c>
      <c r="K14" s="90">
        <f t="shared" si="5"/>
        <v>10374416.5</v>
      </c>
      <c r="L14" s="92">
        <f>K14+I14</f>
        <v>10874388.380000001</v>
      </c>
      <c r="M14" s="93">
        <v>1930085</v>
      </c>
      <c r="N14" s="101">
        <v>42904</v>
      </c>
    </row>
    <row r="15" spans="1:16" s="6" customFormat="1" x14ac:dyDescent="0.25">
      <c r="A15" s="73">
        <v>12</v>
      </c>
      <c r="B15" s="74" t="s">
        <v>23</v>
      </c>
      <c r="C15" s="84" t="s">
        <v>24</v>
      </c>
      <c r="D15" s="73">
        <v>7041</v>
      </c>
      <c r="E15" s="83">
        <v>2555298.56</v>
      </c>
      <c r="F15" s="78">
        <v>153317.91</v>
      </c>
      <c r="G15" s="78">
        <v>178870.89</v>
      </c>
      <c r="H15" s="79">
        <f t="shared" si="0"/>
        <v>332188.80000000005</v>
      </c>
      <c r="I15" s="78">
        <v>127764.92</v>
      </c>
      <c r="J15" s="78">
        <f t="shared" si="4"/>
        <v>459953.72000000003</v>
      </c>
      <c r="K15" s="78">
        <f t="shared" si="5"/>
        <v>2095344.84</v>
      </c>
      <c r="L15" s="80">
        <f t="shared" si="1"/>
        <v>2223109.7599999998</v>
      </c>
      <c r="M15" s="81">
        <v>1930087</v>
      </c>
      <c r="N15" s="102">
        <v>42905</v>
      </c>
    </row>
    <row r="16" spans="1:16" s="7" customFormat="1" x14ac:dyDescent="0.25">
      <c r="A16" s="86">
        <v>13</v>
      </c>
      <c r="B16" s="87" t="s">
        <v>10</v>
      </c>
      <c r="C16" s="94" t="s">
        <v>13</v>
      </c>
      <c r="D16" s="86">
        <v>7041</v>
      </c>
      <c r="E16" s="89">
        <v>967951</v>
      </c>
      <c r="F16" s="90">
        <v>58077</v>
      </c>
      <c r="G16" s="90">
        <v>58077</v>
      </c>
      <c r="H16" s="91">
        <f t="shared" si="0"/>
        <v>116154</v>
      </c>
      <c r="I16" s="90">
        <v>48398</v>
      </c>
      <c r="J16" s="90">
        <f t="shared" si="4"/>
        <v>164552</v>
      </c>
      <c r="K16" s="90">
        <f t="shared" si="5"/>
        <v>803399</v>
      </c>
      <c r="L16" s="92">
        <f t="shared" si="1"/>
        <v>851797</v>
      </c>
      <c r="M16" s="93">
        <v>1930091</v>
      </c>
      <c r="N16" s="101">
        <v>42906</v>
      </c>
    </row>
    <row r="17" spans="1:14" s="6" customFormat="1" x14ac:dyDescent="0.25">
      <c r="A17" s="73">
        <v>14</v>
      </c>
      <c r="B17" s="74" t="s">
        <v>14</v>
      </c>
      <c r="C17" s="48" t="s">
        <v>12</v>
      </c>
      <c r="D17" s="73">
        <v>7081</v>
      </c>
      <c r="E17" s="83">
        <v>5287458</v>
      </c>
      <c r="F17" s="78">
        <v>317247</v>
      </c>
      <c r="G17" s="78">
        <v>317248</v>
      </c>
      <c r="H17" s="79">
        <f t="shared" si="0"/>
        <v>634495</v>
      </c>
      <c r="I17" s="78">
        <v>264373</v>
      </c>
      <c r="J17" s="78">
        <f t="shared" si="4"/>
        <v>898868</v>
      </c>
      <c r="K17" s="78">
        <f t="shared" si="5"/>
        <v>4388590</v>
      </c>
      <c r="L17" s="80">
        <f t="shared" si="1"/>
        <v>4652963</v>
      </c>
      <c r="M17" s="81">
        <v>1930095</v>
      </c>
      <c r="N17" s="100">
        <v>42907</v>
      </c>
    </row>
    <row r="18" spans="1:14" s="6" customFormat="1" ht="38.25" x14ac:dyDescent="0.25">
      <c r="A18" s="73">
        <v>15</v>
      </c>
      <c r="B18" s="74" t="s">
        <v>21</v>
      </c>
      <c r="C18" s="75" t="s">
        <v>29</v>
      </c>
      <c r="D18" s="73">
        <v>4947</v>
      </c>
      <c r="E18" s="83">
        <v>2969931</v>
      </c>
      <c r="F18" s="78">
        <v>178196</v>
      </c>
      <c r="G18" s="78">
        <v>178196</v>
      </c>
      <c r="H18" s="79">
        <f t="shared" si="0"/>
        <v>356392</v>
      </c>
      <c r="I18" s="78">
        <v>596993</v>
      </c>
      <c r="J18" s="78">
        <f t="shared" si="4"/>
        <v>953385</v>
      </c>
      <c r="K18" s="78">
        <f t="shared" si="5"/>
        <v>2016546</v>
      </c>
      <c r="L18" s="80">
        <f t="shared" si="1"/>
        <v>2613539</v>
      </c>
      <c r="M18" s="81">
        <v>1930096</v>
      </c>
      <c r="N18" s="100">
        <v>42907</v>
      </c>
    </row>
    <row r="19" spans="1:14" s="6" customFormat="1" x14ac:dyDescent="0.25">
      <c r="A19" s="43"/>
      <c r="B19" s="44"/>
      <c r="C19" s="45" t="s">
        <v>25</v>
      </c>
      <c r="D19" s="45"/>
      <c r="E19" s="46">
        <f t="shared" ref="E19:L19" si="6">SUM(E4:E18)</f>
        <v>103891263.73999999</v>
      </c>
      <c r="F19" s="46">
        <f t="shared" si="6"/>
        <v>6233476.0199999996</v>
      </c>
      <c r="G19" s="46">
        <f t="shared" si="6"/>
        <v>6385281.8599999994</v>
      </c>
      <c r="H19" s="47">
        <f t="shared" si="6"/>
        <v>12618757.880000003</v>
      </c>
      <c r="I19" s="46">
        <f t="shared" si="6"/>
        <v>5368067.8599999994</v>
      </c>
      <c r="J19" s="46">
        <f t="shared" si="6"/>
        <v>17986825.740000002</v>
      </c>
      <c r="K19" s="46">
        <f t="shared" si="6"/>
        <v>85904438.079999998</v>
      </c>
      <c r="L19" s="47">
        <f t="shared" si="6"/>
        <v>91272505.859999999</v>
      </c>
      <c r="M19" s="44"/>
    </row>
    <row r="20" spans="1:14" s="6" customFormat="1" ht="27.75" customHeight="1" x14ac:dyDescent="0.25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4" s="6" customFormat="1" ht="18.75" customHeight="1" x14ac:dyDescent="0.25">
      <c r="A21" s="43"/>
      <c r="B21" s="48" t="s">
        <v>22</v>
      </c>
      <c r="C21" s="44"/>
      <c r="D21" s="44"/>
      <c r="E21" s="44"/>
      <c r="F21" s="44"/>
      <c r="G21" s="44"/>
      <c r="H21" s="44"/>
      <c r="I21" s="95" t="s">
        <v>44</v>
      </c>
      <c r="J21" s="95" t="s">
        <v>45</v>
      </c>
      <c r="K21" s="95" t="s">
        <v>46</v>
      </c>
      <c r="L21" s="44"/>
      <c r="M21" s="8"/>
    </row>
    <row r="22" spans="1:14" s="6" customFormat="1" ht="18.75" customHeight="1" x14ac:dyDescent="0.25">
      <c r="A22" s="43"/>
      <c r="B22" s="51" t="s">
        <v>16</v>
      </c>
      <c r="C22" s="52">
        <f>F19</f>
        <v>6233476.0199999996</v>
      </c>
      <c r="D22" s="53"/>
      <c r="E22" s="44"/>
      <c r="F22" s="44"/>
      <c r="G22" s="44"/>
      <c r="H22" s="44"/>
      <c r="I22" s="54" t="s">
        <v>40</v>
      </c>
      <c r="J22" s="54">
        <v>4048579.18</v>
      </c>
      <c r="K22" s="55">
        <v>30867396.170000002</v>
      </c>
      <c r="L22" s="8"/>
      <c r="M22" s="44"/>
    </row>
    <row r="23" spans="1:14" s="6" customFormat="1" ht="18.75" customHeight="1" x14ac:dyDescent="0.25">
      <c r="A23" s="43"/>
      <c r="B23" s="51" t="s">
        <v>17</v>
      </c>
      <c r="C23" s="52">
        <f>G19</f>
        <v>6385281.8599999994</v>
      </c>
      <c r="D23" s="53"/>
      <c r="E23" s="44"/>
      <c r="F23" s="8"/>
      <c r="G23" s="8"/>
      <c r="H23" s="8"/>
      <c r="I23" s="54" t="s">
        <v>41</v>
      </c>
      <c r="J23" s="55">
        <v>3810878.7</v>
      </c>
      <c r="K23" s="55">
        <v>25503572.859999999</v>
      </c>
      <c r="L23" s="8"/>
      <c r="M23" s="44"/>
    </row>
    <row r="24" spans="1:14" s="6" customFormat="1" ht="18.75" customHeight="1" x14ac:dyDescent="0.25">
      <c r="A24" s="43"/>
      <c r="B24" s="48" t="s">
        <v>15</v>
      </c>
      <c r="C24" s="56">
        <f>SUM(C22:C23)</f>
        <v>12618757.879999999</v>
      </c>
      <c r="D24" s="57"/>
      <c r="E24" s="8"/>
      <c r="F24" s="44"/>
      <c r="G24" s="8"/>
      <c r="H24" s="8"/>
      <c r="I24" s="96" t="s">
        <v>42</v>
      </c>
      <c r="J24" s="96">
        <v>4042908</v>
      </c>
      <c r="K24" s="96">
        <v>29647997.829999998</v>
      </c>
      <c r="L24" s="8"/>
      <c r="M24" s="44"/>
    </row>
    <row r="25" spans="1:14" s="6" customFormat="1" ht="18.75" customHeight="1" x14ac:dyDescent="0.25">
      <c r="A25" s="43"/>
      <c r="B25" s="48" t="s">
        <v>35</v>
      </c>
      <c r="C25" s="56">
        <f>E19</f>
        <v>103891263.73999999</v>
      </c>
      <c r="D25" s="57"/>
      <c r="E25" s="44"/>
      <c r="F25" s="8"/>
      <c r="G25" s="44"/>
      <c r="H25" s="58"/>
      <c r="I25" s="59" t="s">
        <v>48</v>
      </c>
      <c r="J25" s="59">
        <f>SUM(J22:J24)</f>
        <v>11902365.880000001</v>
      </c>
      <c r="K25" s="60">
        <f>SUM(K22:K24)</f>
        <v>86018966.859999999</v>
      </c>
      <c r="L25" s="44"/>
      <c r="M25" s="44"/>
    </row>
    <row r="26" spans="1:14" s="6" customFormat="1" ht="18.75" customHeight="1" x14ac:dyDescent="0.25">
      <c r="A26" s="43"/>
      <c r="B26" s="48" t="s">
        <v>26</v>
      </c>
      <c r="C26" s="61">
        <f>C25-C24</f>
        <v>91272505.859999999</v>
      </c>
      <c r="D26" s="62"/>
      <c r="E26" s="44"/>
      <c r="F26" s="44"/>
      <c r="G26" s="44"/>
      <c r="H26" s="44"/>
      <c r="I26" s="55" t="s">
        <v>47</v>
      </c>
      <c r="J26" s="63">
        <v>716392</v>
      </c>
      <c r="K26" s="55">
        <v>5253539</v>
      </c>
      <c r="L26" s="8"/>
      <c r="M26" s="44"/>
    </row>
    <row r="27" spans="1:14" s="6" customFormat="1" ht="18.75" customHeight="1" x14ac:dyDescent="0.25">
      <c r="A27" s="43"/>
      <c r="B27" s="44"/>
      <c r="C27" s="8"/>
      <c r="D27" s="8"/>
      <c r="E27" s="44"/>
      <c r="F27" s="44"/>
      <c r="G27" s="44"/>
      <c r="H27" s="44"/>
      <c r="I27" s="48" t="s">
        <v>43</v>
      </c>
      <c r="J27" s="97">
        <f>J25+J26</f>
        <v>12618757.880000001</v>
      </c>
      <c r="K27" s="98">
        <f>K25+K26</f>
        <v>91272505.859999999</v>
      </c>
      <c r="L27" s="44"/>
      <c r="M27" s="44"/>
    </row>
    <row r="28" spans="1:14" s="6" customFormat="1" ht="18.75" customHeight="1" x14ac:dyDescent="0.25">
      <c r="A28" s="43"/>
      <c r="B28" s="44"/>
      <c r="C28" s="62"/>
      <c r="D28" s="44"/>
      <c r="E28" s="8"/>
      <c r="F28" s="44"/>
      <c r="G28" s="44"/>
      <c r="H28" s="44"/>
      <c r="I28" s="44"/>
      <c r="J28" s="44"/>
      <c r="K28" s="44"/>
      <c r="L28" s="44"/>
      <c r="M28" s="44"/>
    </row>
    <row r="29" spans="1:14" s="6" customFormat="1" ht="18.75" customHeight="1" x14ac:dyDescent="0.25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</row>
    <row r="30" spans="1:14" s="6" customFormat="1" x14ac:dyDescent="0.25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</row>
    <row r="31" spans="1:14" s="6" customFormat="1" x14ac:dyDescent="0.25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</row>
    <row r="32" spans="1:14" s="6" customFormat="1" x14ac:dyDescent="0.25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</row>
    <row r="33" spans="1:13" s="6" customFormat="1" x14ac:dyDescent="0.25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</row>
    <row r="34" spans="1:13" s="6" customFormat="1" x14ac:dyDescent="0.25">
      <c r="A34" s="1"/>
    </row>
    <row r="35" spans="1:13" s="6" customFormat="1" x14ac:dyDescent="0.25">
      <c r="A35" s="1"/>
    </row>
    <row r="36" spans="1:13" s="6" customFormat="1" x14ac:dyDescent="0.25">
      <c r="A36" s="1"/>
    </row>
    <row r="37" spans="1:13" s="6" customFormat="1" x14ac:dyDescent="0.25">
      <c r="A37" s="1"/>
    </row>
    <row r="38" spans="1:13" s="6" customFormat="1" x14ac:dyDescent="0.25">
      <c r="A38" s="1"/>
    </row>
    <row r="39" spans="1:13" s="6" customFormat="1" x14ac:dyDescent="0.25">
      <c r="A39" s="1"/>
    </row>
    <row r="40" spans="1:13" s="6" customFormat="1" ht="285" customHeight="1" x14ac:dyDescent="0.25">
      <c r="A40" s="1"/>
    </row>
    <row r="41" spans="1:13" x14ac:dyDescent="0.25">
      <c r="H41" s="2"/>
    </row>
    <row r="42" spans="1:13" x14ac:dyDescent="0.25">
      <c r="H42" s="2"/>
    </row>
    <row r="43" spans="1:13" x14ac:dyDescent="0.25">
      <c r="H43" s="2"/>
    </row>
    <row r="44" spans="1:13" x14ac:dyDescent="0.25">
      <c r="H44" s="2"/>
    </row>
    <row r="45" spans="1:13" x14ac:dyDescent="0.25">
      <c r="H45" s="2"/>
    </row>
    <row r="46" spans="1:13" x14ac:dyDescent="0.25">
      <c r="H46" s="2"/>
    </row>
  </sheetData>
  <mergeCells count="2">
    <mergeCell ref="B1:N1"/>
    <mergeCell ref="B2:N2"/>
  </mergeCells>
  <pageMargins left="0" right="0" top="0" bottom="0" header="0.3" footer="0.3"/>
  <pageSetup paperSize="9" scale="75" orientation="landscape" r:id="rId1"/>
  <headerFooter differentFirst="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5" zoomScale="90" zoomScaleNormal="90" zoomScaleSheetLayoutView="87" workbookViewId="0">
      <selection activeCell="H12" sqref="H12"/>
    </sheetView>
  </sheetViews>
  <sheetFormatPr defaultRowHeight="15.75" x14ac:dyDescent="0.25"/>
  <cols>
    <col min="1" max="1" width="3.7109375" style="4" customWidth="1"/>
    <col min="2" max="2" width="15.85546875" style="2" customWidth="1"/>
    <col min="3" max="3" width="23.42578125" style="2" customWidth="1"/>
    <col min="4" max="4" width="5.7109375" style="2" customWidth="1"/>
    <col min="5" max="5" width="6.28515625" style="2" customWidth="1"/>
    <col min="6" max="6" width="11.140625" style="2" customWidth="1"/>
    <col min="7" max="7" width="11.5703125" style="2" customWidth="1"/>
    <col min="8" max="8" width="11.140625" style="2" customWidth="1"/>
    <col min="9" max="9" width="12.28515625" style="2" customWidth="1"/>
    <col min="10" max="10" width="14.28515625" style="2" customWidth="1"/>
    <col min="11" max="11" width="13.5703125" style="2" customWidth="1"/>
    <col min="12" max="12" width="13.28515625" style="2" customWidth="1"/>
    <col min="13" max="13" width="13.42578125" style="11" customWidth="1"/>
    <col min="14" max="14" width="13.42578125" style="2" customWidth="1"/>
    <col min="15" max="15" width="15.28515625" style="2" customWidth="1"/>
    <col min="16" max="16" width="15.42578125" style="2" customWidth="1"/>
    <col min="17" max="17" width="13.140625" style="11" customWidth="1"/>
    <col min="18" max="18" width="9.85546875" style="2" customWidth="1"/>
    <col min="19" max="19" width="9.28515625" style="2" customWidth="1"/>
    <col min="20" max="20" width="11" style="2" customWidth="1"/>
    <col min="21" max="21" width="14.28515625" style="2" bestFit="1" customWidth="1"/>
    <col min="22" max="16384" width="9.140625" style="2"/>
  </cols>
  <sheetData>
    <row r="1" spans="1:21" ht="59.25" customHeight="1" x14ac:dyDescent="0.25">
      <c r="A1" s="1"/>
      <c r="B1" s="950" t="s">
        <v>0</v>
      </c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  <c r="S1" s="950"/>
    </row>
    <row r="2" spans="1:21" ht="18" customHeight="1" x14ac:dyDescent="0.25">
      <c r="A2" s="3"/>
      <c r="B2" s="951" t="s">
        <v>36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1"/>
      <c r="Q2" s="951"/>
      <c r="R2" s="951"/>
      <c r="S2" s="951"/>
    </row>
    <row r="3" spans="1:21" ht="34.5" customHeight="1" x14ac:dyDescent="0.25">
      <c r="A3" s="954" t="s">
        <v>4</v>
      </c>
      <c r="B3" s="954" t="s">
        <v>5</v>
      </c>
      <c r="C3" s="954" t="s">
        <v>6</v>
      </c>
      <c r="D3" s="954" t="s">
        <v>32</v>
      </c>
      <c r="E3" s="956" t="s">
        <v>55</v>
      </c>
      <c r="F3" s="956"/>
      <c r="G3" s="956"/>
      <c r="H3" s="956"/>
      <c r="I3" s="957"/>
      <c r="J3" s="954" t="s">
        <v>1</v>
      </c>
      <c r="K3" s="954" t="s">
        <v>3</v>
      </c>
      <c r="L3" s="954" t="s">
        <v>18</v>
      </c>
      <c r="M3" s="952" t="s">
        <v>37</v>
      </c>
      <c r="N3" s="954" t="s">
        <v>8</v>
      </c>
      <c r="O3" s="954" t="s">
        <v>9</v>
      </c>
      <c r="P3" s="954" t="s">
        <v>19</v>
      </c>
      <c r="Q3" s="952" t="s">
        <v>38</v>
      </c>
      <c r="R3" s="954" t="s">
        <v>20</v>
      </c>
      <c r="S3" s="954" t="s">
        <v>2</v>
      </c>
    </row>
    <row r="4" spans="1:21" ht="17.25" customHeight="1" x14ac:dyDescent="0.25">
      <c r="A4" s="955"/>
      <c r="B4" s="955"/>
      <c r="C4" s="955"/>
      <c r="D4" s="955"/>
      <c r="E4" s="958" t="s">
        <v>26</v>
      </c>
      <c r="F4" s="957"/>
      <c r="G4" s="19" t="s">
        <v>22</v>
      </c>
      <c r="H4" s="19" t="s">
        <v>8</v>
      </c>
      <c r="I4" s="19" t="s">
        <v>25</v>
      </c>
      <c r="J4" s="955"/>
      <c r="K4" s="955"/>
      <c r="L4" s="955"/>
      <c r="M4" s="953"/>
      <c r="N4" s="955"/>
      <c r="O4" s="955"/>
      <c r="P4" s="955"/>
      <c r="Q4" s="953"/>
      <c r="R4" s="955"/>
      <c r="S4" s="955"/>
    </row>
    <row r="5" spans="1:21" x14ac:dyDescent="0.25">
      <c r="A5" s="64">
        <v>1</v>
      </c>
      <c r="B5" s="65" t="s">
        <v>7</v>
      </c>
      <c r="C5" s="66" t="s">
        <v>11</v>
      </c>
      <c r="D5" s="67">
        <v>7041</v>
      </c>
      <c r="E5" s="113" t="s">
        <v>56</v>
      </c>
      <c r="F5" s="122">
        <v>85904438.079999998</v>
      </c>
      <c r="G5" s="106">
        <v>12618757.880000001</v>
      </c>
      <c r="H5" s="105">
        <v>5368067.8600000003</v>
      </c>
      <c r="I5" s="122">
        <f>F5+H5</f>
        <v>91272505.939999998</v>
      </c>
      <c r="J5" s="68">
        <v>9871121</v>
      </c>
      <c r="K5" s="68">
        <v>592267</v>
      </c>
      <c r="L5" s="68">
        <v>493556</v>
      </c>
      <c r="M5" s="69">
        <f>K5+L5</f>
        <v>1085823</v>
      </c>
      <c r="N5" s="68">
        <v>493556</v>
      </c>
      <c r="O5" s="68">
        <f>K5+L5+N5</f>
        <v>1579379</v>
      </c>
      <c r="P5" s="52">
        <v>7798186</v>
      </c>
      <c r="Q5" s="70">
        <f>J5-M5</f>
        <v>8785298</v>
      </c>
      <c r="R5" s="71">
        <v>4410775</v>
      </c>
      <c r="S5" s="99">
        <v>42792</v>
      </c>
    </row>
    <row r="6" spans="1:21" x14ac:dyDescent="0.25">
      <c r="A6" s="64">
        <v>2</v>
      </c>
      <c r="B6" s="65" t="s">
        <v>7</v>
      </c>
      <c r="C6" s="66" t="s">
        <v>11</v>
      </c>
      <c r="D6" s="67">
        <v>7041</v>
      </c>
      <c r="E6" s="114" t="s">
        <v>57</v>
      </c>
      <c r="F6" s="126">
        <v>4499165</v>
      </c>
      <c r="G6" s="108"/>
      <c r="H6" s="108"/>
      <c r="I6" s="126">
        <f>F6</f>
        <v>4499165</v>
      </c>
      <c r="J6" s="68">
        <v>0</v>
      </c>
      <c r="K6" s="68">
        <v>0</v>
      </c>
      <c r="L6" s="68">
        <v>0</v>
      </c>
      <c r="M6" s="69">
        <f t="shared" ref="M6:M19" si="0">K6+L6</f>
        <v>0</v>
      </c>
      <c r="N6" s="68"/>
      <c r="O6" s="68"/>
      <c r="P6" s="52">
        <v>493556</v>
      </c>
      <c r="Q6" s="70">
        <f t="shared" ref="Q6:Q19" si="1">J6-M6</f>
        <v>0</v>
      </c>
      <c r="R6" s="71">
        <v>7707724</v>
      </c>
      <c r="S6" s="99">
        <v>42814</v>
      </c>
    </row>
    <row r="7" spans="1:21" x14ac:dyDescent="0.25">
      <c r="A7" s="64">
        <v>3</v>
      </c>
      <c r="B7" s="72" t="s">
        <v>10</v>
      </c>
      <c r="C7" s="66" t="s">
        <v>13</v>
      </c>
      <c r="D7" s="67">
        <v>7041</v>
      </c>
      <c r="E7" s="114"/>
      <c r="F7" s="108"/>
      <c r="G7" s="108"/>
      <c r="H7" s="108"/>
      <c r="I7" s="108"/>
      <c r="J7" s="68">
        <v>9485898</v>
      </c>
      <c r="K7" s="68">
        <v>569154</v>
      </c>
      <c r="L7" s="68">
        <v>569154</v>
      </c>
      <c r="M7" s="69">
        <f t="shared" si="0"/>
        <v>1138308</v>
      </c>
      <c r="N7" s="68">
        <v>474295</v>
      </c>
      <c r="O7" s="68">
        <f t="shared" ref="O7:O8" si="2">K7+L7+N7</f>
        <v>1612603</v>
      </c>
      <c r="P7" s="52">
        <f t="shared" ref="P7:P8" si="3">J7-O7</f>
        <v>7873295</v>
      </c>
      <c r="Q7" s="70">
        <f t="shared" si="1"/>
        <v>8347590</v>
      </c>
      <c r="R7" s="71">
        <v>4410824</v>
      </c>
      <c r="S7" s="99">
        <v>42817</v>
      </c>
      <c r="U7" s="5"/>
    </row>
    <row r="8" spans="1:21" x14ac:dyDescent="0.25">
      <c r="A8" s="64">
        <v>4</v>
      </c>
      <c r="B8" s="65" t="s">
        <v>14</v>
      </c>
      <c r="C8" s="66" t="s">
        <v>12</v>
      </c>
      <c r="D8" s="67">
        <v>7081</v>
      </c>
      <c r="E8" s="114"/>
      <c r="F8" s="108"/>
      <c r="G8" s="108"/>
      <c r="H8" s="108"/>
      <c r="I8" s="108"/>
      <c r="J8" s="68">
        <v>14978253.83</v>
      </c>
      <c r="K8" s="68">
        <v>898695</v>
      </c>
      <c r="L8" s="68">
        <v>898695</v>
      </c>
      <c r="M8" s="69">
        <f t="shared" si="0"/>
        <v>1797390</v>
      </c>
      <c r="N8" s="68">
        <v>748913</v>
      </c>
      <c r="O8" s="68">
        <f t="shared" si="2"/>
        <v>2546303</v>
      </c>
      <c r="P8" s="52">
        <f t="shared" si="3"/>
        <v>12431950.83</v>
      </c>
      <c r="Q8" s="70">
        <f t="shared" si="1"/>
        <v>13180863.83</v>
      </c>
      <c r="R8" s="71">
        <v>4410833</v>
      </c>
      <c r="S8" s="99">
        <v>42824</v>
      </c>
    </row>
    <row r="9" spans="1:21" s="6" customFormat="1" ht="40.5" customHeight="1" x14ac:dyDescent="0.25">
      <c r="A9" s="73">
        <v>5</v>
      </c>
      <c r="B9" s="74" t="s">
        <v>21</v>
      </c>
      <c r="C9" s="75" t="s">
        <v>29</v>
      </c>
      <c r="D9" s="76">
        <v>4947</v>
      </c>
      <c r="E9" s="115"/>
      <c r="F9" s="116"/>
      <c r="G9" s="116"/>
      <c r="H9" s="116"/>
      <c r="I9" s="109"/>
      <c r="J9" s="77">
        <v>3000000</v>
      </c>
      <c r="K9" s="78">
        <v>180000</v>
      </c>
      <c r="L9" s="78">
        <v>180000</v>
      </c>
      <c r="M9" s="79">
        <f t="shared" si="0"/>
        <v>360000</v>
      </c>
      <c r="N9" s="78">
        <v>0</v>
      </c>
      <c r="O9" s="78">
        <f>K9+L9</f>
        <v>360000</v>
      </c>
      <c r="P9" s="78">
        <v>2640000</v>
      </c>
      <c r="Q9" s="80">
        <f t="shared" si="1"/>
        <v>2640000</v>
      </c>
      <c r="R9" s="81">
        <v>4410766</v>
      </c>
      <c r="S9" s="100">
        <v>42785</v>
      </c>
    </row>
    <row r="10" spans="1:21" s="6" customFormat="1" x14ac:dyDescent="0.25">
      <c r="A10" s="64">
        <v>6</v>
      </c>
      <c r="B10" s="74" t="s">
        <v>23</v>
      </c>
      <c r="C10" s="48" t="s">
        <v>24</v>
      </c>
      <c r="D10" s="82">
        <v>7041</v>
      </c>
      <c r="E10" s="114"/>
      <c r="F10" s="108"/>
      <c r="G10" s="108"/>
      <c r="H10" s="108"/>
      <c r="I10" s="107"/>
      <c r="J10" s="83">
        <v>14259856</v>
      </c>
      <c r="K10" s="78">
        <f>J10*6%</f>
        <v>855591.36</v>
      </c>
      <c r="L10" s="78">
        <f>J10*7%</f>
        <v>998189.92</v>
      </c>
      <c r="M10" s="69">
        <f t="shared" si="0"/>
        <v>1853781.28</v>
      </c>
      <c r="N10" s="78">
        <f>J10*5%</f>
        <v>712992.8</v>
      </c>
      <c r="O10" s="78">
        <f t="shared" ref="O10:O19" si="4">K10+L10+N10</f>
        <v>2566774.08</v>
      </c>
      <c r="P10" s="78">
        <v>11693082</v>
      </c>
      <c r="Q10" s="70">
        <f t="shared" si="1"/>
        <v>12406074.720000001</v>
      </c>
      <c r="R10" s="81">
        <v>7010124</v>
      </c>
      <c r="S10" s="100">
        <v>42848</v>
      </c>
    </row>
    <row r="11" spans="1:21" s="6" customFormat="1" x14ac:dyDescent="0.25">
      <c r="A11" s="64">
        <v>7</v>
      </c>
      <c r="B11" s="76" t="s">
        <v>27</v>
      </c>
      <c r="C11" s="84" t="s">
        <v>28</v>
      </c>
      <c r="D11" s="73">
        <v>7081</v>
      </c>
      <c r="E11" s="117"/>
      <c r="F11" s="118"/>
      <c r="G11" s="118"/>
      <c r="H11" s="118"/>
      <c r="I11" s="110"/>
      <c r="J11" s="83">
        <v>4144654</v>
      </c>
      <c r="K11" s="78">
        <v>248679</v>
      </c>
      <c r="L11" s="78">
        <v>248679</v>
      </c>
      <c r="M11" s="69">
        <f t="shared" si="0"/>
        <v>497358</v>
      </c>
      <c r="N11" s="78">
        <v>207233</v>
      </c>
      <c r="O11" s="78">
        <f t="shared" si="4"/>
        <v>704591</v>
      </c>
      <c r="P11" s="78">
        <f t="shared" ref="P11:P19" si="5">J11-O11</f>
        <v>3440063</v>
      </c>
      <c r="Q11" s="70">
        <f t="shared" si="1"/>
        <v>3647296</v>
      </c>
      <c r="R11" s="81">
        <v>7010164</v>
      </c>
      <c r="S11" s="100">
        <v>42879</v>
      </c>
    </row>
    <row r="12" spans="1:21" s="6" customFormat="1" ht="25.5" x14ac:dyDescent="0.25">
      <c r="A12" s="64">
        <v>8</v>
      </c>
      <c r="B12" s="85" t="s">
        <v>30</v>
      </c>
      <c r="C12" s="84" t="s">
        <v>31</v>
      </c>
      <c r="D12" s="73">
        <v>7081</v>
      </c>
      <c r="E12" s="117"/>
      <c r="F12" s="118"/>
      <c r="G12" s="118"/>
      <c r="H12" s="118"/>
      <c r="I12" s="110"/>
      <c r="J12" s="83">
        <v>9280540</v>
      </c>
      <c r="K12" s="78">
        <v>556833</v>
      </c>
      <c r="L12" s="78">
        <v>556832</v>
      </c>
      <c r="M12" s="79">
        <f t="shared" si="0"/>
        <v>1113665</v>
      </c>
      <c r="N12" s="78">
        <v>464027</v>
      </c>
      <c r="O12" s="78">
        <f t="shared" si="4"/>
        <v>1577692</v>
      </c>
      <c r="P12" s="78">
        <f t="shared" si="5"/>
        <v>7702848</v>
      </c>
      <c r="Q12" s="80">
        <f t="shared" si="1"/>
        <v>8166875</v>
      </c>
      <c r="R12" s="81">
        <v>7010165</v>
      </c>
      <c r="S12" s="100">
        <v>42880</v>
      </c>
    </row>
    <row r="13" spans="1:21" s="6" customFormat="1" ht="38.25" x14ac:dyDescent="0.25">
      <c r="A13" s="73">
        <v>9</v>
      </c>
      <c r="B13" s="85" t="s">
        <v>34</v>
      </c>
      <c r="C13" s="84" t="s">
        <v>33</v>
      </c>
      <c r="D13" s="73">
        <v>7041</v>
      </c>
      <c r="E13" s="117"/>
      <c r="F13" s="118"/>
      <c r="G13" s="118"/>
      <c r="H13" s="118"/>
      <c r="I13" s="110"/>
      <c r="J13" s="83">
        <v>10328340</v>
      </c>
      <c r="K13" s="78">
        <v>619701</v>
      </c>
      <c r="L13" s="78">
        <v>619700</v>
      </c>
      <c r="M13" s="79">
        <f t="shared" si="0"/>
        <v>1239401</v>
      </c>
      <c r="N13" s="78">
        <v>516417</v>
      </c>
      <c r="O13" s="78">
        <f t="shared" si="4"/>
        <v>1755818</v>
      </c>
      <c r="P13" s="78">
        <f t="shared" si="5"/>
        <v>8572522</v>
      </c>
      <c r="Q13" s="80">
        <f t="shared" si="1"/>
        <v>9088939</v>
      </c>
      <c r="R13" s="81">
        <v>7010170</v>
      </c>
      <c r="S13" s="100">
        <v>42883</v>
      </c>
    </row>
    <row r="14" spans="1:21" s="6" customFormat="1" x14ac:dyDescent="0.25">
      <c r="A14" s="73">
        <v>10</v>
      </c>
      <c r="B14" s="85" t="s">
        <v>7</v>
      </c>
      <c r="C14" s="84" t="s">
        <v>11</v>
      </c>
      <c r="D14" s="73">
        <v>7041</v>
      </c>
      <c r="E14" s="117"/>
      <c r="F14" s="118"/>
      <c r="G14" s="118"/>
      <c r="H14" s="118"/>
      <c r="I14" s="110"/>
      <c r="J14" s="83">
        <v>4262665.3499999996</v>
      </c>
      <c r="K14" s="78">
        <v>255759.92</v>
      </c>
      <c r="L14" s="78">
        <v>213133.26</v>
      </c>
      <c r="M14" s="79">
        <f t="shared" si="0"/>
        <v>468893.18000000005</v>
      </c>
      <c r="N14" s="78">
        <v>213133.26</v>
      </c>
      <c r="O14" s="78">
        <f t="shared" si="4"/>
        <v>682026.44000000006</v>
      </c>
      <c r="P14" s="78">
        <f t="shared" si="5"/>
        <v>3580638.9099999997</v>
      </c>
      <c r="Q14" s="80">
        <f t="shared" si="1"/>
        <v>3793772.1699999995</v>
      </c>
      <c r="R14" s="81">
        <v>1930082</v>
      </c>
      <c r="S14" s="100">
        <v>42901</v>
      </c>
    </row>
    <row r="15" spans="1:21" s="7" customFormat="1" x14ac:dyDescent="0.25">
      <c r="A15" s="86">
        <v>11</v>
      </c>
      <c r="B15" s="87" t="s">
        <v>23</v>
      </c>
      <c r="C15" s="88" t="s">
        <v>39</v>
      </c>
      <c r="D15" s="86">
        <v>7041</v>
      </c>
      <c r="E15" s="119"/>
      <c r="F15" s="120"/>
      <c r="G15" s="120"/>
      <c r="H15" s="120"/>
      <c r="I15" s="111"/>
      <c r="J15" s="89">
        <v>12499297</v>
      </c>
      <c r="K15" s="90">
        <v>749957.83</v>
      </c>
      <c r="L15" s="90">
        <v>874950.79</v>
      </c>
      <c r="M15" s="91">
        <f t="shared" si="0"/>
        <v>1624908.62</v>
      </c>
      <c r="N15" s="90">
        <v>499971.88</v>
      </c>
      <c r="O15" s="90">
        <f t="shared" si="4"/>
        <v>2124880.5</v>
      </c>
      <c r="P15" s="90">
        <f t="shared" si="5"/>
        <v>10374416.5</v>
      </c>
      <c r="Q15" s="92">
        <f>P15+N15</f>
        <v>10874388.380000001</v>
      </c>
      <c r="R15" s="93">
        <v>1930085</v>
      </c>
      <c r="S15" s="101">
        <v>42904</v>
      </c>
    </row>
    <row r="16" spans="1:21" s="6" customFormat="1" x14ac:dyDescent="0.25">
      <c r="A16" s="73">
        <v>12</v>
      </c>
      <c r="B16" s="74" t="s">
        <v>23</v>
      </c>
      <c r="C16" s="84" t="s">
        <v>24</v>
      </c>
      <c r="D16" s="73">
        <v>7041</v>
      </c>
      <c r="E16" s="117"/>
      <c r="F16" s="118"/>
      <c r="G16" s="118"/>
      <c r="H16" s="118"/>
      <c r="I16" s="110"/>
      <c r="J16" s="83">
        <v>2555298.56</v>
      </c>
      <c r="K16" s="78">
        <v>153317.91</v>
      </c>
      <c r="L16" s="78">
        <v>178870.89</v>
      </c>
      <c r="M16" s="79">
        <f t="shared" si="0"/>
        <v>332188.80000000005</v>
      </c>
      <c r="N16" s="78">
        <v>127764.92</v>
      </c>
      <c r="O16" s="78">
        <f t="shared" si="4"/>
        <v>459953.72000000003</v>
      </c>
      <c r="P16" s="78">
        <f t="shared" si="5"/>
        <v>2095344.84</v>
      </c>
      <c r="Q16" s="80">
        <f t="shared" si="1"/>
        <v>2223109.7599999998</v>
      </c>
      <c r="R16" s="81">
        <v>1930087</v>
      </c>
      <c r="S16" s="102">
        <v>42905</v>
      </c>
    </row>
    <row r="17" spans="1:19" s="7" customFormat="1" x14ac:dyDescent="0.25">
      <c r="A17" s="86">
        <v>13</v>
      </c>
      <c r="B17" s="87" t="s">
        <v>10</v>
      </c>
      <c r="C17" s="94" t="s">
        <v>13</v>
      </c>
      <c r="D17" s="86">
        <v>7041</v>
      </c>
      <c r="E17" s="119"/>
      <c r="F17" s="120"/>
      <c r="G17" s="120"/>
      <c r="H17" s="120"/>
      <c r="I17" s="111"/>
      <c r="J17" s="89">
        <v>967951</v>
      </c>
      <c r="K17" s="90">
        <v>58077</v>
      </c>
      <c r="L17" s="90">
        <v>58077</v>
      </c>
      <c r="M17" s="91">
        <f t="shared" si="0"/>
        <v>116154</v>
      </c>
      <c r="N17" s="90">
        <v>48398</v>
      </c>
      <c r="O17" s="90">
        <f t="shared" si="4"/>
        <v>164552</v>
      </c>
      <c r="P17" s="90">
        <f t="shared" si="5"/>
        <v>803399</v>
      </c>
      <c r="Q17" s="92">
        <f t="shared" si="1"/>
        <v>851797</v>
      </c>
      <c r="R17" s="93">
        <v>1930091</v>
      </c>
      <c r="S17" s="101">
        <v>42906</v>
      </c>
    </row>
    <row r="18" spans="1:19" s="6" customFormat="1" x14ac:dyDescent="0.25">
      <c r="A18" s="73">
        <v>14</v>
      </c>
      <c r="B18" s="74" t="s">
        <v>14</v>
      </c>
      <c r="C18" s="48" t="s">
        <v>12</v>
      </c>
      <c r="D18" s="73">
        <v>7081</v>
      </c>
      <c r="E18" s="117"/>
      <c r="F18" s="118"/>
      <c r="G18" s="118"/>
      <c r="H18" s="118"/>
      <c r="I18" s="110"/>
      <c r="J18" s="83">
        <v>5287458</v>
      </c>
      <c r="K18" s="78">
        <v>317247</v>
      </c>
      <c r="L18" s="78">
        <v>317248</v>
      </c>
      <c r="M18" s="79">
        <f t="shared" si="0"/>
        <v>634495</v>
      </c>
      <c r="N18" s="78">
        <v>264373</v>
      </c>
      <c r="O18" s="78">
        <f t="shared" si="4"/>
        <v>898868</v>
      </c>
      <c r="P18" s="78">
        <f t="shared" si="5"/>
        <v>4388590</v>
      </c>
      <c r="Q18" s="80">
        <f t="shared" si="1"/>
        <v>4652963</v>
      </c>
      <c r="R18" s="81">
        <v>1930095</v>
      </c>
      <c r="S18" s="100">
        <v>42907</v>
      </c>
    </row>
    <row r="19" spans="1:19" s="6" customFormat="1" ht="38.25" x14ac:dyDescent="0.25">
      <c r="A19" s="73">
        <v>15</v>
      </c>
      <c r="B19" s="74" t="s">
        <v>21</v>
      </c>
      <c r="C19" s="75" t="s">
        <v>29</v>
      </c>
      <c r="D19" s="73">
        <v>4947</v>
      </c>
      <c r="E19" s="124"/>
      <c r="F19" s="125"/>
      <c r="G19" s="125"/>
      <c r="H19" s="125"/>
      <c r="I19" s="112"/>
      <c r="J19" s="83">
        <v>2969931.08</v>
      </c>
      <c r="K19" s="78">
        <v>178196</v>
      </c>
      <c r="L19" s="78">
        <v>178196</v>
      </c>
      <c r="M19" s="79">
        <f t="shared" si="0"/>
        <v>356392</v>
      </c>
      <c r="N19" s="78">
        <v>596993</v>
      </c>
      <c r="O19" s="78">
        <f t="shared" si="4"/>
        <v>953385</v>
      </c>
      <c r="P19" s="78">
        <f t="shared" si="5"/>
        <v>2016546.08</v>
      </c>
      <c r="Q19" s="80">
        <f t="shared" si="1"/>
        <v>2613539.08</v>
      </c>
      <c r="R19" s="81">
        <v>1930096</v>
      </c>
      <c r="S19" s="100">
        <v>42907</v>
      </c>
    </row>
    <row r="20" spans="1:19" s="6" customFormat="1" x14ac:dyDescent="0.25">
      <c r="A20" s="43"/>
      <c r="B20" s="44"/>
      <c r="C20" s="45" t="s">
        <v>25</v>
      </c>
      <c r="D20" s="45"/>
      <c r="E20" s="121"/>
      <c r="F20" s="127">
        <f>SUM(F5:F19)</f>
        <v>90403603.079999998</v>
      </c>
      <c r="G20" s="127">
        <f t="shared" ref="G20:H20" si="6">SUM(G5:G19)</f>
        <v>12618757.880000001</v>
      </c>
      <c r="H20" s="127">
        <f t="shared" si="6"/>
        <v>5368067.8600000003</v>
      </c>
      <c r="I20" s="127">
        <f>SUM(I5:I19)</f>
        <v>95771670.939999998</v>
      </c>
      <c r="J20" s="46">
        <f>SUM(J5:J19)</f>
        <v>103891263.81999999</v>
      </c>
      <c r="K20" s="46">
        <f t="shared" ref="K20:Q20" si="7">SUM(K5:K19)</f>
        <v>6233476.0199999996</v>
      </c>
      <c r="L20" s="46">
        <f t="shared" si="7"/>
        <v>6385281.8599999994</v>
      </c>
      <c r="M20" s="47">
        <f t="shared" si="7"/>
        <v>12618757.880000003</v>
      </c>
      <c r="N20" s="46">
        <f t="shared" si="7"/>
        <v>5368067.8599999994</v>
      </c>
      <c r="O20" s="46">
        <f t="shared" si="7"/>
        <v>17986825.740000002</v>
      </c>
      <c r="P20" s="46">
        <f t="shared" si="7"/>
        <v>85904438.159999996</v>
      </c>
      <c r="Q20" s="47">
        <f t="shared" si="7"/>
        <v>91272505.939999998</v>
      </c>
      <c r="R20" s="44"/>
    </row>
    <row r="21" spans="1:19" s="6" customFormat="1" ht="27.75" customHeight="1" x14ac:dyDescent="0.25">
      <c r="A21" s="43"/>
      <c r="B21" s="44"/>
      <c r="C21" s="44"/>
      <c r="D21" s="44"/>
      <c r="E21" s="44"/>
      <c r="F21" s="44"/>
      <c r="G21" s="44"/>
      <c r="H21" s="44"/>
      <c r="I21" s="44"/>
      <c r="J21" s="8"/>
      <c r="K21" s="44"/>
      <c r="L21" s="44"/>
      <c r="M21" s="44"/>
      <c r="N21" s="44"/>
      <c r="O21" s="44"/>
      <c r="P21" s="44"/>
      <c r="Q21" s="44"/>
      <c r="R21" s="44"/>
    </row>
    <row r="22" spans="1:19" s="6" customFormat="1" ht="18.75" customHeight="1" x14ac:dyDescent="0.25">
      <c r="A22" s="43"/>
      <c r="B22" s="48" t="s">
        <v>22</v>
      </c>
      <c r="C22" s="44"/>
      <c r="D22" s="44"/>
      <c r="E22" s="44"/>
      <c r="F22" s="44"/>
      <c r="G22" s="44"/>
      <c r="H22" s="44"/>
      <c r="I22" s="44"/>
      <c r="J22" s="123"/>
      <c r="K22" s="44"/>
      <c r="L22" s="44"/>
      <c r="M22" s="44"/>
      <c r="N22" s="95" t="s">
        <v>44</v>
      </c>
      <c r="O22" s="95" t="s">
        <v>45</v>
      </c>
      <c r="P22" s="95" t="s">
        <v>46</v>
      </c>
      <c r="Q22" s="44"/>
      <c r="R22" s="8"/>
    </row>
    <row r="23" spans="1:19" s="6" customFormat="1" ht="18.75" customHeight="1" x14ac:dyDescent="0.25">
      <c r="A23" s="43"/>
      <c r="B23" s="51" t="s">
        <v>16</v>
      </c>
      <c r="C23" s="52">
        <f>K20</f>
        <v>6233476.0199999996</v>
      </c>
      <c r="D23" s="53"/>
      <c r="E23" s="53"/>
      <c r="F23" s="53"/>
      <c r="G23" s="53"/>
      <c r="H23" s="53"/>
      <c r="I23" s="53"/>
      <c r="J23" s="44"/>
      <c r="K23" s="44"/>
      <c r="L23" s="44"/>
      <c r="M23" s="44"/>
      <c r="N23" s="54" t="s">
        <v>40</v>
      </c>
      <c r="O23" s="54">
        <v>4048579.18</v>
      </c>
      <c r="P23" s="55">
        <v>30867396.170000002</v>
      </c>
      <c r="Q23" s="8"/>
      <c r="R23" s="44"/>
    </row>
    <row r="24" spans="1:19" s="6" customFormat="1" ht="18.75" customHeight="1" x14ac:dyDescent="0.25">
      <c r="A24" s="43"/>
      <c r="B24" s="51" t="s">
        <v>17</v>
      </c>
      <c r="C24" s="52">
        <f>L20</f>
        <v>6385281.8599999994</v>
      </c>
      <c r="D24" s="53"/>
      <c r="E24" s="53"/>
      <c r="F24" s="53"/>
      <c r="G24" s="53"/>
      <c r="H24" s="53"/>
      <c r="I24" s="53"/>
      <c r="J24" s="123"/>
      <c r="K24" s="8"/>
      <c r="L24" s="8"/>
      <c r="M24" s="8"/>
      <c r="N24" s="54" t="s">
        <v>41</v>
      </c>
      <c r="O24" s="55">
        <v>3810878.7</v>
      </c>
      <c r="P24" s="55">
        <v>25503572.859999999</v>
      </c>
      <c r="Q24" s="8"/>
      <c r="R24" s="44"/>
    </row>
    <row r="25" spans="1:19" s="6" customFormat="1" ht="18.75" customHeight="1" x14ac:dyDescent="0.25">
      <c r="A25" s="43"/>
      <c r="B25" s="48" t="s">
        <v>15</v>
      </c>
      <c r="C25" s="56">
        <f>SUM(C23:C24)</f>
        <v>12618757.879999999</v>
      </c>
      <c r="D25" s="57"/>
      <c r="E25" s="57"/>
      <c r="F25" s="57"/>
      <c r="G25" s="57"/>
      <c r="H25" s="57"/>
      <c r="I25" s="57"/>
      <c r="J25" s="8"/>
      <c r="K25" s="44"/>
      <c r="L25" s="8"/>
      <c r="M25" s="8"/>
      <c r="N25" s="96" t="s">
        <v>42</v>
      </c>
      <c r="O25" s="96">
        <v>4042908</v>
      </c>
      <c r="P25" s="96">
        <v>29647997.829999998</v>
      </c>
      <c r="Q25" s="8"/>
      <c r="R25" s="44"/>
    </row>
    <row r="26" spans="1:19" s="6" customFormat="1" ht="18.75" customHeight="1" x14ac:dyDescent="0.25">
      <c r="A26" s="43"/>
      <c r="B26" s="48" t="s">
        <v>35</v>
      </c>
      <c r="C26" s="56">
        <f>J20</f>
        <v>103891263.81999999</v>
      </c>
      <c r="D26" s="57"/>
      <c r="E26" s="57"/>
      <c r="F26" s="57"/>
      <c r="G26" s="57"/>
      <c r="H26" s="57"/>
      <c r="I26" s="57"/>
      <c r="J26" s="44"/>
      <c r="K26" s="8"/>
      <c r="L26" s="44"/>
      <c r="M26" s="58"/>
      <c r="N26" s="59" t="s">
        <v>48</v>
      </c>
      <c r="O26" s="59">
        <f>SUM(O23:O25)</f>
        <v>11902365.880000001</v>
      </c>
      <c r="P26" s="60">
        <f>SUM(P23:P25)</f>
        <v>86018966.859999999</v>
      </c>
      <c r="Q26" s="44"/>
      <c r="R26" s="44"/>
    </row>
    <row r="27" spans="1:19" s="6" customFormat="1" ht="18.75" customHeight="1" x14ac:dyDescent="0.25">
      <c r="A27" s="43"/>
      <c r="B27" s="48" t="s">
        <v>26</v>
      </c>
      <c r="C27" s="61">
        <f>C26-C25</f>
        <v>91272505.939999998</v>
      </c>
      <c r="D27" s="62"/>
      <c r="E27" s="62"/>
      <c r="F27" s="62"/>
      <c r="G27" s="62"/>
      <c r="H27" s="62"/>
      <c r="I27" s="62"/>
      <c r="J27" s="44"/>
      <c r="K27" s="44"/>
      <c r="L27" s="44"/>
      <c r="M27" s="44"/>
      <c r="N27" s="55" t="s">
        <v>47</v>
      </c>
      <c r="O27" s="63">
        <v>716392</v>
      </c>
      <c r="P27" s="55">
        <v>5253539</v>
      </c>
      <c r="Q27" s="8"/>
      <c r="R27" s="44"/>
    </row>
    <row r="28" spans="1:19" s="6" customFormat="1" ht="18.75" customHeight="1" x14ac:dyDescent="0.25">
      <c r="A28" s="43"/>
      <c r="B28" s="44"/>
      <c r="C28" s="8"/>
      <c r="D28" s="8"/>
      <c r="E28" s="8"/>
      <c r="F28" s="8"/>
      <c r="G28" s="8"/>
      <c r="H28" s="8"/>
      <c r="I28" s="8"/>
      <c r="J28" s="44"/>
      <c r="K28" s="44"/>
      <c r="L28" s="44"/>
      <c r="M28" s="44"/>
      <c r="N28" s="48" t="s">
        <v>43</v>
      </c>
      <c r="O28" s="97">
        <f>O26+O27</f>
        <v>12618757.880000001</v>
      </c>
      <c r="P28" s="98">
        <f>P26+P27</f>
        <v>91272505.859999999</v>
      </c>
      <c r="Q28" s="44"/>
      <c r="R28" s="44"/>
    </row>
    <row r="29" spans="1:19" s="6" customFormat="1" ht="18.75" customHeight="1" x14ac:dyDescent="0.25">
      <c r="A29" s="43"/>
      <c r="B29" s="44"/>
      <c r="C29" s="62"/>
      <c r="D29" s="44"/>
      <c r="E29" s="44"/>
      <c r="F29" s="44"/>
      <c r="G29" s="44"/>
      <c r="H29" s="44"/>
      <c r="I29" s="44"/>
      <c r="J29" s="8"/>
      <c r="K29" s="44"/>
      <c r="L29" s="44"/>
      <c r="M29" s="44"/>
      <c r="N29" s="44"/>
      <c r="O29" s="44"/>
      <c r="P29" s="44"/>
      <c r="Q29" s="44"/>
      <c r="R29" s="44"/>
    </row>
    <row r="30" spans="1:19" s="6" customFormat="1" ht="18.75" customHeight="1" x14ac:dyDescent="0.25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</row>
    <row r="31" spans="1:19" s="6" customFormat="1" x14ac:dyDescent="0.25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</row>
    <row r="32" spans="1:19" s="6" customFormat="1" x14ac:dyDescent="0.25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</row>
    <row r="33" spans="1:18" s="6" customFormat="1" x14ac:dyDescent="0.25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</row>
    <row r="34" spans="1:18" s="6" customFormat="1" x14ac:dyDescent="0.25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1:18" s="6" customFormat="1" x14ac:dyDescent="0.25">
      <c r="A35" s="1"/>
    </row>
    <row r="36" spans="1:18" s="6" customFormat="1" x14ac:dyDescent="0.25">
      <c r="A36" s="1"/>
    </row>
    <row r="37" spans="1:18" s="6" customFormat="1" x14ac:dyDescent="0.25">
      <c r="A37" s="1"/>
    </row>
    <row r="38" spans="1:18" s="6" customFormat="1" x14ac:dyDescent="0.25">
      <c r="A38" s="1"/>
    </row>
    <row r="39" spans="1:18" s="6" customFormat="1" x14ac:dyDescent="0.25">
      <c r="A39" s="1"/>
    </row>
    <row r="40" spans="1:18" s="6" customFormat="1" x14ac:dyDescent="0.25">
      <c r="A40" s="1"/>
    </row>
    <row r="41" spans="1:18" s="6" customFormat="1" ht="285" customHeight="1" x14ac:dyDescent="0.25">
      <c r="A41" s="1"/>
    </row>
    <row r="42" spans="1:18" x14ac:dyDescent="0.25">
      <c r="M42" s="2"/>
    </row>
    <row r="43" spans="1:18" x14ac:dyDescent="0.25">
      <c r="M43" s="2"/>
    </row>
    <row r="44" spans="1:18" x14ac:dyDescent="0.25">
      <c r="M44" s="2"/>
    </row>
    <row r="45" spans="1:18" x14ac:dyDescent="0.25">
      <c r="M45" s="2"/>
    </row>
    <row r="46" spans="1:18" x14ac:dyDescent="0.25">
      <c r="M46" s="2"/>
    </row>
    <row r="47" spans="1:18" x14ac:dyDescent="0.25">
      <c r="M47" s="2"/>
    </row>
  </sheetData>
  <mergeCells count="18">
    <mergeCell ref="A3:A4"/>
    <mergeCell ref="B3:B4"/>
    <mergeCell ref="C3:C4"/>
    <mergeCell ref="D3:D4"/>
    <mergeCell ref="J3:J4"/>
    <mergeCell ref="E4:F4"/>
    <mergeCell ref="Q3:Q4"/>
    <mergeCell ref="R3:R4"/>
    <mergeCell ref="B1:S1"/>
    <mergeCell ref="B2:S2"/>
    <mergeCell ref="E3:I3"/>
    <mergeCell ref="K3:K4"/>
    <mergeCell ref="L3:L4"/>
    <mergeCell ref="S3:S4"/>
    <mergeCell ref="M3:M4"/>
    <mergeCell ref="N3:N4"/>
    <mergeCell ref="O3:O4"/>
    <mergeCell ref="P3:P4"/>
  </mergeCells>
  <pageMargins left="0" right="0" top="0" bottom="0" header="0.3" footer="0.3"/>
  <pageSetup paperSize="5" scale="75" orientation="landscape" r:id="rId1"/>
  <headerFooter differentFirst="1"/>
  <colBreaks count="1" manualBreakCount="1"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A10" zoomScaleSheetLayoutView="87" workbookViewId="0">
      <selection activeCell="Q10" sqref="Q10"/>
    </sheetView>
  </sheetViews>
  <sheetFormatPr defaultRowHeight="15.75" x14ac:dyDescent="0.25"/>
  <cols>
    <col min="1" max="1" width="3.7109375" style="4" customWidth="1"/>
    <col min="2" max="2" width="15.140625" style="2" customWidth="1"/>
    <col min="3" max="3" width="21.5703125" style="2" customWidth="1"/>
    <col min="4" max="4" width="5.7109375" style="2" customWidth="1"/>
    <col min="5" max="5" width="14.85546875" style="2" customWidth="1"/>
    <col min="6" max="6" width="13.5703125" style="2" customWidth="1"/>
    <col min="7" max="7" width="13.28515625" style="2" customWidth="1"/>
    <col min="8" max="8" width="13.42578125" style="11" customWidth="1"/>
    <col min="9" max="9" width="12.28515625" style="2" customWidth="1"/>
    <col min="10" max="10" width="15.28515625" style="2" customWidth="1"/>
    <col min="11" max="11" width="15.42578125" style="2" customWidth="1"/>
    <col min="12" max="12" width="13.140625" style="11" customWidth="1"/>
    <col min="13" max="13" width="9.85546875" style="2" customWidth="1"/>
    <col min="14" max="14" width="9.5703125" style="2" customWidth="1"/>
    <col min="15" max="15" width="5.42578125" style="2" customWidth="1"/>
    <col min="16" max="16" width="12.28515625" style="2" customWidth="1"/>
    <col min="17" max="17" width="11.7109375" style="2" customWidth="1"/>
    <col min="18" max="18" width="10.140625" style="2" customWidth="1"/>
    <col min="19" max="19" width="13.42578125" style="2" customWidth="1"/>
    <col min="20" max="20" width="10.7109375" style="2" customWidth="1"/>
    <col min="21" max="21" width="11" style="2" customWidth="1"/>
    <col min="22" max="22" width="14.28515625" style="2" bestFit="1" customWidth="1"/>
    <col min="23" max="16384" width="9.140625" style="2"/>
  </cols>
  <sheetData>
    <row r="1" spans="1:22" ht="59.25" customHeight="1" x14ac:dyDescent="0.25">
      <c r="A1" s="1"/>
      <c r="B1" s="950" t="s">
        <v>0</v>
      </c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  <c r="S1" s="950"/>
      <c r="T1" s="950"/>
    </row>
    <row r="2" spans="1:22" ht="18" customHeight="1" x14ac:dyDescent="0.25">
      <c r="A2" s="1"/>
      <c r="B2" s="964" t="s">
        <v>36</v>
      </c>
      <c r="C2" s="964"/>
      <c r="D2" s="964"/>
      <c r="E2" s="964"/>
      <c r="F2" s="964"/>
      <c r="G2" s="964"/>
      <c r="H2" s="964"/>
      <c r="I2" s="964"/>
      <c r="J2" s="964"/>
      <c r="K2" s="964"/>
      <c r="L2" s="964"/>
      <c r="M2" s="964"/>
      <c r="N2" s="964"/>
      <c r="O2" s="964"/>
      <c r="P2" s="964"/>
      <c r="Q2" s="964"/>
      <c r="R2" s="964"/>
      <c r="S2" s="964"/>
      <c r="T2" s="964"/>
    </row>
    <row r="3" spans="1:22" ht="18" customHeight="1" x14ac:dyDescent="0.25">
      <c r="A3" s="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2" ht="18" customHeight="1" x14ac:dyDescent="0.25">
      <c r="A4" s="959" t="s">
        <v>4</v>
      </c>
      <c r="B4" s="959" t="s">
        <v>5</v>
      </c>
      <c r="C4" s="959" t="s">
        <v>6</v>
      </c>
      <c r="D4" s="959" t="s">
        <v>32</v>
      </c>
      <c r="E4" s="965" t="s">
        <v>55</v>
      </c>
      <c r="F4" s="966"/>
      <c r="G4" s="966"/>
      <c r="H4" s="966"/>
      <c r="I4" s="966"/>
      <c r="J4" s="966"/>
      <c r="K4" s="966"/>
      <c r="L4" s="967"/>
      <c r="M4" s="959" t="s">
        <v>58</v>
      </c>
      <c r="N4" s="959" t="s">
        <v>2</v>
      </c>
      <c r="O4" s="960" t="s">
        <v>26</v>
      </c>
      <c r="P4" s="961"/>
      <c r="Q4" s="959" t="s">
        <v>22</v>
      </c>
      <c r="R4" s="959" t="s">
        <v>8</v>
      </c>
      <c r="S4" s="959" t="s">
        <v>25</v>
      </c>
      <c r="T4" s="959" t="s">
        <v>59</v>
      </c>
    </row>
    <row r="5" spans="1:22" ht="34.5" customHeight="1" x14ac:dyDescent="0.25">
      <c r="A5" s="959"/>
      <c r="B5" s="959"/>
      <c r="C5" s="959"/>
      <c r="D5" s="959"/>
      <c r="E5" s="954" t="s">
        <v>1</v>
      </c>
      <c r="F5" s="954" t="s">
        <v>3</v>
      </c>
      <c r="G5" s="954" t="s">
        <v>18</v>
      </c>
      <c r="H5" s="952" t="s">
        <v>37</v>
      </c>
      <c r="I5" s="954" t="s">
        <v>8</v>
      </c>
      <c r="J5" s="954" t="s">
        <v>9</v>
      </c>
      <c r="K5" s="954" t="s">
        <v>19</v>
      </c>
      <c r="L5" s="952" t="s">
        <v>38</v>
      </c>
      <c r="M5" s="959"/>
      <c r="N5" s="959"/>
      <c r="O5" s="960"/>
      <c r="P5" s="961"/>
      <c r="Q5" s="959"/>
      <c r="R5" s="959"/>
      <c r="S5" s="959"/>
      <c r="T5" s="959"/>
    </row>
    <row r="6" spans="1:22" ht="17.25" customHeight="1" x14ac:dyDescent="0.25">
      <c r="A6" s="955"/>
      <c r="B6" s="955"/>
      <c r="C6" s="955"/>
      <c r="D6" s="955"/>
      <c r="E6" s="955"/>
      <c r="F6" s="955"/>
      <c r="G6" s="955"/>
      <c r="H6" s="953"/>
      <c r="I6" s="955"/>
      <c r="J6" s="955"/>
      <c r="K6" s="955"/>
      <c r="L6" s="953"/>
      <c r="M6" s="955"/>
      <c r="N6" s="955"/>
      <c r="O6" s="962"/>
      <c r="P6" s="963"/>
      <c r="Q6" s="955"/>
      <c r="R6" s="955"/>
      <c r="S6" s="955"/>
      <c r="T6" s="955"/>
    </row>
    <row r="7" spans="1:22" x14ac:dyDescent="0.25">
      <c r="A7" s="64">
        <v>1</v>
      </c>
      <c r="B7" s="65" t="s">
        <v>7</v>
      </c>
      <c r="C7" s="66" t="s">
        <v>11</v>
      </c>
      <c r="D7" s="67">
        <v>7041</v>
      </c>
      <c r="E7" s="68">
        <v>9871121</v>
      </c>
      <c r="F7" s="68">
        <v>592267</v>
      </c>
      <c r="G7" s="68">
        <v>493556</v>
      </c>
      <c r="H7" s="69">
        <f>F7+G7</f>
        <v>1085823</v>
      </c>
      <c r="I7" s="68">
        <v>493556</v>
      </c>
      <c r="J7" s="68">
        <f>F7+G7+I7</f>
        <v>1579379</v>
      </c>
      <c r="K7" s="52">
        <v>7798186</v>
      </c>
      <c r="L7" s="70">
        <f>E7-H7</f>
        <v>8785298</v>
      </c>
      <c r="M7" s="71">
        <v>4410775</v>
      </c>
      <c r="N7" s="99">
        <v>42792</v>
      </c>
      <c r="O7" s="135" t="s">
        <v>56</v>
      </c>
      <c r="P7" s="146">
        <v>85904438.079999998</v>
      </c>
      <c r="Q7" s="147">
        <v>12618757.880000001</v>
      </c>
      <c r="R7" s="130">
        <v>5368067.8600000003</v>
      </c>
      <c r="S7" s="130">
        <f>P7+R7</f>
        <v>91272505.939999998</v>
      </c>
      <c r="T7" s="99"/>
    </row>
    <row r="8" spans="1:22" x14ac:dyDescent="0.25">
      <c r="A8" s="64">
        <v>2</v>
      </c>
      <c r="B8" s="65" t="s">
        <v>7</v>
      </c>
      <c r="C8" s="66" t="s">
        <v>11</v>
      </c>
      <c r="D8" s="67">
        <v>7041</v>
      </c>
      <c r="E8" s="68">
        <v>0</v>
      </c>
      <c r="F8" s="68">
        <v>0</v>
      </c>
      <c r="G8" s="68">
        <v>0</v>
      </c>
      <c r="H8" s="69">
        <f t="shared" ref="H8:H21" si="0">F8+G8</f>
        <v>0</v>
      </c>
      <c r="I8" s="68"/>
      <c r="J8" s="68"/>
      <c r="K8" s="52">
        <v>493556</v>
      </c>
      <c r="L8" s="70">
        <f t="shared" ref="L8:L21" si="1">E8-H8</f>
        <v>0</v>
      </c>
      <c r="M8" s="71">
        <v>7707724</v>
      </c>
      <c r="N8" s="99">
        <v>42814</v>
      </c>
      <c r="O8" s="136" t="s">
        <v>60</v>
      </c>
      <c r="P8" s="148">
        <v>34904925</v>
      </c>
      <c r="Q8" s="131"/>
      <c r="R8" s="131"/>
      <c r="S8" s="149">
        <f>SUM(P8:R8)</f>
        <v>34904925</v>
      </c>
      <c r="T8" s="99"/>
    </row>
    <row r="9" spans="1:22" x14ac:dyDescent="0.25">
      <c r="A9" s="64">
        <v>3</v>
      </c>
      <c r="B9" s="72" t="s">
        <v>10</v>
      </c>
      <c r="C9" s="66" t="s">
        <v>13</v>
      </c>
      <c r="D9" s="67">
        <v>7041</v>
      </c>
      <c r="E9" s="68">
        <v>9485898</v>
      </c>
      <c r="F9" s="68">
        <v>569154</v>
      </c>
      <c r="G9" s="68">
        <v>569154</v>
      </c>
      <c r="H9" s="69">
        <f t="shared" si="0"/>
        <v>1138308</v>
      </c>
      <c r="I9" s="68">
        <v>474295</v>
      </c>
      <c r="J9" s="68">
        <f t="shared" ref="J9:J10" si="2">F9+G9+I9</f>
        <v>1612603</v>
      </c>
      <c r="K9" s="52">
        <f t="shared" ref="K9:K10" si="3">E9-J9</f>
        <v>7873295</v>
      </c>
      <c r="L9" s="70">
        <f t="shared" si="1"/>
        <v>8347590</v>
      </c>
      <c r="M9" s="71">
        <v>4410824</v>
      </c>
      <c r="N9" s="99">
        <v>42817</v>
      </c>
      <c r="O9" s="136"/>
      <c r="P9" s="137"/>
      <c r="Q9" s="131"/>
      <c r="R9" s="131"/>
      <c r="S9" s="131"/>
      <c r="T9" s="99"/>
      <c r="V9" s="5"/>
    </row>
    <row r="10" spans="1:22" x14ac:dyDescent="0.25">
      <c r="A10" s="64">
        <v>4</v>
      </c>
      <c r="B10" s="65" t="s">
        <v>14</v>
      </c>
      <c r="C10" s="66" t="s">
        <v>12</v>
      </c>
      <c r="D10" s="67">
        <v>7081</v>
      </c>
      <c r="E10" s="68">
        <v>14978253.83</v>
      </c>
      <c r="F10" s="68">
        <v>898695</v>
      </c>
      <c r="G10" s="68">
        <v>898695</v>
      </c>
      <c r="H10" s="69">
        <f t="shared" si="0"/>
        <v>1797390</v>
      </c>
      <c r="I10" s="68">
        <v>748913</v>
      </c>
      <c r="J10" s="68">
        <f t="shared" si="2"/>
        <v>2546303</v>
      </c>
      <c r="K10" s="52">
        <f t="shared" si="3"/>
        <v>12431950.83</v>
      </c>
      <c r="L10" s="70">
        <f t="shared" si="1"/>
        <v>13180863.83</v>
      </c>
      <c r="M10" s="71">
        <v>4410833</v>
      </c>
      <c r="N10" s="99">
        <v>42824</v>
      </c>
      <c r="O10" s="136"/>
      <c r="P10" s="137"/>
      <c r="Q10" s="131"/>
      <c r="R10" s="131"/>
      <c r="S10" s="131"/>
      <c r="T10" s="99"/>
    </row>
    <row r="11" spans="1:22" s="6" customFormat="1" ht="40.5" customHeight="1" x14ac:dyDescent="0.25">
      <c r="A11" s="73">
        <v>5</v>
      </c>
      <c r="B11" s="74" t="s">
        <v>21</v>
      </c>
      <c r="C11" s="75" t="s">
        <v>29</v>
      </c>
      <c r="D11" s="76">
        <v>4947</v>
      </c>
      <c r="E11" s="77">
        <v>3000000</v>
      </c>
      <c r="F11" s="78">
        <v>180000</v>
      </c>
      <c r="G11" s="78">
        <v>180000</v>
      </c>
      <c r="H11" s="79">
        <f t="shared" si="0"/>
        <v>360000</v>
      </c>
      <c r="I11" s="78">
        <v>0</v>
      </c>
      <c r="J11" s="78">
        <f>F11+G11</f>
        <v>360000</v>
      </c>
      <c r="K11" s="78">
        <v>2640000</v>
      </c>
      <c r="L11" s="80">
        <f t="shared" si="1"/>
        <v>2640000</v>
      </c>
      <c r="M11" s="81">
        <v>4410766</v>
      </c>
      <c r="N11" s="100">
        <v>42785</v>
      </c>
      <c r="O11" s="138"/>
      <c r="P11" s="139"/>
      <c r="Q11" s="132"/>
      <c r="R11" s="132"/>
      <c r="S11" s="132"/>
      <c r="T11" s="100"/>
    </row>
    <row r="12" spans="1:22" s="6" customFormat="1" x14ac:dyDescent="0.25">
      <c r="A12" s="64">
        <v>6</v>
      </c>
      <c r="B12" s="74" t="s">
        <v>23</v>
      </c>
      <c r="C12" s="48" t="s">
        <v>24</v>
      </c>
      <c r="D12" s="82">
        <v>7041</v>
      </c>
      <c r="E12" s="83">
        <v>14259856</v>
      </c>
      <c r="F12" s="78">
        <f>E12*6%</f>
        <v>855591.36</v>
      </c>
      <c r="G12" s="78">
        <f>E12*7%</f>
        <v>998189.92</v>
      </c>
      <c r="H12" s="69">
        <f t="shared" si="0"/>
        <v>1853781.28</v>
      </c>
      <c r="I12" s="78">
        <f>E12*5%</f>
        <v>712992.8</v>
      </c>
      <c r="J12" s="78">
        <f t="shared" ref="J12:J21" si="4">F12+G12+I12</f>
        <v>2566774.08</v>
      </c>
      <c r="K12" s="78">
        <v>11693082</v>
      </c>
      <c r="L12" s="70">
        <f t="shared" si="1"/>
        <v>12406074.720000001</v>
      </c>
      <c r="M12" s="81">
        <v>7010124</v>
      </c>
      <c r="N12" s="100">
        <v>42848</v>
      </c>
      <c r="O12" s="138"/>
      <c r="P12" s="139"/>
      <c r="Q12" s="132"/>
      <c r="R12" s="132"/>
      <c r="S12" s="132"/>
      <c r="T12" s="100"/>
    </row>
    <row r="13" spans="1:22" s="6" customFormat="1" x14ac:dyDescent="0.25">
      <c r="A13" s="64">
        <v>7</v>
      </c>
      <c r="B13" s="76" t="s">
        <v>27</v>
      </c>
      <c r="C13" s="84" t="s">
        <v>28</v>
      </c>
      <c r="D13" s="73">
        <v>7081</v>
      </c>
      <c r="E13" s="83">
        <v>4144654</v>
      </c>
      <c r="F13" s="78">
        <v>248679</v>
      </c>
      <c r="G13" s="78">
        <v>248679</v>
      </c>
      <c r="H13" s="69">
        <f t="shared" si="0"/>
        <v>497358</v>
      </c>
      <c r="I13" s="78">
        <v>207233</v>
      </c>
      <c r="J13" s="78">
        <f t="shared" si="4"/>
        <v>704591</v>
      </c>
      <c r="K13" s="78">
        <f t="shared" ref="K13:K21" si="5">E13-J13</f>
        <v>3440063</v>
      </c>
      <c r="L13" s="70">
        <f t="shared" si="1"/>
        <v>3647296</v>
      </c>
      <c r="M13" s="81">
        <v>7010164</v>
      </c>
      <c r="N13" s="100">
        <v>42879</v>
      </c>
      <c r="O13" s="138"/>
      <c r="P13" s="139"/>
      <c r="Q13" s="132"/>
      <c r="R13" s="132"/>
      <c r="S13" s="132"/>
      <c r="T13" s="100"/>
    </row>
    <row r="14" spans="1:22" s="6" customFormat="1" ht="25.5" x14ac:dyDescent="0.25">
      <c r="A14" s="64">
        <v>8</v>
      </c>
      <c r="B14" s="85" t="s">
        <v>30</v>
      </c>
      <c r="C14" s="84" t="s">
        <v>31</v>
      </c>
      <c r="D14" s="73">
        <v>7081</v>
      </c>
      <c r="E14" s="83">
        <v>9280540</v>
      </c>
      <c r="F14" s="78">
        <v>556833</v>
      </c>
      <c r="G14" s="78">
        <v>556832</v>
      </c>
      <c r="H14" s="79">
        <f t="shared" si="0"/>
        <v>1113665</v>
      </c>
      <c r="I14" s="78">
        <v>464027</v>
      </c>
      <c r="J14" s="78">
        <f t="shared" si="4"/>
        <v>1577692</v>
      </c>
      <c r="K14" s="78">
        <f t="shared" si="5"/>
        <v>7702848</v>
      </c>
      <c r="L14" s="80">
        <f t="shared" si="1"/>
        <v>8166875</v>
      </c>
      <c r="M14" s="81">
        <v>7010165</v>
      </c>
      <c r="N14" s="100">
        <v>42880</v>
      </c>
      <c r="O14" s="138"/>
      <c r="P14" s="139"/>
      <c r="Q14" s="132"/>
      <c r="R14" s="132"/>
      <c r="S14" s="132"/>
      <c r="T14" s="100"/>
    </row>
    <row r="15" spans="1:22" s="6" customFormat="1" ht="38.25" x14ac:dyDescent="0.25">
      <c r="A15" s="73">
        <v>9</v>
      </c>
      <c r="B15" s="85" t="s">
        <v>34</v>
      </c>
      <c r="C15" s="84" t="s">
        <v>33</v>
      </c>
      <c r="D15" s="73">
        <v>7041</v>
      </c>
      <c r="E15" s="83">
        <v>10328340</v>
      </c>
      <c r="F15" s="78">
        <v>619701</v>
      </c>
      <c r="G15" s="78">
        <v>619700</v>
      </c>
      <c r="H15" s="79">
        <f t="shared" si="0"/>
        <v>1239401</v>
      </c>
      <c r="I15" s="78">
        <v>516417</v>
      </c>
      <c r="J15" s="78">
        <f t="shared" si="4"/>
        <v>1755818</v>
      </c>
      <c r="K15" s="78">
        <f t="shared" si="5"/>
        <v>8572522</v>
      </c>
      <c r="L15" s="80">
        <f t="shared" si="1"/>
        <v>9088939</v>
      </c>
      <c r="M15" s="81">
        <v>7010170</v>
      </c>
      <c r="N15" s="100">
        <v>42883</v>
      </c>
      <c r="O15" s="138"/>
      <c r="P15" s="139"/>
      <c r="Q15" s="132"/>
      <c r="R15" s="132"/>
      <c r="S15" s="132"/>
      <c r="T15" s="100"/>
    </row>
    <row r="16" spans="1:22" s="6" customFormat="1" x14ac:dyDescent="0.25">
      <c r="A16" s="73">
        <v>10</v>
      </c>
      <c r="B16" s="85" t="s">
        <v>7</v>
      </c>
      <c r="C16" s="84" t="s">
        <v>11</v>
      </c>
      <c r="D16" s="73">
        <v>7041</v>
      </c>
      <c r="E16" s="83">
        <v>4262665.3499999996</v>
      </c>
      <c r="F16" s="78">
        <v>255759.92</v>
      </c>
      <c r="G16" s="78">
        <v>213133.26</v>
      </c>
      <c r="H16" s="79">
        <f t="shared" si="0"/>
        <v>468893.18000000005</v>
      </c>
      <c r="I16" s="78">
        <v>213133.26</v>
      </c>
      <c r="J16" s="78">
        <f t="shared" si="4"/>
        <v>682026.44000000006</v>
      </c>
      <c r="K16" s="78">
        <f t="shared" si="5"/>
        <v>3580638.9099999997</v>
      </c>
      <c r="L16" s="80">
        <f t="shared" si="1"/>
        <v>3793772.1699999995</v>
      </c>
      <c r="M16" s="81">
        <v>1930082</v>
      </c>
      <c r="N16" s="100">
        <v>42901</v>
      </c>
      <c r="O16" s="138"/>
      <c r="P16" s="139"/>
      <c r="Q16" s="132"/>
      <c r="R16" s="132"/>
      <c r="S16" s="132"/>
      <c r="T16" s="100"/>
    </row>
    <row r="17" spans="1:20" s="7" customFormat="1" x14ac:dyDescent="0.25">
      <c r="A17" s="86">
        <v>11</v>
      </c>
      <c r="B17" s="87" t="s">
        <v>23</v>
      </c>
      <c r="C17" s="88" t="s">
        <v>39</v>
      </c>
      <c r="D17" s="86">
        <v>7041</v>
      </c>
      <c r="E17" s="89">
        <v>12499297</v>
      </c>
      <c r="F17" s="90">
        <v>749957.83</v>
      </c>
      <c r="G17" s="90">
        <v>874950.79</v>
      </c>
      <c r="H17" s="91">
        <f t="shared" si="0"/>
        <v>1624908.62</v>
      </c>
      <c r="I17" s="90">
        <v>499971.88</v>
      </c>
      <c r="J17" s="90">
        <f t="shared" si="4"/>
        <v>2124880.5</v>
      </c>
      <c r="K17" s="90">
        <f t="shared" si="5"/>
        <v>10374416.5</v>
      </c>
      <c r="L17" s="92">
        <f>K17+I17</f>
        <v>10874388.380000001</v>
      </c>
      <c r="M17" s="93">
        <v>1930085</v>
      </c>
      <c r="N17" s="101">
        <v>42904</v>
      </c>
      <c r="O17" s="140"/>
      <c r="P17" s="141"/>
      <c r="Q17" s="133"/>
      <c r="R17" s="133"/>
      <c r="S17" s="133"/>
      <c r="T17" s="101"/>
    </row>
    <row r="18" spans="1:20" s="6" customFormat="1" x14ac:dyDescent="0.25">
      <c r="A18" s="73">
        <v>12</v>
      </c>
      <c r="B18" s="74" t="s">
        <v>23</v>
      </c>
      <c r="C18" s="84" t="s">
        <v>24</v>
      </c>
      <c r="D18" s="73">
        <v>7041</v>
      </c>
      <c r="E18" s="83">
        <v>2555298.56</v>
      </c>
      <c r="F18" s="78">
        <v>153317.91</v>
      </c>
      <c r="G18" s="78">
        <v>178870.89</v>
      </c>
      <c r="H18" s="79">
        <f t="shared" si="0"/>
        <v>332188.80000000005</v>
      </c>
      <c r="I18" s="78">
        <v>127764.92</v>
      </c>
      <c r="J18" s="78">
        <f t="shared" si="4"/>
        <v>459953.72000000003</v>
      </c>
      <c r="K18" s="78">
        <f t="shared" si="5"/>
        <v>2095344.84</v>
      </c>
      <c r="L18" s="80">
        <f t="shared" si="1"/>
        <v>2223109.7599999998</v>
      </c>
      <c r="M18" s="81">
        <v>1930087</v>
      </c>
      <c r="N18" s="102">
        <v>42905</v>
      </c>
      <c r="O18" s="138"/>
      <c r="P18" s="139"/>
      <c r="Q18" s="132"/>
      <c r="R18" s="132"/>
      <c r="S18" s="132"/>
      <c r="T18" s="102"/>
    </row>
    <row r="19" spans="1:20" s="7" customFormat="1" x14ac:dyDescent="0.25">
      <c r="A19" s="86">
        <v>13</v>
      </c>
      <c r="B19" s="87" t="s">
        <v>10</v>
      </c>
      <c r="C19" s="94" t="s">
        <v>13</v>
      </c>
      <c r="D19" s="86">
        <v>7041</v>
      </c>
      <c r="E19" s="89">
        <v>967951</v>
      </c>
      <c r="F19" s="90">
        <v>58077</v>
      </c>
      <c r="G19" s="90">
        <v>58077</v>
      </c>
      <c r="H19" s="91">
        <f t="shared" si="0"/>
        <v>116154</v>
      </c>
      <c r="I19" s="90">
        <v>48398</v>
      </c>
      <c r="J19" s="90">
        <f t="shared" si="4"/>
        <v>164552</v>
      </c>
      <c r="K19" s="90">
        <f t="shared" si="5"/>
        <v>803399</v>
      </c>
      <c r="L19" s="92">
        <f t="shared" si="1"/>
        <v>851797</v>
      </c>
      <c r="M19" s="93">
        <v>1930091</v>
      </c>
      <c r="N19" s="101">
        <v>42906</v>
      </c>
      <c r="O19" s="140"/>
      <c r="P19" s="141"/>
      <c r="Q19" s="133"/>
      <c r="R19" s="133"/>
      <c r="S19" s="133"/>
      <c r="T19" s="101"/>
    </row>
    <row r="20" spans="1:20" s="6" customFormat="1" x14ac:dyDescent="0.25">
      <c r="A20" s="73">
        <v>14</v>
      </c>
      <c r="B20" s="74" t="s">
        <v>14</v>
      </c>
      <c r="C20" s="48" t="s">
        <v>12</v>
      </c>
      <c r="D20" s="73">
        <v>7081</v>
      </c>
      <c r="E20" s="83">
        <v>5287458</v>
      </c>
      <c r="F20" s="78">
        <v>317247</v>
      </c>
      <c r="G20" s="78">
        <v>317248</v>
      </c>
      <c r="H20" s="79">
        <f t="shared" si="0"/>
        <v>634495</v>
      </c>
      <c r="I20" s="78">
        <v>264373</v>
      </c>
      <c r="J20" s="78">
        <f t="shared" si="4"/>
        <v>898868</v>
      </c>
      <c r="K20" s="78">
        <f t="shared" si="5"/>
        <v>4388590</v>
      </c>
      <c r="L20" s="80">
        <f t="shared" si="1"/>
        <v>4652963</v>
      </c>
      <c r="M20" s="81">
        <v>1930095</v>
      </c>
      <c r="N20" s="100">
        <v>42907</v>
      </c>
      <c r="O20" s="138"/>
      <c r="P20" s="139"/>
      <c r="Q20" s="132"/>
      <c r="R20" s="132"/>
      <c r="S20" s="132"/>
      <c r="T20" s="100"/>
    </row>
    <row r="21" spans="1:20" s="6" customFormat="1" ht="38.25" x14ac:dyDescent="0.25">
      <c r="A21" s="73">
        <v>15</v>
      </c>
      <c r="B21" s="74" t="s">
        <v>21</v>
      </c>
      <c r="C21" s="75" t="s">
        <v>29</v>
      </c>
      <c r="D21" s="73">
        <v>4947</v>
      </c>
      <c r="E21" s="83">
        <v>2969931.08</v>
      </c>
      <c r="F21" s="78">
        <v>178196</v>
      </c>
      <c r="G21" s="78">
        <v>178196</v>
      </c>
      <c r="H21" s="79">
        <f t="shared" si="0"/>
        <v>356392</v>
      </c>
      <c r="I21" s="78">
        <v>596993</v>
      </c>
      <c r="J21" s="78">
        <f t="shared" si="4"/>
        <v>953385</v>
      </c>
      <c r="K21" s="78">
        <f t="shared" si="5"/>
        <v>2016546.08</v>
      </c>
      <c r="L21" s="80">
        <f t="shared" si="1"/>
        <v>2613539.08</v>
      </c>
      <c r="M21" s="81">
        <v>1930096</v>
      </c>
      <c r="N21" s="100">
        <v>42907</v>
      </c>
      <c r="O21" s="142"/>
      <c r="P21" s="143"/>
      <c r="Q21" s="134"/>
      <c r="R21" s="134"/>
      <c r="S21" s="134"/>
      <c r="T21" s="100"/>
    </row>
    <row r="22" spans="1:20" s="6" customFormat="1" x14ac:dyDescent="0.25">
      <c r="A22" s="43"/>
      <c r="B22" s="44"/>
      <c r="C22" s="45" t="s">
        <v>25</v>
      </c>
      <c r="D22" s="45"/>
      <c r="E22" s="46">
        <f>SUM(E7:E21)</f>
        <v>103891263.81999999</v>
      </c>
      <c r="F22" s="46">
        <f t="shared" ref="F22:L22" si="6">SUM(F7:F21)</f>
        <v>6233476.0199999996</v>
      </c>
      <c r="G22" s="46">
        <f t="shared" si="6"/>
        <v>6385281.8599999994</v>
      </c>
      <c r="H22" s="47">
        <f t="shared" si="6"/>
        <v>12618757.880000003</v>
      </c>
      <c r="I22" s="46">
        <f t="shared" si="6"/>
        <v>5368067.8599999994</v>
      </c>
      <c r="J22" s="46">
        <f t="shared" si="6"/>
        <v>17986825.740000002</v>
      </c>
      <c r="K22" s="46">
        <f t="shared" si="6"/>
        <v>85904438.159999996</v>
      </c>
      <c r="L22" s="47">
        <f t="shared" si="6"/>
        <v>91272505.939999998</v>
      </c>
      <c r="M22" s="51"/>
      <c r="N22" s="51"/>
      <c r="O22" s="129"/>
      <c r="P22" s="144">
        <f>SUM(P7:P21)</f>
        <v>120809363.08</v>
      </c>
      <c r="Q22" s="48">
        <f t="shared" ref="Q22:S22" si="7">SUM(Q7:Q21)</f>
        <v>12618757.880000001</v>
      </c>
      <c r="R22" s="145">
        <f t="shared" si="7"/>
        <v>5368067.8600000003</v>
      </c>
      <c r="S22" s="145">
        <f t="shared" si="7"/>
        <v>126177430.94</v>
      </c>
      <c r="T22" s="128"/>
    </row>
    <row r="23" spans="1:20" s="6" customFormat="1" ht="27.75" customHeight="1" x14ac:dyDescent="0.25">
      <c r="A23" s="43"/>
      <c r="B23" s="44"/>
      <c r="C23" s="44"/>
      <c r="D23" s="44"/>
      <c r="E23" s="8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</row>
    <row r="24" spans="1:20" s="6" customFormat="1" ht="18.75" customHeight="1" x14ac:dyDescent="0.25">
      <c r="A24" s="43"/>
      <c r="B24" s="44"/>
      <c r="C24" s="62"/>
      <c r="D24" s="44"/>
      <c r="E24" s="8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</row>
    <row r="25" spans="1:20" s="6" customFormat="1" ht="18.75" customHeight="1" x14ac:dyDescent="0.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s="6" customFormat="1" x14ac:dyDescent="0.25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</row>
    <row r="27" spans="1:20" s="6" customFormat="1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 spans="1:20" s="6" customForma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s="6" customFormat="1" x14ac:dyDescent="0.25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20" s="6" customFormat="1" x14ac:dyDescent="0.25">
      <c r="A30" s="1"/>
    </row>
    <row r="31" spans="1:20" s="6" customFormat="1" x14ac:dyDescent="0.25">
      <c r="A31" s="1"/>
    </row>
    <row r="32" spans="1:20" s="6" customFormat="1" x14ac:dyDescent="0.25">
      <c r="A32" s="1"/>
    </row>
    <row r="33" spans="1:8" s="6" customFormat="1" x14ac:dyDescent="0.25">
      <c r="A33" s="1"/>
    </row>
    <row r="34" spans="1:8" s="6" customFormat="1" x14ac:dyDescent="0.25">
      <c r="A34" s="1"/>
    </row>
    <row r="35" spans="1:8" s="6" customFormat="1" x14ac:dyDescent="0.25">
      <c r="A35" s="1"/>
    </row>
    <row r="36" spans="1:8" s="6" customFormat="1" ht="285" customHeight="1" x14ac:dyDescent="0.25">
      <c r="A36" s="1"/>
    </row>
    <row r="37" spans="1:8" x14ac:dyDescent="0.25">
      <c r="H37" s="2"/>
    </row>
    <row r="38" spans="1:8" x14ac:dyDescent="0.25">
      <c r="H38" s="2"/>
    </row>
    <row r="39" spans="1:8" x14ac:dyDescent="0.25">
      <c r="H39" s="2"/>
    </row>
    <row r="40" spans="1:8" x14ac:dyDescent="0.25">
      <c r="H40" s="2"/>
    </row>
    <row r="41" spans="1:8" x14ac:dyDescent="0.25">
      <c r="H41" s="2"/>
    </row>
    <row r="42" spans="1:8" x14ac:dyDescent="0.25">
      <c r="H42" s="2"/>
    </row>
  </sheetData>
  <mergeCells count="22">
    <mergeCell ref="B1:T1"/>
    <mergeCell ref="B2:T2"/>
    <mergeCell ref="E5:E6"/>
    <mergeCell ref="F5:F6"/>
    <mergeCell ref="G5:G6"/>
    <mergeCell ref="E4:L4"/>
    <mergeCell ref="A4:A6"/>
    <mergeCell ref="B4:B6"/>
    <mergeCell ref="C4:C6"/>
    <mergeCell ref="M4:M6"/>
    <mergeCell ref="T4:T6"/>
    <mergeCell ref="D4:D6"/>
    <mergeCell ref="N4:N6"/>
    <mergeCell ref="H5:H6"/>
    <mergeCell ref="I5:I6"/>
    <mergeCell ref="J5:J6"/>
    <mergeCell ref="K5:K6"/>
    <mergeCell ref="L5:L6"/>
    <mergeCell ref="S4:S6"/>
    <mergeCell ref="O4:P6"/>
    <mergeCell ref="Q4:Q6"/>
    <mergeCell ref="R4:R6"/>
  </mergeCells>
  <printOptions horizontalCentered="1"/>
  <pageMargins left="0" right="0" top="0" bottom="0" header="0.3" footer="0.3"/>
  <pageSetup paperSize="5" scale="70" orientation="landscape" r:id="rId1"/>
  <headerFooter differentFirst="1"/>
  <colBreaks count="1" manualBreakCount="1">
    <brk id="2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6" zoomScaleSheetLayoutView="87" workbookViewId="0">
      <selection activeCell="K8" sqref="K8"/>
    </sheetView>
  </sheetViews>
  <sheetFormatPr defaultRowHeight="15.75" x14ac:dyDescent="0.25"/>
  <cols>
    <col min="1" max="1" width="3.7109375" style="4" customWidth="1"/>
    <col min="2" max="2" width="15.140625" style="2" customWidth="1"/>
    <col min="3" max="3" width="21.5703125" style="2" customWidth="1"/>
    <col min="4" max="4" width="5.7109375" style="2" customWidth="1"/>
    <col min="5" max="5" width="14.85546875" style="2" customWidth="1"/>
    <col min="6" max="6" width="13.5703125" style="2" customWidth="1"/>
    <col min="7" max="7" width="13.28515625" style="2" customWidth="1"/>
    <col min="8" max="8" width="13.42578125" style="11" customWidth="1"/>
    <col min="9" max="9" width="12.28515625" style="2" customWidth="1"/>
    <col min="10" max="10" width="15.28515625" style="2" customWidth="1"/>
    <col min="11" max="11" width="15.42578125" style="2" customWidth="1"/>
    <col min="12" max="12" width="13.140625" style="11" customWidth="1"/>
    <col min="13" max="13" width="9.85546875" style="2" customWidth="1"/>
    <col min="14" max="14" width="9.5703125" style="2" customWidth="1"/>
    <col min="15" max="15" width="10.7109375" style="2" customWidth="1"/>
    <col min="16" max="16" width="11" style="2" customWidth="1"/>
    <col min="17" max="17" width="14.28515625" style="2" bestFit="1" customWidth="1"/>
    <col min="18" max="16384" width="9.140625" style="2"/>
  </cols>
  <sheetData>
    <row r="1" spans="1:17" ht="59.25" customHeight="1" x14ac:dyDescent="0.25">
      <c r="A1" s="1"/>
      <c r="B1" s="950" t="s">
        <v>0</v>
      </c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</row>
    <row r="2" spans="1:17" ht="18" customHeight="1" x14ac:dyDescent="0.25">
      <c r="A2" s="1"/>
      <c r="B2" s="964" t="s">
        <v>36</v>
      </c>
      <c r="C2" s="964"/>
      <c r="D2" s="964"/>
      <c r="E2" s="964"/>
      <c r="F2" s="964"/>
      <c r="G2" s="964"/>
      <c r="H2" s="964"/>
      <c r="I2" s="964"/>
      <c r="J2" s="964"/>
      <c r="K2" s="964"/>
      <c r="L2" s="964"/>
      <c r="M2" s="964"/>
      <c r="N2" s="964"/>
      <c r="O2" s="964"/>
    </row>
    <row r="3" spans="1:17" ht="18" customHeight="1" x14ac:dyDescent="0.25">
      <c r="A3" s="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spans="1:17" ht="18" customHeight="1" x14ac:dyDescent="0.25">
      <c r="A4" s="959" t="s">
        <v>4</v>
      </c>
      <c r="B4" s="959" t="s">
        <v>5</v>
      </c>
      <c r="C4" s="959" t="s">
        <v>6</v>
      </c>
      <c r="D4" s="959" t="s">
        <v>32</v>
      </c>
      <c r="E4" s="965" t="s">
        <v>55</v>
      </c>
      <c r="F4" s="966"/>
      <c r="G4" s="966"/>
      <c r="H4" s="966"/>
      <c r="I4" s="966"/>
      <c r="J4" s="966"/>
      <c r="K4" s="966"/>
      <c r="L4" s="967"/>
      <c r="M4" s="959" t="s">
        <v>58</v>
      </c>
      <c r="N4" s="959" t="s">
        <v>2</v>
      </c>
      <c r="O4" s="959" t="s">
        <v>59</v>
      </c>
    </row>
    <row r="5" spans="1:17" ht="34.5" customHeight="1" x14ac:dyDescent="0.25">
      <c r="A5" s="959"/>
      <c r="B5" s="959"/>
      <c r="C5" s="959"/>
      <c r="D5" s="959"/>
      <c r="E5" s="954" t="s">
        <v>1</v>
      </c>
      <c r="F5" s="954" t="s">
        <v>3</v>
      </c>
      <c r="G5" s="954" t="s">
        <v>18</v>
      </c>
      <c r="H5" s="952" t="s">
        <v>37</v>
      </c>
      <c r="I5" s="954" t="s">
        <v>8</v>
      </c>
      <c r="J5" s="954" t="s">
        <v>9</v>
      </c>
      <c r="K5" s="954" t="s">
        <v>19</v>
      </c>
      <c r="L5" s="952" t="s">
        <v>38</v>
      </c>
      <c r="M5" s="959"/>
      <c r="N5" s="959"/>
      <c r="O5" s="959"/>
    </row>
    <row r="6" spans="1:17" ht="17.25" customHeight="1" x14ac:dyDescent="0.25">
      <c r="A6" s="955"/>
      <c r="B6" s="955"/>
      <c r="C6" s="955"/>
      <c r="D6" s="955"/>
      <c r="E6" s="955"/>
      <c r="F6" s="955"/>
      <c r="G6" s="955"/>
      <c r="H6" s="953"/>
      <c r="I6" s="955"/>
      <c r="J6" s="955"/>
      <c r="K6" s="955"/>
      <c r="L6" s="953"/>
      <c r="M6" s="955"/>
      <c r="N6" s="955"/>
      <c r="O6" s="955"/>
    </row>
    <row r="7" spans="1:17" x14ac:dyDescent="0.25">
      <c r="A7" s="64">
        <v>1</v>
      </c>
      <c r="B7" s="65" t="s">
        <v>7</v>
      </c>
      <c r="C7" s="66" t="s">
        <v>11</v>
      </c>
      <c r="D7" s="67">
        <v>7041</v>
      </c>
      <c r="E7" s="68">
        <v>9871121</v>
      </c>
      <c r="F7" s="68">
        <v>592267</v>
      </c>
      <c r="G7" s="68">
        <v>493556</v>
      </c>
      <c r="H7" s="69">
        <f>F7+G7</f>
        <v>1085823</v>
      </c>
      <c r="I7" s="68">
        <v>493556</v>
      </c>
      <c r="J7" s="68">
        <f>F7+G7+I7</f>
        <v>1579379</v>
      </c>
      <c r="K7" s="52">
        <v>7798186</v>
      </c>
      <c r="L7" s="70">
        <f>E7-H7</f>
        <v>8785298</v>
      </c>
      <c r="M7" s="71">
        <v>4410775</v>
      </c>
      <c r="N7" s="99">
        <v>42792</v>
      </c>
      <c r="O7" s="99"/>
    </row>
    <row r="8" spans="1:17" x14ac:dyDescent="0.25">
      <c r="A8" s="64">
        <v>2</v>
      </c>
      <c r="B8" s="65" t="s">
        <v>7</v>
      </c>
      <c r="C8" s="66" t="s">
        <v>11</v>
      </c>
      <c r="D8" s="67">
        <v>7041</v>
      </c>
      <c r="E8" s="68">
        <v>0</v>
      </c>
      <c r="F8" s="68">
        <v>0</v>
      </c>
      <c r="G8" s="68">
        <v>0</v>
      </c>
      <c r="H8" s="69">
        <f t="shared" ref="H8:H21" si="0">F8+G8</f>
        <v>0</v>
      </c>
      <c r="I8" s="68"/>
      <c r="J8" s="68"/>
      <c r="K8" s="52">
        <v>493556</v>
      </c>
      <c r="L8" s="70">
        <f t="shared" ref="L8:L21" si="1">E8-H8</f>
        <v>0</v>
      </c>
      <c r="M8" s="71">
        <v>7707724</v>
      </c>
      <c r="N8" s="99">
        <v>42814</v>
      </c>
      <c r="O8" s="99"/>
    </row>
    <row r="9" spans="1:17" x14ac:dyDescent="0.25">
      <c r="A9" s="64">
        <v>3</v>
      </c>
      <c r="B9" s="72" t="s">
        <v>10</v>
      </c>
      <c r="C9" s="66" t="s">
        <v>13</v>
      </c>
      <c r="D9" s="67">
        <v>7041</v>
      </c>
      <c r="E9" s="68">
        <v>9485898</v>
      </c>
      <c r="F9" s="68">
        <v>569154</v>
      </c>
      <c r="G9" s="68">
        <v>569154</v>
      </c>
      <c r="H9" s="69">
        <f t="shared" si="0"/>
        <v>1138308</v>
      </c>
      <c r="I9" s="68">
        <v>474295</v>
      </c>
      <c r="J9" s="68">
        <f t="shared" ref="J9:J10" si="2">F9+G9+I9</f>
        <v>1612603</v>
      </c>
      <c r="K9" s="52">
        <f t="shared" ref="K9:K10" si="3">E9-J9</f>
        <v>7873295</v>
      </c>
      <c r="L9" s="70">
        <f t="shared" si="1"/>
        <v>8347590</v>
      </c>
      <c r="M9" s="71">
        <v>4410824</v>
      </c>
      <c r="N9" s="99">
        <v>42817</v>
      </c>
      <c r="O9" s="99"/>
      <c r="Q9" s="5"/>
    </row>
    <row r="10" spans="1:17" x14ac:dyDescent="0.25">
      <c r="A10" s="64">
        <v>4</v>
      </c>
      <c r="B10" s="65" t="s">
        <v>14</v>
      </c>
      <c r="C10" s="66" t="s">
        <v>12</v>
      </c>
      <c r="D10" s="67">
        <v>7081</v>
      </c>
      <c r="E10" s="68">
        <v>14978253.83</v>
      </c>
      <c r="F10" s="68">
        <v>898695</v>
      </c>
      <c r="G10" s="68">
        <v>898695</v>
      </c>
      <c r="H10" s="69">
        <f t="shared" si="0"/>
        <v>1797390</v>
      </c>
      <c r="I10" s="68">
        <v>748913</v>
      </c>
      <c r="J10" s="68">
        <f t="shared" si="2"/>
        <v>2546303</v>
      </c>
      <c r="K10" s="52">
        <f t="shared" si="3"/>
        <v>12431950.83</v>
      </c>
      <c r="L10" s="70">
        <f t="shared" si="1"/>
        <v>13180863.83</v>
      </c>
      <c r="M10" s="71">
        <v>4410833</v>
      </c>
      <c r="N10" s="99">
        <v>42824</v>
      </c>
      <c r="O10" s="99"/>
    </row>
    <row r="11" spans="1:17" s="6" customFormat="1" ht="40.5" customHeight="1" x14ac:dyDescent="0.25">
      <c r="A11" s="73">
        <v>5</v>
      </c>
      <c r="B11" s="74" t="s">
        <v>21</v>
      </c>
      <c r="C11" s="75" t="s">
        <v>29</v>
      </c>
      <c r="D11" s="76">
        <v>4947</v>
      </c>
      <c r="E11" s="77">
        <v>3000000</v>
      </c>
      <c r="F11" s="78">
        <v>180000</v>
      </c>
      <c r="G11" s="78">
        <v>180000</v>
      </c>
      <c r="H11" s="79">
        <f t="shared" si="0"/>
        <v>360000</v>
      </c>
      <c r="I11" s="78">
        <v>0</v>
      </c>
      <c r="J11" s="78">
        <f>F11+G11</f>
        <v>360000</v>
      </c>
      <c r="K11" s="78">
        <v>2640000</v>
      </c>
      <c r="L11" s="80">
        <f t="shared" si="1"/>
        <v>2640000</v>
      </c>
      <c r="M11" s="81">
        <v>4410766</v>
      </c>
      <c r="N11" s="100">
        <v>42785</v>
      </c>
      <c r="O11" s="100"/>
    </row>
    <row r="12" spans="1:17" s="6" customFormat="1" x14ac:dyDescent="0.25">
      <c r="A12" s="64">
        <v>6</v>
      </c>
      <c r="B12" s="74" t="s">
        <v>23</v>
      </c>
      <c r="C12" s="48" t="s">
        <v>24</v>
      </c>
      <c r="D12" s="82">
        <v>7041</v>
      </c>
      <c r="E12" s="83">
        <v>14259856</v>
      </c>
      <c r="F12" s="78">
        <f>E12*6%</f>
        <v>855591.36</v>
      </c>
      <c r="G12" s="78">
        <f>E12*7%</f>
        <v>998189.92</v>
      </c>
      <c r="H12" s="69">
        <f t="shared" si="0"/>
        <v>1853781.28</v>
      </c>
      <c r="I12" s="78">
        <f>E12*5%</f>
        <v>712992.8</v>
      </c>
      <c r="J12" s="78">
        <f t="shared" ref="J12:J21" si="4">F12+G12+I12</f>
        <v>2566774.08</v>
      </c>
      <c r="K12" s="78">
        <v>11693082</v>
      </c>
      <c r="L12" s="70">
        <f t="shared" si="1"/>
        <v>12406074.720000001</v>
      </c>
      <c r="M12" s="81">
        <v>7010124</v>
      </c>
      <c r="N12" s="100">
        <v>42848</v>
      </c>
      <c r="O12" s="100"/>
    </row>
    <row r="13" spans="1:17" s="6" customFormat="1" x14ac:dyDescent="0.25">
      <c r="A13" s="64">
        <v>7</v>
      </c>
      <c r="B13" s="76" t="s">
        <v>27</v>
      </c>
      <c r="C13" s="84" t="s">
        <v>28</v>
      </c>
      <c r="D13" s="73">
        <v>7081</v>
      </c>
      <c r="E13" s="83">
        <v>4144654</v>
      </c>
      <c r="F13" s="78">
        <v>248679</v>
      </c>
      <c r="G13" s="78">
        <v>248679</v>
      </c>
      <c r="H13" s="69">
        <f t="shared" si="0"/>
        <v>497358</v>
      </c>
      <c r="I13" s="78">
        <v>207233</v>
      </c>
      <c r="J13" s="78">
        <f t="shared" si="4"/>
        <v>704591</v>
      </c>
      <c r="K13" s="78">
        <f t="shared" ref="K13:K21" si="5">E13-J13</f>
        <v>3440063</v>
      </c>
      <c r="L13" s="70">
        <f t="shared" si="1"/>
        <v>3647296</v>
      </c>
      <c r="M13" s="81">
        <v>7010164</v>
      </c>
      <c r="N13" s="100">
        <v>42879</v>
      </c>
      <c r="O13" s="100"/>
    </row>
    <row r="14" spans="1:17" s="6" customFormat="1" ht="25.5" x14ac:dyDescent="0.25">
      <c r="A14" s="64">
        <v>8</v>
      </c>
      <c r="B14" s="85" t="s">
        <v>30</v>
      </c>
      <c r="C14" s="84" t="s">
        <v>31</v>
      </c>
      <c r="D14" s="73">
        <v>7081</v>
      </c>
      <c r="E14" s="83">
        <v>9280540</v>
      </c>
      <c r="F14" s="78">
        <v>556833</v>
      </c>
      <c r="G14" s="78">
        <v>556832</v>
      </c>
      <c r="H14" s="79">
        <f t="shared" si="0"/>
        <v>1113665</v>
      </c>
      <c r="I14" s="78">
        <v>464027</v>
      </c>
      <c r="J14" s="78">
        <f t="shared" si="4"/>
        <v>1577692</v>
      </c>
      <c r="K14" s="78">
        <f t="shared" si="5"/>
        <v>7702848</v>
      </c>
      <c r="L14" s="80">
        <f t="shared" si="1"/>
        <v>8166875</v>
      </c>
      <c r="M14" s="81">
        <v>7010165</v>
      </c>
      <c r="N14" s="100">
        <v>42880</v>
      </c>
      <c r="O14" s="100"/>
    </row>
    <row r="15" spans="1:17" s="6" customFormat="1" ht="38.25" x14ac:dyDescent="0.25">
      <c r="A15" s="73">
        <v>9</v>
      </c>
      <c r="B15" s="85" t="s">
        <v>34</v>
      </c>
      <c r="C15" s="84" t="s">
        <v>33</v>
      </c>
      <c r="D15" s="73">
        <v>7041</v>
      </c>
      <c r="E15" s="83">
        <v>10328340</v>
      </c>
      <c r="F15" s="78">
        <v>619701</v>
      </c>
      <c r="G15" s="78">
        <v>619700</v>
      </c>
      <c r="H15" s="79">
        <f t="shared" si="0"/>
        <v>1239401</v>
      </c>
      <c r="I15" s="78">
        <v>516417</v>
      </c>
      <c r="J15" s="78">
        <f t="shared" si="4"/>
        <v>1755818</v>
      </c>
      <c r="K15" s="78">
        <f t="shared" si="5"/>
        <v>8572522</v>
      </c>
      <c r="L15" s="80">
        <f t="shared" si="1"/>
        <v>9088939</v>
      </c>
      <c r="M15" s="81">
        <v>7010170</v>
      </c>
      <c r="N15" s="100">
        <v>42883</v>
      </c>
      <c r="O15" s="100"/>
    </row>
    <row r="16" spans="1:17" s="6" customFormat="1" x14ac:dyDescent="0.25">
      <c r="A16" s="73">
        <v>10</v>
      </c>
      <c r="B16" s="85" t="s">
        <v>7</v>
      </c>
      <c r="C16" s="84" t="s">
        <v>11</v>
      </c>
      <c r="D16" s="73">
        <v>7041</v>
      </c>
      <c r="E16" s="83">
        <v>4262665.3499999996</v>
      </c>
      <c r="F16" s="78">
        <v>255759.92</v>
      </c>
      <c r="G16" s="78">
        <v>213133.26</v>
      </c>
      <c r="H16" s="79">
        <f t="shared" si="0"/>
        <v>468893.18000000005</v>
      </c>
      <c r="I16" s="78">
        <v>213133.26</v>
      </c>
      <c r="J16" s="78">
        <f t="shared" si="4"/>
        <v>682026.44000000006</v>
      </c>
      <c r="K16" s="78">
        <f t="shared" si="5"/>
        <v>3580638.9099999997</v>
      </c>
      <c r="L16" s="80">
        <f t="shared" si="1"/>
        <v>3793772.1699999995</v>
      </c>
      <c r="M16" s="81">
        <v>1930082</v>
      </c>
      <c r="N16" s="100">
        <v>42901</v>
      </c>
      <c r="O16" s="100"/>
    </row>
    <row r="17" spans="1:15" s="7" customFormat="1" x14ac:dyDescent="0.25">
      <c r="A17" s="86">
        <v>11</v>
      </c>
      <c r="B17" s="87" t="s">
        <v>23</v>
      </c>
      <c r="C17" s="88" t="s">
        <v>39</v>
      </c>
      <c r="D17" s="86">
        <v>7041</v>
      </c>
      <c r="E17" s="89">
        <v>12499297</v>
      </c>
      <c r="F17" s="90">
        <v>749957.83</v>
      </c>
      <c r="G17" s="90">
        <v>874950.79</v>
      </c>
      <c r="H17" s="91">
        <f t="shared" si="0"/>
        <v>1624908.62</v>
      </c>
      <c r="I17" s="90">
        <v>499971.88</v>
      </c>
      <c r="J17" s="90">
        <f t="shared" si="4"/>
        <v>2124880.5</v>
      </c>
      <c r="K17" s="90">
        <f t="shared" si="5"/>
        <v>10374416.5</v>
      </c>
      <c r="L17" s="92">
        <f>K17+I17</f>
        <v>10874388.380000001</v>
      </c>
      <c r="M17" s="93">
        <v>1930085</v>
      </c>
      <c r="N17" s="101">
        <v>42904</v>
      </c>
      <c r="O17" s="101"/>
    </row>
    <row r="18" spans="1:15" s="6" customFormat="1" x14ac:dyDescent="0.25">
      <c r="A18" s="73">
        <v>12</v>
      </c>
      <c r="B18" s="74" t="s">
        <v>23</v>
      </c>
      <c r="C18" s="84" t="s">
        <v>24</v>
      </c>
      <c r="D18" s="73">
        <v>7041</v>
      </c>
      <c r="E18" s="83">
        <v>2555298.56</v>
      </c>
      <c r="F18" s="78">
        <v>153317.91</v>
      </c>
      <c r="G18" s="78">
        <v>178870.89</v>
      </c>
      <c r="H18" s="79">
        <f t="shared" si="0"/>
        <v>332188.80000000005</v>
      </c>
      <c r="I18" s="78">
        <v>127764.92</v>
      </c>
      <c r="J18" s="78">
        <f t="shared" si="4"/>
        <v>459953.72000000003</v>
      </c>
      <c r="K18" s="78">
        <f t="shared" si="5"/>
        <v>2095344.84</v>
      </c>
      <c r="L18" s="80">
        <f t="shared" si="1"/>
        <v>2223109.7599999998</v>
      </c>
      <c r="M18" s="81">
        <v>1930087</v>
      </c>
      <c r="N18" s="102">
        <v>42905</v>
      </c>
      <c r="O18" s="102"/>
    </row>
    <row r="19" spans="1:15" s="7" customFormat="1" x14ac:dyDescent="0.25">
      <c r="A19" s="86">
        <v>13</v>
      </c>
      <c r="B19" s="87" t="s">
        <v>10</v>
      </c>
      <c r="C19" s="94" t="s">
        <v>13</v>
      </c>
      <c r="D19" s="86">
        <v>7041</v>
      </c>
      <c r="E19" s="89">
        <v>967951</v>
      </c>
      <c r="F19" s="90">
        <v>58077</v>
      </c>
      <c r="G19" s="90">
        <v>58077</v>
      </c>
      <c r="H19" s="91">
        <f t="shared" si="0"/>
        <v>116154</v>
      </c>
      <c r="I19" s="90">
        <v>48398</v>
      </c>
      <c r="J19" s="90">
        <f t="shared" si="4"/>
        <v>164552</v>
      </c>
      <c r="K19" s="90">
        <f t="shared" si="5"/>
        <v>803399</v>
      </c>
      <c r="L19" s="92">
        <f t="shared" si="1"/>
        <v>851797</v>
      </c>
      <c r="M19" s="93">
        <v>1930091</v>
      </c>
      <c r="N19" s="101">
        <v>42906</v>
      </c>
      <c r="O19" s="101"/>
    </row>
    <row r="20" spans="1:15" s="6" customFormat="1" x14ac:dyDescent="0.25">
      <c r="A20" s="73">
        <v>14</v>
      </c>
      <c r="B20" s="74" t="s">
        <v>14</v>
      </c>
      <c r="C20" s="48" t="s">
        <v>12</v>
      </c>
      <c r="D20" s="73">
        <v>7081</v>
      </c>
      <c r="E20" s="83">
        <v>5287458</v>
      </c>
      <c r="F20" s="78">
        <v>317247</v>
      </c>
      <c r="G20" s="78">
        <v>317248</v>
      </c>
      <c r="H20" s="79">
        <f t="shared" si="0"/>
        <v>634495</v>
      </c>
      <c r="I20" s="78">
        <v>264373</v>
      </c>
      <c r="J20" s="78">
        <f t="shared" si="4"/>
        <v>898868</v>
      </c>
      <c r="K20" s="78">
        <f t="shared" si="5"/>
        <v>4388590</v>
      </c>
      <c r="L20" s="80">
        <f t="shared" si="1"/>
        <v>4652963</v>
      </c>
      <c r="M20" s="81">
        <v>1930095</v>
      </c>
      <c r="N20" s="100">
        <v>42907</v>
      </c>
      <c r="O20" s="100"/>
    </row>
    <row r="21" spans="1:15" s="6" customFormat="1" ht="38.25" x14ac:dyDescent="0.25">
      <c r="A21" s="73">
        <v>15</v>
      </c>
      <c r="B21" s="74" t="s">
        <v>21</v>
      </c>
      <c r="C21" s="75" t="s">
        <v>29</v>
      </c>
      <c r="D21" s="73">
        <v>4947</v>
      </c>
      <c r="E21" s="83">
        <v>2969931.08</v>
      </c>
      <c r="F21" s="78">
        <v>178196</v>
      </c>
      <c r="G21" s="78">
        <v>178196</v>
      </c>
      <c r="H21" s="79">
        <f t="shared" si="0"/>
        <v>356392</v>
      </c>
      <c r="I21" s="78">
        <v>596993</v>
      </c>
      <c r="J21" s="78">
        <f t="shared" si="4"/>
        <v>953385</v>
      </c>
      <c r="K21" s="78">
        <f t="shared" si="5"/>
        <v>2016546.08</v>
      </c>
      <c r="L21" s="80">
        <f t="shared" si="1"/>
        <v>2613539.08</v>
      </c>
      <c r="M21" s="81">
        <v>1930096</v>
      </c>
      <c r="N21" s="100">
        <v>42907</v>
      </c>
      <c r="O21" s="100"/>
    </row>
    <row r="22" spans="1:15" s="6" customFormat="1" x14ac:dyDescent="0.25">
      <c r="A22" s="73">
        <v>16</v>
      </c>
      <c r="B22" s="74" t="s">
        <v>61</v>
      </c>
      <c r="C22" s="150"/>
      <c r="D22" s="112">
        <v>4840</v>
      </c>
      <c r="E22" s="151"/>
      <c r="F22" s="152"/>
      <c r="G22" s="152"/>
      <c r="H22" s="153"/>
      <c r="I22" s="152"/>
      <c r="J22" s="152"/>
      <c r="K22" s="152">
        <v>34904925</v>
      </c>
      <c r="L22" s="154"/>
      <c r="M22" s="81"/>
      <c r="N22" s="100"/>
      <c r="O22" s="100"/>
    </row>
    <row r="23" spans="1:15" s="6" customFormat="1" x14ac:dyDescent="0.25">
      <c r="A23" s="43"/>
      <c r="B23" s="44"/>
      <c r="C23" s="45" t="s">
        <v>25</v>
      </c>
      <c r="D23" s="45"/>
      <c r="E23" s="46">
        <f>SUM(E7:E21)</f>
        <v>103891263.81999999</v>
      </c>
      <c r="F23" s="46">
        <f t="shared" ref="F23:L23" si="6">SUM(F7:F21)</f>
        <v>6233476.0199999996</v>
      </c>
      <c r="G23" s="46">
        <f t="shared" si="6"/>
        <v>6385281.8599999994</v>
      </c>
      <c r="H23" s="47">
        <f t="shared" si="6"/>
        <v>12618757.880000003</v>
      </c>
      <c r="I23" s="46">
        <f t="shared" si="6"/>
        <v>5368067.8599999994</v>
      </c>
      <c r="J23" s="46">
        <f t="shared" si="6"/>
        <v>17986825.740000002</v>
      </c>
      <c r="K23" s="155">
        <f>SUM(K7:K22)</f>
        <v>120809363.16</v>
      </c>
      <c r="L23" s="47">
        <f t="shared" si="6"/>
        <v>91272505.939999998</v>
      </c>
      <c r="M23" s="51"/>
      <c r="N23" s="51"/>
      <c r="O23" s="128"/>
    </row>
    <row r="24" spans="1:15" s="6" customFormat="1" ht="27.75" customHeight="1" x14ac:dyDescent="0.25">
      <c r="A24" s="43"/>
      <c r="B24" s="44"/>
      <c r="C24" s="44"/>
      <c r="D24" s="44"/>
      <c r="E24" s="8"/>
      <c r="F24" s="44"/>
      <c r="G24" s="44"/>
      <c r="H24" s="44"/>
      <c r="I24" s="44"/>
      <c r="J24" s="44"/>
      <c r="K24" s="44"/>
      <c r="L24" s="44"/>
      <c r="M24" s="44"/>
      <c r="N24" s="44"/>
    </row>
    <row r="25" spans="1:15" s="6" customFormat="1" ht="18.75" customHeight="1" x14ac:dyDescent="0.25">
      <c r="A25" s="43"/>
      <c r="B25" s="44"/>
      <c r="C25" s="62"/>
      <c r="D25" s="44"/>
      <c r="E25" s="8"/>
      <c r="F25" s="44"/>
      <c r="G25" s="44"/>
      <c r="H25" s="44"/>
      <c r="I25" s="44"/>
      <c r="J25" s="44"/>
      <c r="K25" s="44"/>
      <c r="L25" s="44"/>
      <c r="M25" s="44"/>
      <c r="N25" s="44"/>
    </row>
    <row r="26" spans="1:15" s="6" customFormat="1" ht="18.75" customHeight="1" x14ac:dyDescent="0.25">
      <c r="A26" s="43"/>
      <c r="B26" s="48" t="s">
        <v>22</v>
      </c>
      <c r="C26" s="44"/>
      <c r="D26" s="44"/>
      <c r="E26" s="44"/>
      <c r="F26" s="44"/>
      <c r="G26" s="44"/>
      <c r="H26" s="44"/>
      <c r="I26" s="44"/>
      <c r="J26" s="8"/>
      <c r="K26" s="44"/>
      <c r="L26" s="44"/>
      <c r="M26" s="44"/>
      <c r="N26" s="44"/>
    </row>
    <row r="27" spans="1:15" s="6" customFormat="1" x14ac:dyDescent="0.25">
      <c r="A27" s="43"/>
      <c r="B27" s="51" t="s">
        <v>16</v>
      </c>
      <c r="C27" s="52">
        <f>F23</f>
        <v>6233476.0199999996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</row>
    <row r="28" spans="1:15" s="6" customFormat="1" x14ac:dyDescent="0.25">
      <c r="A28" s="43"/>
      <c r="B28" s="51" t="s">
        <v>17</v>
      </c>
      <c r="C28" s="52">
        <f>G23</f>
        <v>6385281.8599999994</v>
      </c>
      <c r="D28" s="44"/>
      <c r="E28" s="44"/>
      <c r="F28" s="44"/>
      <c r="G28" s="44"/>
      <c r="H28" s="44"/>
      <c r="I28" s="44"/>
      <c r="J28" s="8"/>
      <c r="K28" s="44"/>
      <c r="L28" s="44"/>
      <c r="M28" s="44"/>
      <c r="N28" s="44"/>
    </row>
    <row r="29" spans="1:15" s="6" customFormat="1" x14ac:dyDescent="0.25">
      <c r="A29" s="43"/>
      <c r="B29" s="48" t="s">
        <v>15</v>
      </c>
      <c r="C29" s="56">
        <f>SUM(C27:C28)</f>
        <v>12618757.879999999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</row>
    <row r="30" spans="1:15" s="6" customFormat="1" x14ac:dyDescent="0.25">
      <c r="A30" s="43"/>
      <c r="B30" s="51" t="s">
        <v>62</v>
      </c>
      <c r="C30" s="56">
        <f>L23</f>
        <v>91272505.939999998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s="6" customFormat="1" x14ac:dyDescent="0.25">
      <c r="A31" s="43"/>
      <c r="B31" s="51" t="s">
        <v>63</v>
      </c>
      <c r="C31" s="56">
        <f>K22</f>
        <v>34904925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s="6" customFormat="1" x14ac:dyDescent="0.25">
      <c r="A32" s="43"/>
      <c r="B32" s="48" t="s">
        <v>38</v>
      </c>
      <c r="C32" s="56">
        <f>SUM(C30:C31)</f>
        <v>126177430.94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</row>
    <row r="33" spans="1:8" s="6" customFormat="1" x14ac:dyDescent="0.25">
      <c r="A33" s="1"/>
    </row>
    <row r="34" spans="1:8" s="6" customFormat="1" x14ac:dyDescent="0.25">
      <c r="A34" s="1"/>
    </row>
    <row r="35" spans="1:8" s="6" customFormat="1" x14ac:dyDescent="0.25">
      <c r="A35" s="1"/>
    </row>
    <row r="36" spans="1:8" s="6" customFormat="1" x14ac:dyDescent="0.25">
      <c r="A36" s="1"/>
    </row>
    <row r="37" spans="1:8" s="6" customFormat="1" x14ac:dyDescent="0.25">
      <c r="A37" s="1"/>
    </row>
    <row r="38" spans="1:8" s="6" customFormat="1" ht="285" customHeight="1" x14ac:dyDescent="0.25">
      <c r="A38" s="1"/>
    </row>
    <row r="39" spans="1:8" x14ac:dyDescent="0.25">
      <c r="H39" s="2"/>
    </row>
    <row r="40" spans="1:8" x14ac:dyDescent="0.25">
      <c r="H40" s="2"/>
    </row>
    <row r="41" spans="1:8" x14ac:dyDescent="0.25">
      <c r="H41" s="2"/>
    </row>
    <row r="42" spans="1:8" x14ac:dyDescent="0.25">
      <c r="H42" s="2"/>
    </row>
    <row r="43" spans="1:8" x14ac:dyDescent="0.25">
      <c r="H43" s="2"/>
    </row>
    <row r="44" spans="1:8" x14ac:dyDescent="0.25">
      <c r="H44" s="2"/>
    </row>
  </sheetData>
  <mergeCells count="18">
    <mergeCell ref="B1:O1"/>
    <mergeCell ref="B2:O2"/>
    <mergeCell ref="M4:M6"/>
    <mergeCell ref="N4:N6"/>
    <mergeCell ref="O4:O6"/>
    <mergeCell ref="A4:A6"/>
    <mergeCell ref="B4:B6"/>
    <mergeCell ref="C4:C6"/>
    <mergeCell ref="D4:D6"/>
    <mergeCell ref="E4:L4"/>
    <mergeCell ref="K5:K6"/>
    <mergeCell ref="L5:L6"/>
    <mergeCell ref="E5:E6"/>
    <mergeCell ref="F5:F6"/>
    <mergeCell ref="G5:G6"/>
    <mergeCell ref="H5:H6"/>
    <mergeCell ref="I5:I6"/>
    <mergeCell ref="J5:J6"/>
  </mergeCells>
  <printOptions horizontalCentered="1"/>
  <pageMargins left="0" right="0" top="0" bottom="0" header="0.3" footer="0.3"/>
  <pageSetup paperSize="9" scale="75" orientation="landscape" r:id="rId1"/>
  <headerFooter differentFirst="1"/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A8" sqref="A8:XFD8"/>
    </sheetView>
  </sheetViews>
  <sheetFormatPr defaultRowHeight="15.75" x14ac:dyDescent="0.25"/>
  <cols>
    <col min="1" max="1" width="3.7109375" style="4" customWidth="1"/>
    <col min="2" max="2" width="15.28515625" style="2" customWidth="1"/>
    <col min="3" max="3" width="21.85546875" style="2" customWidth="1"/>
    <col min="4" max="4" width="6.28515625" style="2" customWidth="1"/>
    <col min="5" max="6" width="14" style="2" customWidth="1"/>
    <col min="7" max="7" width="13.28515625" style="2" customWidth="1"/>
    <col min="8" max="8" width="13.42578125" style="11" customWidth="1"/>
    <col min="9" max="9" width="12.28515625" style="2" customWidth="1"/>
    <col min="10" max="10" width="15.28515625" style="2" customWidth="1"/>
    <col min="11" max="11" width="14.5703125" style="2" customWidth="1"/>
    <col min="12" max="12" width="14.28515625" style="11" customWidth="1"/>
    <col min="13" max="13" width="11.140625" style="2" customWidth="1"/>
    <col min="14" max="14" width="8.710937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4" ht="59.25" customHeight="1" x14ac:dyDescent="0.25">
      <c r="A1" s="1"/>
      <c r="B1" s="950" t="s">
        <v>0</v>
      </c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</row>
    <row r="2" spans="1:14" ht="18" customHeight="1" x14ac:dyDescent="0.25">
      <c r="A2" s="3"/>
      <c r="B2" s="951" t="s">
        <v>50</v>
      </c>
      <c r="C2" s="951"/>
      <c r="D2" s="951"/>
      <c r="E2" s="951"/>
      <c r="F2" s="951"/>
      <c r="G2" s="951"/>
      <c r="H2" s="951"/>
      <c r="I2" s="951"/>
      <c r="J2" s="951"/>
      <c r="K2" s="951"/>
      <c r="L2" s="951"/>
      <c r="M2" s="951"/>
      <c r="N2" s="951"/>
    </row>
    <row r="3" spans="1:14" ht="34.5" customHeight="1" x14ac:dyDescent="0.25">
      <c r="A3" s="18" t="s">
        <v>4</v>
      </c>
      <c r="B3" s="19" t="s">
        <v>5</v>
      </c>
      <c r="C3" s="19" t="s">
        <v>6</v>
      </c>
      <c r="D3" s="19" t="s">
        <v>32</v>
      </c>
      <c r="E3" s="20" t="s">
        <v>1</v>
      </c>
      <c r="F3" s="20" t="s">
        <v>3</v>
      </c>
      <c r="G3" s="20" t="s">
        <v>18</v>
      </c>
      <c r="H3" s="21" t="s">
        <v>37</v>
      </c>
      <c r="I3" s="20" t="s">
        <v>8</v>
      </c>
      <c r="J3" s="20" t="s">
        <v>9</v>
      </c>
      <c r="K3" s="20" t="s">
        <v>19</v>
      </c>
      <c r="L3" s="21" t="s">
        <v>38</v>
      </c>
      <c r="M3" s="20" t="s">
        <v>20</v>
      </c>
      <c r="N3" s="20" t="s">
        <v>2</v>
      </c>
    </row>
    <row r="4" spans="1:14" s="15" customFormat="1" x14ac:dyDescent="0.25">
      <c r="A4" s="22">
        <v>1</v>
      </c>
      <c r="B4" s="23" t="s">
        <v>14</v>
      </c>
      <c r="C4" s="24" t="s">
        <v>12</v>
      </c>
      <c r="D4" s="25">
        <v>7081</v>
      </c>
      <c r="E4" s="26">
        <v>7238960.8200000003</v>
      </c>
      <c r="F4" s="26">
        <v>434337.65</v>
      </c>
      <c r="G4" s="26">
        <v>434337.65</v>
      </c>
      <c r="H4" s="27">
        <f t="shared" ref="H4" si="0">F4+G4</f>
        <v>868675.3</v>
      </c>
      <c r="I4" s="26">
        <v>361948.04</v>
      </c>
      <c r="J4" s="26">
        <f t="shared" ref="J4" si="1">F4+G4+I4</f>
        <v>1230623.3400000001</v>
      </c>
      <c r="K4" s="28">
        <v>6008337.4800000004</v>
      </c>
      <c r="L4" s="29">
        <f t="shared" ref="L4" si="2">E4-H4</f>
        <v>6370285.5200000005</v>
      </c>
      <c r="M4" s="30">
        <v>2875510</v>
      </c>
      <c r="N4" s="31">
        <v>43072</v>
      </c>
    </row>
    <row r="5" spans="1:14" s="15" customFormat="1" x14ac:dyDescent="0.25">
      <c r="A5" s="22">
        <v>2</v>
      </c>
      <c r="B5" s="32" t="s">
        <v>51</v>
      </c>
      <c r="C5" s="24" t="s">
        <v>39</v>
      </c>
      <c r="D5" s="33">
        <v>7041</v>
      </c>
      <c r="E5" s="34">
        <v>9586696.2400000002</v>
      </c>
      <c r="F5" s="34">
        <v>575201.77</v>
      </c>
      <c r="G5" s="34">
        <v>671068.74</v>
      </c>
      <c r="H5" s="27">
        <f t="shared" ref="H5:H8" si="3">F5+G5</f>
        <v>1246270.51</v>
      </c>
      <c r="I5" s="34">
        <v>479334.81</v>
      </c>
      <c r="J5" s="26">
        <f t="shared" ref="J5:J8" si="4">F5+G5+I5</f>
        <v>1725605.32</v>
      </c>
      <c r="K5" s="35">
        <v>7861090.9199999999</v>
      </c>
      <c r="L5" s="29">
        <f t="shared" ref="L5:L8" si="5">E5-H5</f>
        <v>8340425.7300000004</v>
      </c>
      <c r="M5" s="30">
        <v>2875528</v>
      </c>
      <c r="N5" s="31">
        <v>43083</v>
      </c>
    </row>
    <row r="6" spans="1:14" ht="26.25" x14ac:dyDescent="0.25">
      <c r="A6" s="22">
        <v>3</v>
      </c>
      <c r="B6" s="23" t="s">
        <v>14</v>
      </c>
      <c r="C6" s="103" t="s">
        <v>52</v>
      </c>
      <c r="D6" s="25">
        <v>7081</v>
      </c>
      <c r="E6" s="26">
        <v>8142995.5</v>
      </c>
      <c r="F6" s="26">
        <v>488579.73</v>
      </c>
      <c r="G6" s="26">
        <v>488579.73</v>
      </c>
      <c r="H6" s="27">
        <f t="shared" si="3"/>
        <v>977159.46</v>
      </c>
      <c r="I6" s="26">
        <v>407149.78</v>
      </c>
      <c r="J6" s="26">
        <f t="shared" si="4"/>
        <v>1384309.24</v>
      </c>
      <c r="K6" s="28">
        <v>6758686.2599999998</v>
      </c>
      <c r="L6" s="29">
        <f t="shared" si="5"/>
        <v>7165836.04</v>
      </c>
      <c r="M6" s="30">
        <v>2875552</v>
      </c>
      <c r="N6" s="31">
        <v>43104</v>
      </c>
    </row>
    <row r="7" spans="1:14" ht="26.25" x14ac:dyDescent="0.25">
      <c r="A7" s="22">
        <v>4</v>
      </c>
      <c r="B7" s="32" t="s">
        <v>53</v>
      </c>
      <c r="C7" s="103" t="s">
        <v>54</v>
      </c>
      <c r="D7" s="33">
        <v>7081</v>
      </c>
      <c r="E7" s="34">
        <v>9771138.6500000004</v>
      </c>
      <c r="F7" s="34">
        <v>586268.31000000006</v>
      </c>
      <c r="G7" s="34">
        <v>683979.71</v>
      </c>
      <c r="H7" s="27">
        <f t="shared" si="3"/>
        <v>1270248.02</v>
      </c>
      <c r="I7" s="34">
        <v>488556.93</v>
      </c>
      <c r="J7" s="26">
        <f t="shared" si="4"/>
        <v>1758804.95</v>
      </c>
      <c r="K7" s="35">
        <v>8012333.6900000004</v>
      </c>
      <c r="L7" s="29">
        <f t="shared" si="5"/>
        <v>8500890.6300000008</v>
      </c>
      <c r="M7" s="30">
        <v>2875562</v>
      </c>
      <c r="N7" s="31">
        <v>43109</v>
      </c>
    </row>
    <row r="8" spans="1:14" ht="26.25" x14ac:dyDescent="0.25">
      <c r="A8" s="22">
        <v>5</v>
      </c>
      <c r="B8" s="32" t="s">
        <v>64</v>
      </c>
      <c r="C8" s="103" t="s">
        <v>65</v>
      </c>
      <c r="D8" s="33">
        <v>7081</v>
      </c>
      <c r="E8" s="34">
        <v>10845170.050000001</v>
      </c>
      <c r="F8" s="34">
        <v>650710.21</v>
      </c>
      <c r="G8" s="34">
        <v>650710.19999999995</v>
      </c>
      <c r="H8" s="156">
        <f t="shared" si="3"/>
        <v>1301420.4099999999</v>
      </c>
      <c r="I8" s="34">
        <v>542258.5</v>
      </c>
      <c r="J8" s="34">
        <f t="shared" si="4"/>
        <v>1843678.91</v>
      </c>
      <c r="K8" s="35">
        <v>9001491.1400000006</v>
      </c>
      <c r="L8" s="157">
        <f t="shared" si="5"/>
        <v>9543749.6400000006</v>
      </c>
      <c r="M8" s="30">
        <v>2815577</v>
      </c>
      <c r="N8" s="31">
        <v>43121</v>
      </c>
    </row>
    <row r="9" spans="1:14" x14ac:dyDescent="0.25">
      <c r="A9" s="159"/>
      <c r="B9" s="160"/>
      <c r="C9" s="158"/>
      <c r="D9" s="36"/>
      <c r="E9" s="37"/>
      <c r="F9" s="37"/>
      <c r="G9" s="37"/>
      <c r="H9" s="38"/>
      <c r="I9" s="37"/>
      <c r="J9" s="37"/>
      <c r="K9" s="39"/>
      <c r="L9" s="40"/>
      <c r="M9" s="41"/>
      <c r="N9" s="42"/>
    </row>
    <row r="10" spans="1:14" s="6" customFormat="1" x14ac:dyDescent="0.25">
      <c r="A10" s="43"/>
      <c r="B10" s="44"/>
      <c r="C10" s="45" t="s">
        <v>25</v>
      </c>
      <c r="D10" s="45"/>
      <c r="E10" s="46">
        <f t="shared" ref="E10:L10" si="6">SUM(E4:E9)</f>
        <v>45584961.260000005</v>
      </c>
      <c r="F10" s="46">
        <f t="shared" si="6"/>
        <v>2735097.67</v>
      </c>
      <c r="G10" s="46">
        <f t="shared" si="6"/>
        <v>2928676.0300000003</v>
      </c>
      <c r="H10" s="47">
        <f t="shared" si="6"/>
        <v>5663773.7000000002</v>
      </c>
      <c r="I10" s="46">
        <f t="shared" si="6"/>
        <v>2279248.0599999996</v>
      </c>
      <c r="J10" s="46">
        <f t="shared" si="6"/>
        <v>7943021.7600000007</v>
      </c>
      <c r="K10" s="46">
        <f t="shared" si="6"/>
        <v>37641939.490000002</v>
      </c>
      <c r="L10" s="47">
        <f t="shared" si="6"/>
        <v>39921187.560000002</v>
      </c>
      <c r="M10" s="44"/>
      <c r="N10" s="44"/>
    </row>
    <row r="11" spans="1:14" s="6" customFormat="1" x14ac:dyDescent="0.25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</row>
    <row r="12" spans="1:14" s="6" customFormat="1" x14ac:dyDescent="0.25">
      <c r="A12" s="43"/>
      <c r="B12" s="48" t="s">
        <v>22</v>
      </c>
      <c r="C12" s="44"/>
      <c r="D12" s="44"/>
      <c r="E12" s="44"/>
      <c r="F12" s="44"/>
      <c r="G12" s="44"/>
      <c r="H12" s="44"/>
      <c r="I12" s="49"/>
      <c r="J12" s="50"/>
      <c r="K12" s="49"/>
      <c r="L12" s="44"/>
      <c r="M12" s="8"/>
      <c r="N12" s="44"/>
    </row>
    <row r="13" spans="1:14" s="6" customFormat="1" x14ac:dyDescent="0.25">
      <c r="A13" s="43"/>
      <c r="B13" s="51" t="s">
        <v>16</v>
      </c>
      <c r="C13" s="52">
        <f>J10</f>
        <v>7943021.7600000007</v>
      </c>
      <c r="D13" s="53"/>
      <c r="E13" s="44"/>
      <c r="F13" s="44"/>
      <c r="G13" s="8"/>
      <c r="H13" s="44"/>
      <c r="I13" s="54"/>
      <c r="J13" s="54"/>
      <c r="K13" s="55"/>
      <c r="L13" s="8"/>
      <c r="M13" s="44"/>
      <c r="N13" s="44"/>
    </row>
    <row r="14" spans="1:14" s="6" customFormat="1" x14ac:dyDescent="0.25">
      <c r="A14" s="43"/>
      <c r="B14" s="51" t="s">
        <v>17</v>
      </c>
      <c r="C14" s="52">
        <f>G10</f>
        <v>2928676.0300000003</v>
      </c>
      <c r="D14" s="53"/>
      <c r="E14" s="44"/>
      <c r="F14" s="8"/>
      <c r="G14" s="8"/>
      <c r="H14" s="8"/>
      <c r="I14" s="54"/>
      <c r="J14" s="55"/>
      <c r="K14" s="55"/>
      <c r="L14" s="8"/>
      <c r="M14" s="44"/>
      <c r="N14" s="44"/>
    </row>
    <row r="15" spans="1:14" s="6" customFormat="1" x14ac:dyDescent="0.25">
      <c r="A15" s="43"/>
      <c r="B15" s="48" t="s">
        <v>15</v>
      </c>
      <c r="C15" s="56">
        <f>SUM(C13:C14)</f>
        <v>10871697.790000001</v>
      </c>
      <c r="D15" s="57"/>
      <c r="E15" s="8"/>
      <c r="F15" s="44"/>
      <c r="G15" s="8"/>
      <c r="H15" s="8"/>
      <c r="I15" s="55"/>
      <c r="J15" s="55"/>
      <c r="K15" s="55"/>
      <c r="L15" s="8"/>
      <c r="M15" s="44"/>
      <c r="N15" s="44"/>
    </row>
    <row r="16" spans="1:14" s="6" customFormat="1" x14ac:dyDescent="0.25">
      <c r="A16" s="43"/>
      <c r="B16" s="48" t="s">
        <v>35</v>
      </c>
      <c r="C16" s="56">
        <f>E10</f>
        <v>45584961.260000005</v>
      </c>
      <c r="D16" s="57"/>
      <c r="E16" s="44"/>
      <c r="F16" s="8"/>
      <c r="G16" s="44"/>
      <c r="H16" s="58"/>
      <c r="I16" s="59"/>
      <c r="J16" s="59"/>
      <c r="K16" s="60"/>
      <c r="L16" s="44"/>
      <c r="M16" s="44"/>
      <c r="N16" s="44"/>
    </row>
    <row r="17" spans="1:14" s="6" customFormat="1" x14ac:dyDescent="0.25">
      <c r="A17" s="43"/>
      <c r="B17" s="48" t="s">
        <v>26</v>
      </c>
      <c r="C17" s="61">
        <f>L10</f>
        <v>39921187.560000002</v>
      </c>
      <c r="D17" s="62"/>
      <c r="E17" s="44" t="s">
        <v>49</v>
      </c>
      <c r="F17" s="44"/>
      <c r="G17" s="44"/>
      <c r="H17" s="44"/>
      <c r="I17" s="55"/>
      <c r="J17" s="63"/>
      <c r="K17" s="55"/>
      <c r="L17" s="8"/>
      <c r="M17" s="44"/>
      <c r="N17" s="44"/>
    </row>
    <row r="18" spans="1:14" s="6" customFormat="1" x14ac:dyDescent="0.25">
      <c r="A18" s="1"/>
      <c r="C18" s="9"/>
      <c r="D18" s="9"/>
      <c r="I18" s="12"/>
      <c r="J18" s="13"/>
      <c r="K18" s="14"/>
    </row>
    <row r="19" spans="1:14" s="6" customFormat="1" x14ac:dyDescent="0.25">
      <c r="A19" s="1"/>
      <c r="C19" s="10"/>
      <c r="E19" s="9"/>
    </row>
    <row r="20" spans="1:14" s="6" customFormat="1" x14ac:dyDescent="0.25">
      <c r="A20" s="1"/>
    </row>
    <row r="21" spans="1:14" s="6" customFormat="1" x14ac:dyDescent="0.25">
      <c r="A21" s="1"/>
    </row>
    <row r="22" spans="1:14" s="6" customFormat="1" x14ac:dyDescent="0.25">
      <c r="A22" s="1"/>
    </row>
    <row r="23" spans="1:14" s="6" customFormat="1" x14ac:dyDescent="0.25">
      <c r="A23" s="1"/>
    </row>
    <row r="24" spans="1:14" s="6" customFormat="1" x14ac:dyDescent="0.25">
      <c r="A24" s="1"/>
    </row>
    <row r="25" spans="1:14" s="6" customFormat="1" x14ac:dyDescent="0.25">
      <c r="A25" s="1"/>
    </row>
    <row r="26" spans="1:14" s="6" customFormat="1" x14ac:dyDescent="0.25">
      <c r="A26" s="1"/>
    </row>
    <row r="27" spans="1:14" s="6" customFormat="1" x14ac:dyDescent="0.25">
      <c r="A27" s="1"/>
    </row>
    <row r="28" spans="1:14" s="6" customFormat="1" x14ac:dyDescent="0.25">
      <c r="A28" s="1"/>
    </row>
    <row r="29" spans="1:14" s="6" customFormat="1" x14ac:dyDescent="0.25">
      <c r="A29" s="1"/>
    </row>
    <row r="30" spans="1:14" s="6" customFormat="1" x14ac:dyDescent="0.25">
      <c r="A30" s="1"/>
    </row>
    <row r="31" spans="1:14" s="6" customFormat="1" x14ac:dyDescent="0.25">
      <c r="A31" s="1"/>
    </row>
    <row r="32" spans="1:14" x14ac:dyDescent="0.25">
      <c r="A32" s="1"/>
      <c r="H32" s="2"/>
      <c r="L32" s="16"/>
    </row>
    <row r="33" spans="1:12" x14ac:dyDescent="0.25">
      <c r="A33" s="1"/>
      <c r="H33" s="2"/>
      <c r="L33" s="16"/>
    </row>
    <row r="34" spans="1:12" x14ac:dyDescent="0.25">
      <c r="A34" s="1"/>
      <c r="H34" s="2"/>
      <c r="L34" s="16"/>
    </row>
    <row r="35" spans="1:12" x14ac:dyDescent="0.25">
      <c r="A35" s="1"/>
      <c r="H35" s="2"/>
      <c r="L35" s="16"/>
    </row>
    <row r="36" spans="1:12" x14ac:dyDescent="0.25">
      <c r="A36" s="1"/>
      <c r="H36" s="2"/>
      <c r="L36" s="16"/>
    </row>
    <row r="37" spans="1:12" x14ac:dyDescent="0.25">
      <c r="A37" s="1"/>
      <c r="H37" s="2"/>
      <c r="L37" s="16"/>
    </row>
    <row r="38" spans="1:12" x14ac:dyDescent="0.25">
      <c r="A38" s="1"/>
      <c r="L38" s="16"/>
    </row>
    <row r="39" spans="1:12" x14ac:dyDescent="0.25">
      <c r="A39" s="1"/>
      <c r="L39" s="16"/>
    </row>
    <row r="40" spans="1:12" x14ac:dyDescent="0.25">
      <c r="A40" s="1"/>
      <c r="L40" s="16"/>
    </row>
    <row r="41" spans="1:12" x14ac:dyDescent="0.25">
      <c r="A41" s="1"/>
      <c r="L41" s="16"/>
    </row>
    <row r="42" spans="1:12" x14ac:dyDescent="0.25">
      <c r="A42" s="1"/>
      <c r="L42" s="16"/>
    </row>
    <row r="43" spans="1:12" x14ac:dyDescent="0.25">
      <c r="A43" s="1"/>
      <c r="L43" s="16"/>
    </row>
    <row r="44" spans="1:12" x14ac:dyDescent="0.25">
      <c r="A44" s="1"/>
      <c r="L44" s="16"/>
    </row>
    <row r="45" spans="1:12" x14ac:dyDescent="0.25">
      <c r="A45" s="1"/>
      <c r="L45" s="16"/>
    </row>
    <row r="46" spans="1:12" x14ac:dyDescent="0.25">
      <c r="A46" s="1"/>
      <c r="L46" s="16"/>
    </row>
    <row r="47" spans="1:12" x14ac:dyDescent="0.25">
      <c r="A47" s="1"/>
      <c r="L47" s="16"/>
    </row>
    <row r="48" spans="1:12" x14ac:dyDescent="0.25">
      <c r="A48" s="1"/>
      <c r="L48" s="16"/>
    </row>
    <row r="49" spans="1:12" x14ac:dyDescent="0.25">
      <c r="A49" s="1"/>
      <c r="L49" s="16"/>
    </row>
    <row r="50" spans="1:12" x14ac:dyDescent="0.25">
      <c r="A50" s="1"/>
      <c r="L50" s="16"/>
    </row>
    <row r="51" spans="1:12" x14ac:dyDescent="0.25">
      <c r="A51" s="1"/>
      <c r="L51" s="16"/>
    </row>
    <row r="52" spans="1:12" x14ac:dyDescent="0.25">
      <c r="A52" s="1"/>
      <c r="L52" s="16"/>
    </row>
    <row r="53" spans="1:12" x14ac:dyDescent="0.25">
      <c r="A53" s="1"/>
      <c r="L53" s="16"/>
    </row>
    <row r="54" spans="1:12" x14ac:dyDescent="0.25">
      <c r="A54" s="17"/>
      <c r="L54" s="16"/>
    </row>
    <row r="55" spans="1:12" x14ac:dyDescent="0.25">
      <c r="L55" s="16"/>
    </row>
  </sheetData>
  <mergeCells count="2">
    <mergeCell ref="B1:N1"/>
    <mergeCell ref="B2:N2"/>
  </mergeCells>
  <printOptions horizontalCentered="1"/>
  <pageMargins left="0.2" right="0.2" top="0.75" bottom="0.75" header="0.3" footer="0.3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1"/>
  <sheetViews>
    <sheetView tabSelected="1" zoomScale="85" zoomScaleNormal="85" workbookViewId="0">
      <pane xSplit="3" ySplit="3" topLeftCell="AL182" activePane="bottomRight" state="frozen"/>
      <selection pane="topRight" activeCell="D1" sqref="D1"/>
      <selection pane="bottomLeft" activeCell="A4" sqref="A4"/>
      <selection pane="bottomRight" activeCell="AU188" sqref="AU188"/>
    </sheetView>
  </sheetViews>
  <sheetFormatPr defaultRowHeight="15.75" x14ac:dyDescent="0.25"/>
  <cols>
    <col min="1" max="1" width="3" style="4" customWidth="1"/>
    <col min="2" max="2" width="11.85546875" style="2" customWidth="1"/>
    <col min="3" max="3" width="31.7109375" style="2" customWidth="1"/>
    <col min="4" max="4" width="10.5703125" style="2" customWidth="1"/>
    <col min="5" max="5" width="14.5703125" style="2" customWidth="1"/>
    <col min="6" max="6" width="13.5703125" style="2" customWidth="1"/>
    <col min="7" max="7" width="13.7109375" style="2" customWidth="1"/>
    <col min="8" max="8" width="14.5703125" style="11" customWidth="1"/>
    <col min="9" max="9" width="13.5703125" style="2" customWidth="1"/>
    <col min="10" max="11" width="14.7109375" style="2" customWidth="1"/>
    <col min="12" max="12" width="15" style="11" customWidth="1"/>
    <col min="13" max="13" width="15.7109375" style="11" customWidth="1"/>
    <col min="14" max="14" width="6.7109375" style="2" customWidth="1"/>
    <col min="15" max="15" width="12.42578125" style="2" customWidth="1"/>
    <col min="16" max="16" width="14.85546875" style="2" customWidth="1"/>
    <col min="17" max="17" width="12.85546875" style="2" customWidth="1"/>
    <col min="18" max="18" width="13" style="2" customWidth="1"/>
    <col min="19" max="19" width="13.7109375" style="2" customWidth="1"/>
    <col min="20" max="20" width="12.7109375" style="2" customWidth="1"/>
    <col min="21" max="21" width="14.85546875" style="2" customWidth="1"/>
    <col min="22" max="22" width="14.7109375" style="2" customWidth="1"/>
    <col min="23" max="23" width="15.5703125" style="2" customWidth="1"/>
    <col min="24" max="24" width="14.7109375" style="2" customWidth="1"/>
    <col min="25" max="25" width="7.5703125" style="2" customWidth="1"/>
    <col min="26" max="27" width="17.140625" style="2" customWidth="1"/>
    <col min="28" max="28" width="13.7109375" style="2" customWidth="1"/>
    <col min="29" max="29" width="15.140625" style="2" customWidth="1"/>
    <col min="30" max="30" width="16.140625" style="2" customWidth="1"/>
    <col min="31" max="31" width="15.28515625" style="2" customWidth="1"/>
    <col min="32" max="32" width="15.7109375" style="2" customWidth="1"/>
    <col min="33" max="33" width="16.28515625" style="2" customWidth="1"/>
    <col min="34" max="34" width="15.140625" style="2" customWidth="1"/>
    <col min="35" max="35" width="16.28515625" style="2" customWidth="1"/>
    <col min="36" max="36" width="12.5703125" style="2" customWidth="1"/>
    <col min="37" max="37" width="12.7109375" style="2" customWidth="1"/>
    <col min="38" max="38" width="18" style="2" customWidth="1"/>
    <col min="39" max="39" width="14.5703125" style="2" customWidth="1"/>
    <col min="40" max="40" width="14.85546875" style="2" customWidth="1"/>
    <col min="41" max="41" width="14.7109375" style="2" customWidth="1"/>
    <col min="42" max="42" width="15.42578125" style="2" customWidth="1"/>
    <col min="43" max="43" width="14.7109375" style="2" customWidth="1"/>
    <col min="44" max="44" width="18.7109375" style="2" customWidth="1"/>
    <col min="45" max="45" width="16" style="2" customWidth="1"/>
    <col min="46" max="46" width="18.28515625" style="2" customWidth="1"/>
    <col min="47" max="47" width="9.140625" style="2"/>
    <col min="48" max="48" width="41" style="2" customWidth="1"/>
    <col min="49" max="16384" width="9.140625" style="2"/>
  </cols>
  <sheetData>
    <row r="1" spans="1:48" ht="51" customHeight="1" thickBot="1" x14ac:dyDescent="0.3">
      <c r="A1" s="224"/>
      <c r="B1" s="1032" t="s">
        <v>0</v>
      </c>
      <c r="C1" s="1032"/>
      <c r="D1" s="1032"/>
      <c r="E1" s="1032"/>
      <c r="F1" s="1032"/>
      <c r="G1" s="1032"/>
      <c r="H1" s="1032"/>
      <c r="I1" s="1032"/>
      <c r="J1" s="1032"/>
      <c r="K1" s="1032"/>
      <c r="L1" s="1032"/>
      <c r="M1" s="1032"/>
      <c r="N1" s="1032"/>
      <c r="O1" s="1032"/>
      <c r="P1" s="1032"/>
      <c r="Q1" s="1032"/>
      <c r="R1" s="1032"/>
      <c r="S1" s="1032"/>
      <c r="T1" s="1032"/>
      <c r="U1" s="1032"/>
      <c r="V1" s="1032"/>
      <c r="W1" s="1032"/>
      <c r="X1" s="1032"/>
      <c r="Y1" s="1032"/>
      <c r="Z1" s="1032"/>
      <c r="AA1" s="1032"/>
      <c r="AB1" s="1032"/>
      <c r="AC1" s="1032"/>
      <c r="AD1" s="1032"/>
      <c r="AE1" s="1032"/>
      <c r="AF1" s="1032"/>
      <c r="AG1" s="1032"/>
      <c r="AH1" s="1032"/>
      <c r="AI1" s="1032"/>
      <c r="AJ1" s="1032"/>
      <c r="AK1" s="1032"/>
      <c r="AL1" s="1032"/>
      <c r="AM1" s="1032"/>
      <c r="AN1" s="1032"/>
      <c r="AO1" s="1032"/>
      <c r="AP1" s="1032"/>
      <c r="AQ1" s="1032"/>
      <c r="AR1" s="1032"/>
      <c r="AS1" s="1032"/>
      <c r="AT1" s="1032"/>
    </row>
    <row r="2" spans="1:48" ht="18" customHeight="1" x14ac:dyDescent="0.25">
      <c r="A2" s="1039" t="s">
        <v>314</v>
      </c>
      <c r="B2" s="1039"/>
      <c r="C2" s="1039"/>
      <c r="D2" s="1039"/>
      <c r="E2" s="1039"/>
      <c r="F2" s="1039"/>
      <c r="G2" s="1039"/>
      <c r="H2" s="1039"/>
      <c r="I2" s="1039"/>
      <c r="J2" s="1039"/>
      <c r="K2" s="1039"/>
      <c r="L2" s="1039"/>
      <c r="M2" s="1039"/>
      <c r="N2" s="1039"/>
      <c r="O2" s="1039"/>
      <c r="P2" s="1033" t="s">
        <v>66</v>
      </c>
      <c r="Q2" s="1033"/>
      <c r="R2" s="1033"/>
      <c r="S2" s="1033"/>
      <c r="T2" s="1033"/>
      <c r="U2" s="1033"/>
      <c r="V2" s="1033"/>
      <c r="W2" s="1033"/>
      <c r="X2" s="1033"/>
      <c r="Y2" s="1033"/>
      <c r="Z2" s="1033"/>
      <c r="AA2" s="1033" t="s">
        <v>154</v>
      </c>
      <c r="AB2" s="1033"/>
      <c r="AC2" s="1033"/>
      <c r="AD2" s="1033"/>
      <c r="AE2" s="1033"/>
      <c r="AF2" s="1033"/>
      <c r="AG2" s="1033"/>
      <c r="AH2" s="1033"/>
      <c r="AI2" s="1033"/>
      <c r="AJ2" s="1033"/>
      <c r="AK2" s="1033"/>
      <c r="AL2" s="1034" t="s">
        <v>155</v>
      </c>
      <c r="AM2" s="1034"/>
      <c r="AN2" s="1034"/>
      <c r="AO2" s="1034"/>
      <c r="AP2" s="1034"/>
      <c r="AQ2" s="1034"/>
      <c r="AR2" s="1034"/>
      <c r="AS2" s="1034"/>
      <c r="AT2" s="1035"/>
    </row>
    <row r="3" spans="1:48" ht="63.75" customHeight="1" thickBot="1" x14ac:dyDescent="0.3">
      <c r="A3" s="225" t="s">
        <v>4</v>
      </c>
      <c r="B3" s="226" t="s">
        <v>5</v>
      </c>
      <c r="C3" s="226" t="s">
        <v>6</v>
      </c>
      <c r="D3" s="226" t="s">
        <v>32</v>
      </c>
      <c r="E3" s="227" t="s">
        <v>1</v>
      </c>
      <c r="F3" s="227" t="s">
        <v>3</v>
      </c>
      <c r="G3" s="277" t="s">
        <v>18</v>
      </c>
      <c r="H3" s="227" t="s">
        <v>37</v>
      </c>
      <c r="I3" s="227" t="s">
        <v>8</v>
      </c>
      <c r="J3" s="227" t="s">
        <v>9</v>
      </c>
      <c r="K3" s="227" t="s">
        <v>19</v>
      </c>
      <c r="L3" s="1036" t="s">
        <v>38</v>
      </c>
      <c r="M3" s="1037"/>
      <c r="N3" s="227" t="s">
        <v>20</v>
      </c>
      <c r="O3" s="227" t="s">
        <v>2</v>
      </c>
      <c r="P3" s="227" t="s">
        <v>1</v>
      </c>
      <c r="Q3" s="227" t="s">
        <v>3</v>
      </c>
      <c r="R3" s="227" t="s">
        <v>18</v>
      </c>
      <c r="S3" s="277" t="s">
        <v>37</v>
      </c>
      <c r="T3" s="227" t="s">
        <v>8</v>
      </c>
      <c r="U3" s="227" t="s">
        <v>9</v>
      </c>
      <c r="V3" s="227" t="s">
        <v>19</v>
      </c>
      <c r="W3" s="1036" t="s">
        <v>38</v>
      </c>
      <c r="X3" s="1037"/>
      <c r="Y3" s="338" t="s">
        <v>20</v>
      </c>
      <c r="Z3" s="344" t="s">
        <v>2</v>
      </c>
      <c r="AA3" s="338" t="s">
        <v>1</v>
      </c>
      <c r="AB3" s="338" t="s">
        <v>3</v>
      </c>
      <c r="AC3" s="338" t="s">
        <v>18</v>
      </c>
      <c r="AD3" s="277" t="s">
        <v>37</v>
      </c>
      <c r="AE3" s="338" t="s">
        <v>8</v>
      </c>
      <c r="AF3" s="338" t="s">
        <v>9</v>
      </c>
      <c r="AG3" s="338" t="s">
        <v>19</v>
      </c>
      <c r="AH3" s="1036" t="s">
        <v>38</v>
      </c>
      <c r="AI3" s="1037"/>
      <c r="AJ3" s="338" t="s">
        <v>20</v>
      </c>
      <c r="AK3" s="344" t="s">
        <v>2</v>
      </c>
      <c r="AL3" s="228" t="s">
        <v>1</v>
      </c>
      <c r="AM3" s="303" t="s">
        <v>3</v>
      </c>
      <c r="AN3" s="303" t="s">
        <v>18</v>
      </c>
      <c r="AO3" s="277" t="s">
        <v>37</v>
      </c>
      <c r="AP3" s="303" t="s">
        <v>8</v>
      </c>
      <c r="AQ3" s="303" t="s">
        <v>9</v>
      </c>
      <c r="AR3" s="303" t="s">
        <v>19</v>
      </c>
      <c r="AS3" s="1036" t="s">
        <v>38</v>
      </c>
      <c r="AT3" s="1038"/>
    </row>
    <row r="4" spans="1:48" ht="32.25" customHeight="1" x14ac:dyDescent="0.25">
      <c r="A4" s="981">
        <v>1</v>
      </c>
      <c r="B4" s="430" t="s">
        <v>7</v>
      </c>
      <c r="C4" s="431" t="s">
        <v>11</v>
      </c>
      <c r="D4" s="432">
        <v>7041</v>
      </c>
      <c r="E4" s="436">
        <v>9871121</v>
      </c>
      <c r="F4" s="436">
        <v>592267</v>
      </c>
      <c r="G4" s="536">
        <v>493556</v>
      </c>
      <c r="H4" s="436">
        <f>F4+G4</f>
        <v>1085823</v>
      </c>
      <c r="I4" s="436">
        <v>493556</v>
      </c>
      <c r="J4" s="436">
        <f>F4+G4+I4</f>
        <v>1579379</v>
      </c>
      <c r="K4" s="446">
        <v>7798186</v>
      </c>
      <c r="L4" s="437">
        <f>E4-H4</f>
        <v>8785298</v>
      </c>
      <c r="M4" s="992">
        <f>SUM(L4:L6)</f>
        <v>12579070.17</v>
      </c>
      <c r="N4" s="537">
        <v>4410775</v>
      </c>
      <c r="O4" s="439">
        <v>42792</v>
      </c>
      <c r="P4" s="436"/>
      <c r="Q4" s="436"/>
      <c r="R4" s="436"/>
      <c r="S4" s="536"/>
      <c r="T4" s="436"/>
      <c r="U4" s="436"/>
      <c r="V4" s="446"/>
      <c r="W4" s="437"/>
      <c r="X4" s="437"/>
      <c r="Y4" s="1044"/>
      <c r="Z4" s="1046"/>
      <c r="AA4" s="352"/>
      <c r="AB4" s="352"/>
      <c r="AC4" s="352"/>
      <c r="AD4" s="352"/>
      <c r="AE4" s="352"/>
      <c r="AF4" s="352"/>
      <c r="AG4" s="352"/>
      <c r="AH4" s="352"/>
      <c r="AI4" s="352"/>
      <c r="AJ4" s="345"/>
      <c r="AK4" s="345"/>
      <c r="AL4" s="620">
        <f t="shared" ref="AL4:AN178" si="0">E4+P4</f>
        <v>9871121</v>
      </c>
      <c r="AM4" s="487">
        <f t="shared" si="0"/>
        <v>592267</v>
      </c>
      <c r="AN4" s="487">
        <f t="shared" si="0"/>
        <v>493556</v>
      </c>
      <c r="AO4" s="488">
        <f>AM4+AN4</f>
        <v>1085823</v>
      </c>
      <c r="AP4" s="487">
        <f>I4+T4</f>
        <v>493556</v>
      </c>
      <c r="AQ4" s="487">
        <f>J4+U4</f>
        <v>1579379</v>
      </c>
      <c r="AR4" s="487">
        <f>K4+V4</f>
        <v>7798186</v>
      </c>
      <c r="AS4" s="488">
        <f>L4+W4</f>
        <v>8785298</v>
      </c>
      <c r="AT4" s="975">
        <f>AS4+AS6+AS7+AS8+AS9+AS10</f>
        <v>27229254.18</v>
      </c>
    </row>
    <row r="5" spans="1:48" ht="32.25" customHeight="1" x14ac:dyDescent="0.25">
      <c r="A5" s="982"/>
      <c r="B5" s="329" t="s">
        <v>7</v>
      </c>
      <c r="C5" s="330" t="s">
        <v>11</v>
      </c>
      <c r="D5" s="336">
        <v>7041</v>
      </c>
      <c r="E5" s="335">
        <v>0</v>
      </c>
      <c r="F5" s="335">
        <v>0</v>
      </c>
      <c r="G5" s="323">
        <v>0</v>
      </c>
      <c r="H5" s="335">
        <f t="shared" ref="H5:H45" si="1">F5+G5</f>
        <v>0</v>
      </c>
      <c r="I5" s="335"/>
      <c r="J5" s="335"/>
      <c r="K5" s="319">
        <v>493556</v>
      </c>
      <c r="L5" s="326">
        <f>E5-H5</f>
        <v>0</v>
      </c>
      <c r="M5" s="993"/>
      <c r="N5" s="362">
        <v>7707724</v>
      </c>
      <c r="O5" s="321">
        <v>42814</v>
      </c>
      <c r="P5" s="335"/>
      <c r="Q5" s="335"/>
      <c r="R5" s="335"/>
      <c r="S5" s="323"/>
      <c r="T5" s="335"/>
      <c r="U5" s="335"/>
      <c r="V5" s="319"/>
      <c r="W5" s="326"/>
      <c r="X5" s="326"/>
      <c r="Y5" s="1045"/>
      <c r="Z5" s="1047"/>
      <c r="AA5" s="354"/>
      <c r="AB5" s="354"/>
      <c r="AC5" s="354"/>
      <c r="AD5" s="354"/>
      <c r="AE5" s="354"/>
      <c r="AF5" s="354"/>
      <c r="AG5" s="354"/>
      <c r="AH5" s="354"/>
      <c r="AI5" s="354"/>
      <c r="AJ5" s="342"/>
      <c r="AK5" s="342"/>
      <c r="AL5" s="621">
        <f t="shared" si="0"/>
        <v>0</v>
      </c>
      <c r="AM5" s="276">
        <f t="shared" si="0"/>
        <v>0</v>
      </c>
      <c r="AN5" s="276">
        <f t="shared" si="0"/>
        <v>0</v>
      </c>
      <c r="AO5" s="283">
        <f t="shared" ref="AO5:AO20" si="2">AM5+AN5</f>
        <v>0</v>
      </c>
      <c r="AP5" s="276">
        <f t="shared" ref="AP5:AS182" si="3">I5+T5</f>
        <v>0</v>
      </c>
      <c r="AQ5" s="276">
        <f t="shared" si="3"/>
        <v>0</v>
      </c>
      <c r="AR5" s="276">
        <f t="shared" si="3"/>
        <v>493556</v>
      </c>
      <c r="AS5" s="283">
        <f t="shared" si="3"/>
        <v>0</v>
      </c>
      <c r="AT5" s="969"/>
    </row>
    <row r="6" spans="1:48" s="6" customFormat="1" ht="32.25" customHeight="1" x14ac:dyDescent="0.25">
      <c r="A6" s="982"/>
      <c r="B6" s="329" t="s">
        <v>7</v>
      </c>
      <c r="C6" s="330" t="s">
        <v>11</v>
      </c>
      <c r="D6" s="336">
        <v>7041</v>
      </c>
      <c r="E6" s="332">
        <v>4262665.3499999996</v>
      </c>
      <c r="F6" s="333">
        <v>255759.92</v>
      </c>
      <c r="G6" s="334">
        <v>213133.26</v>
      </c>
      <c r="H6" s="335">
        <f>F6+G6</f>
        <v>468893.18000000005</v>
      </c>
      <c r="I6" s="333">
        <v>213133.26</v>
      </c>
      <c r="J6" s="333">
        <f>F6+G6+I6</f>
        <v>682026.44000000006</v>
      </c>
      <c r="K6" s="333">
        <f>E6-J6</f>
        <v>3580638.9099999997</v>
      </c>
      <c r="L6" s="326">
        <f>E6-H6</f>
        <v>3793772.1699999995</v>
      </c>
      <c r="M6" s="993"/>
      <c r="N6" s="320">
        <v>1930082</v>
      </c>
      <c r="O6" s="321">
        <v>42901</v>
      </c>
      <c r="P6" s="361"/>
      <c r="Q6" s="322"/>
      <c r="R6" s="322"/>
      <c r="S6" s="323"/>
      <c r="T6" s="322"/>
      <c r="U6" s="322"/>
      <c r="V6" s="322"/>
      <c r="W6" s="326"/>
      <c r="X6" s="326"/>
      <c r="Y6" s="1045"/>
      <c r="Z6" s="1047"/>
      <c r="AA6" s="354"/>
      <c r="AB6" s="354"/>
      <c r="AC6" s="354"/>
      <c r="AD6" s="354"/>
      <c r="AE6" s="354"/>
      <c r="AF6" s="354"/>
      <c r="AG6" s="354"/>
      <c r="AH6" s="354"/>
      <c r="AI6" s="354"/>
      <c r="AJ6" s="342"/>
      <c r="AK6" s="342"/>
      <c r="AL6" s="621">
        <f t="shared" si="0"/>
        <v>4262665.3499999996</v>
      </c>
      <c r="AM6" s="276">
        <f t="shared" si="0"/>
        <v>255759.92</v>
      </c>
      <c r="AN6" s="276">
        <f t="shared" si="0"/>
        <v>213133.26</v>
      </c>
      <c r="AO6" s="283">
        <f>AM6+AN6</f>
        <v>468893.18000000005</v>
      </c>
      <c r="AP6" s="276">
        <f t="shared" si="3"/>
        <v>213133.26</v>
      </c>
      <c r="AQ6" s="276">
        <f t="shared" si="3"/>
        <v>682026.44000000006</v>
      </c>
      <c r="AR6" s="276">
        <f t="shared" si="3"/>
        <v>3580638.9099999997</v>
      </c>
      <c r="AS6" s="283">
        <f>L6+W6</f>
        <v>3793772.1699999995</v>
      </c>
      <c r="AT6" s="969"/>
    </row>
    <row r="7" spans="1:48" s="6" customFormat="1" ht="32.25" customHeight="1" x14ac:dyDescent="0.25">
      <c r="A7" s="982"/>
      <c r="B7" s="329" t="s">
        <v>7</v>
      </c>
      <c r="C7" s="330" t="s">
        <v>120</v>
      </c>
      <c r="D7" s="336">
        <v>7041</v>
      </c>
      <c r="E7" s="332"/>
      <c r="F7" s="333"/>
      <c r="G7" s="334"/>
      <c r="H7" s="335"/>
      <c r="I7" s="333"/>
      <c r="J7" s="333"/>
      <c r="K7" s="333"/>
      <c r="L7" s="326"/>
      <c r="M7" s="398"/>
      <c r="N7" s="320"/>
      <c r="O7" s="321"/>
      <c r="P7" s="361">
        <v>4053916</v>
      </c>
      <c r="Q7" s="322">
        <v>243234.96</v>
      </c>
      <c r="R7" s="322">
        <v>283774.12</v>
      </c>
      <c r="S7" s="323">
        <f>Q7+R7</f>
        <v>527009.07999999996</v>
      </c>
      <c r="T7" s="322">
        <v>202695.8</v>
      </c>
      <c r="U7" s="322">
        <f>S7+T7</f>
        <v>729704.87999999989</v>
      </c>
      <c r="V7" s="322">
        <f>P7-U7</f>
        <v>3324211.12</v>
      </c>
      <c r="W7" s="326">
        <f>P7-S7</f>
        <v>3526906.92</v>
      </c>
      <c r="X7" s="1042">
        <f>W7+W8</f>
        <v>10609234.220000001</v>
      </c>
      <c r="Y7" s="362">
        <v>6633602</v>
      </c>
      <c r="Z7" s="321">
        <v>43243</v>
      </c>
      <c r="AA7" s="223"/>
      <c r="AB7" s="223"/>
      <c r="AC7" s="223"/>
      <c r="AD7" s="223"/>
      <c r="AE7" s="223"/>
      <c r="AF7" s="223"/>
      <c r="AG7" s="223"/>
      <c r="AH7" s="223"/>
      <c r="AI7" s="223"/>
      <c r="AJ7" s="321"/>
      <c r="AK7" s="321"/>
      <c r="AL7" s="621">
        <f t="shared" ref="AL7:AL8" si="4">E7+P7</f>
        <v>4053916</v>
      </c>
      <c r="AM7" s="276">
        <f t="shared" ref="AM7:AM8" si="5">F7+Q7</f>
        <v>243234.96</v>
      </c>
      <c r="AN7" s="276">
        <f t="shared" ref="AN7:AN8" si="6">G7+R7</f>
        <v>283774.12</v>
      </c>
      <c r="AO7" s="283">
        <f t="shared" ref="AO7:AO9" si="7">AM7+AN7</f>
        <v>527009.07999999996</v>
      </c>
      <c r="AP7" s="276">
        <f t="shared" ref="AP7:AP8" si="8">I7+T7</f>
        <v>202695.8</v>
      </c>
      <c r="AQ7" s="276">
        <f t="shared" ref="AQ7:AQ8" si="9">J7+U7</f>
        <v>729704.87999999989</v>
      </c>
      <c r="AR7" s="276">
        <f t="shared" ref="AR7:AR8" si="10">K7+V7</f>
        <v>3324211.12</v>
      </c>
      <c r="AS7" s="283">
        <f t="shared" ref="AS7:AS8" si="11">L7+W7</f>
        <v>3526906.92</v>
      </c>
      <c r="AT7" s="969"/>
      <c r="AV7" s="9"/>
    </row>
    <row r="8" spans="1:48" s="6" customFormat="1" ht="32.25" customHeight="1" x14ac:dyDescent="0.25">
      <c r="A8" s="982"/>
      <c r="B8" s="329" t="s">
        <v>7</v>
      </c>
      <c r="C8" s="330" t="s">
        <v>144</v>
      </c>
      <c r="D8" s="336">
        <v>7041</v>
      </c>
      <c r="E8" s="332"/>
      <c r="F8" s="333"/>
      <c r="G8" s="334"/>
      <c r="H8" s="335"/>
      <c r="I8" s="333"/>
      <c r="J8" s="333"/>
      <c r="K8" s="333"/>
      <c r="L8" s="326"/>
      <c r="M8" s="398"/>
      <c r="N8" s="320"/>
      <c r="O8" s="321"/>
      <c r="P8" s="361">
        <v>8235264.2800000003</v>
      </c>
      <c r="Q8" s="322">
        <v>576468.5</v>
      </c>
      <c r="R8" s="322">
        <v>576468.47999999998</v>
      </c>
      <c r="S8" s="323">
        <f>Q8+R8</f>
        <v>1152936.98</v>
      </c>
      <c r="T8" s="322">
        <v>411763.21</v>
      </c>
      <c r="U8" s="322">
        <f>S8+T8</f>
        <v>1564700.19</v>
      </c>
      <c r="V8" s="322">
        <f>P8-U8</f>
        <v>6670564.0899999999</v>
      </c>
      <c r="W8" s="326">
        <f>P8-S8</f>
        <v>7082327.3000000007</v>
      </c>
      <c r="X8" s="1042"/>
      <c r="Y8" s="362">
        <v>6633782</v>
      </c>
      <c r="Z8" s="321">
        <v>43281</v>
      </c>
      <c r="AA8" s="223"/>
      <c r="AB8" s="223"/>
      <c r="AC8" s="223"/>
      <c r="AD8" s="223"/>
      <c r="AE8" s="223"/>
      <c r="AF8" s="223"/>
      <c r="AG8" s="223"/>
      <c r="AH8" s="223"/>
      <c r="AI8" s="223"/>
      <c r="AJ8" s="321"/>
      <c r="AK8" s="321"/>
      <c r="AL8" s="621">
        <f t="shared" si="4"/>
        <v>8235264.2800000003</v>
      </c>
      <c r="AM8" s="276">
        <f t="shared" si="5"/>
        <v>576468.5</v>
      </c>
      <c r="AN8" s="276">
        <f t="shared" si="6"/>
        <v>576468.47999999998</v>
      </c>
      <c r="AO8" s="283">
        <f t="shared" si="7"/>
        <v>1152936.98</v>
      </c>
      <c r="AP8" s="276">
        <f t="shared" si="8"/>
        <v>411763.21</v>
      </c>
      <c r="AQ8" s="276">
        <f t="shared" si="9"/>
        <v>1564700.19</v>
      </c>
      <c r="AR8" s="276">
        <f t="shared" si="10"/>
        <v>6670564.0899999999</v>
      </c>
      <c r="AS8" s="283">
        <f t="shared" si="11"/>
        <v>7082327.3000000007</v>
      </c>
      <c r="AT8" s="969"/>
    </row>
    <row r="9" spans="1:48" s="670" customFormat="1" ht="32.25" customHeight="1" x14ac:dyDescent="0.25">
      <c r="A9" s="982"/>
      <c r="B9" s="655" t="s">
        <v>7</v>
      </c>
      <c r="C9" s="656" t="s">
        <v>158</v>
      </c>
      <c r="D9" s="657">
        <v>7041</v>
      </c>
      <c r="E9" s="658"/>
      <c r="F9" s="659"/>
      <c r="G9" s="659"/>
      <c r="H9" s="660"/>
      <c r="I9" s="659"/>
      <c r="J9" s="659"/>
      <c r="K9" s="659"/>
      <c r="L9" s="661"/>
      <c r="M9" s="662"/>
      <c r="N9" s="663"/>
      <c r="O9" s="664"/>
      <c r="P9" s="665"/>
      <c r="Q9" s="666"/>
      <c r="R9" s="666"/>
      <c r="S9" s="660"/>
      <c r="T9" s="666"/>
      <c r="U9" s="666"/>
      <c r="V9" s="666"/>
      <c r="W9" s="661"/>
      <c r="X9" s="661"/>
      <c r="Y9" s="667"/>
      <c r="Z9" s="664"/>
      <c r="AA9" s="666">
        <v>1644949.13</v>
      </c>
      <c r="AB9" s="666">
        <v>115147</v>
      </c>
      <c r="AC9" s="666">
        <v>115147</v>
      </c>
      <c r="AD9" s="666">
        <f>AB9+AC9</f>
        <v>230294</v>
      </c>
      <c r="AE9" s="666">
        <v>82247</v>
      </c>
      <c r="AF9" s="666">
        <f>AD9+AE9</f>
        <v>312541</v>
      </c>
      <c r="AG9" s="666">
        <f>AA9-AF9</f>
        <v>1332408.1299999999</v>
      </c>
      <c r="AH9" s="666">
        <f>AA9-AD9</f>
        <v>1414655.13</v>
      </c>
      <c r="AI9" s="666">
        <f>AH9</f>
        <v>1414655.13</v>
      </c>
      <c r="AJ9" s="668">
        <v>6633994</v>
      </c>
      <c r="AK9" s="664" t="s">
        <v>163</v>
      </c>
      <c r="AL9" s="661">
        <v>1644949.13</v>
      </c>
      <c r="AM9" s="669">
        <v>115147</v>
      </c>
      <c r="AN9" s="669">
        <v>115147</v>
      </c>
      <c r="AO9" s="669">
        <f t="shared" si="7"/>
        <v>230294</v>
      </c>
      <c r="AP9" s="669">
        <v>82247</v>
      </c>
      <c r="AQ9" s="669">
        <f>AO9+AP9</f>
        <v>312541</v>
      </c>
      <c r="AR9" s="669">
        <f>AL9-AQ9</f>
        <v>1332408.1299999999</v>
      </c>
      <c r="AS9" s="669">
        <f>AL9-AO9</f>
        <v>1414655.13</v>
      </c>
      <c r="AT9" s="969"/>
    </row>
    <row r="10" spans="1:48" s="6" customFormat="1" ht="32.25" customHeight="1" thickBot="1" x14ac:dyDescent="0.3">
      <c r="A10" s="1041"/>
      <c r="B10" s="540" t="s">
        <v>7</v>
      </c>
      <c r="C10" s="541" t="s">
        <v>304</v>
      </c>
      <c r="D10" s="447"/>
      <c r="E10" s="448"/>
      <c r="F10" s="449"/>
      <c r="G10" s="450"/>
      <c r="H10" s="451"/>
      <c r="I10" s="449"/>
      <c r="J10" s="449"/>
      <c r="K10" s="449"/>
      <c r="L10" s="452"/>
      <c r="M10" s="453"/>
      <c r="N10" s="454"/>
      <c r="O10" s="455"/>
      <c r="P10" s="527"/>
      <c r="Q10" s="528"/>
      <c r="R10" s="528"/>
      <c r="S10" s="538"/>
      <c r="T10" s="528"/>
      <c r="U10" s="528"/>
      <c r="V10" s="528"/>
      <c r="W10" s="452"/>
      <c r="X10" s="452"/>
      <c r="Y10" s="539"/>
      <c r="Z10" s="455"/>
      <c r="AA10" s="458">
        <v>3053831</v>
      </c>
      <c r="AB10" s="458">
        <v>213768.17</v>
      </c>
      <c r="AC10" s="458">
        <v>213768.17</v>
      </c>
      <c r="AD10" s="458">
        <f t="shared" ref="AD10" si="12">AB10+AC10</f>
        <v>427536.34</v>
      </c>
      <c r="AE10" s="458">
        <v>1452691.55</v>
      </c>
      <c r="AF10" s="458">
        <f t="shared" ref="AF10" si="13">AD10+AE10</f>
        <v>1880227.8900000001</v>
      </c>
      <c r="AG10" s="459">
        <f t="shared" ref="AG10" si="14">AA10-AF10</f>
        <v>1173603.1099999999</v>
      </c>
      <c r="AH10" s="459">
        <f t="shared" ref="AH10" si="15">AA10-AD10</f>
        <v>2626294.66</v>
      </c>
      <c r="AI10" s="449">
        <f>AH10</f>
        <v>2626294.66</v>
      </c>
      <c r="AJ10" s="460" t="s">
        <v>305</v>
      </c>
      <c r="AK10" s="426">
        <v>43646</v>
      </c>
      <c r="AL10" s="622">
        <f>E10+P10+AA10</f>
        <v>3053831</v>
      </c>
      <c r="AM10" s="419">
        <f>F10+Q10+AB10</f>
        <v>213768.17</v>
      </c>
      <c r="AN10" s="419">
        <f>G10+R10+AC10</f>
        <v>213768.17</v>
      </c>
      <c r="AO10" s="419">
        <f>AM10+AN10</f>
        <v>427536.34</v>
      </c>
      <c r="AP10" s="419">
        <f>I10+T10+AE10</f>
        <v>1452691.55</v>
      </c>
      <c r="AQ10" s="419">
        <f>J10+U10+AF10</f>
        <v>1880227.8900000001</v>
      </c>
      <c r="AR10" s="419">
        <f>K10+V10+AG10</f>
        <v>1173603.1099999999</v>
      </c>
      <c r="AS10" s="419">
        <f>L10+W10+AH10</f>
        <v>2626294.66</v>
      </c>
      <c r="AT10" s="970"/>
    </row>
    <row r="11" spans="1:48" ht="32.25" customHeight="1" x14ac:dyDescent="0.25">
      <c r="A11" s="981">
        <v>2</v>
      </c>
      <c r="B11" s="430" t="s">
        <v>14</v>
      </c>
      <c r="C11" s="431" t="s">
        <v>12</v>
      </c>
      <c r="D11" s="432">
        <v>7081</v>
      </c>
      <c r="E11" s="436">
        <v>14978253.83</v>
      </c>
      <c r="F11" s="436">
        <v>898695</v>
      </c>
      <c r="G11" s="536">
        <v>898695</v>
      </c>
      <c r="H11" s="436">
        <f t="shared" si="1"/>
        <v>1797390</v>
      </c>
      <c r="I11" s="436">
        <v>748913</v>
      </c>
      <c r="J11" s="436">
        <f t="shared" ref="J11" si="16">F11+G11+I11</f>
        <v>2546303</v>
      </c>
      <c r="K11" s="446">
        <f t="shared" ref="K11" si="17">E11-J11</f>
        <v>12431950.83</v>
      </c>
      <c r="L11" s="437">
        <f>E11-H11</f>
        <v>13180863.83</v>
      </c>
      <c r="M11" s="992">
        <f>SUM(L11:L13)</f>
        <v>17833826.829999998</v>
      </c>
      <c r="N11" s="537">
        <v>4410833</v>
      </c>
      <c r="O11" s="439">
        <v>42824</v>
      </c>
      <c r="P11" s="443">
        <v>7238960.8200000003</v>
      </c>
      <c r="Q11" s="443">
        <v>434337.65</v>
      </c>
      <c r="R11" s="443">
        <v>434337.65</v>
      </c>
      <c r="S11" s="442">
        <f t="shared" ref="S11:S12" si="18">Q11+R11</f>
        <v>868675.3</v>
      </c>
      <c r="T11" s="443">
        <v>361948.04</v>
      </c>
      <c r="U11" s="443">
        <f t="shared" ref="U11:U12" si="19">Q11+R11+T11</f>
        <v>1230623.3400000001</v>
      </c>
      <c r="V11" s="482">
        <v>6008337.4800000004</v>
      </c>
      <c r="W11" s="444">
        <f t="shared" ref="W11:W12" si="20">P11-S11</f>
        <v>6370285.5200000005</v>
      </c>
      <c r="X11" s="990">
        <f>W11+W12+W13+W14+W15</f>
        <v>32930120.239999998</v>
      </c>
      <c r="Y11" s="564">
        <v>2875510</v>
      </c>
      <c r="Z11" s="486">
        <v>43072</v>
      </c>
      <c r="AA11" s="485"/>
      <c r="AB11" s="485"/>
      <c r="AC11" s="485"/>
      <c r="AD11" s="485"/>
      <c r="AE11" s="485"/>
      <c r="AF11" s="485"/>
      <c r="AG11" s="485"/>
      <c r="AH11" s="485"/>
      <c r="AI11" s="485"/>
      <c r="AJ11" s="486"/>
      <c r="AK11" s="486"/>
      <c r="AL11" s="620">
        <f t="shared" si="0"/>
        <v>22217214.649999999</v>
      </c>
      <c r="AM11" s="487">
        <f t="shared" si="0"/>
        <v>1333032.6499999999</v>
      </c>
      <c r="AN11" s="487">
        <f t="shared" si="0"/>
        <v>1333032.6499999999</v>
      </c>
      <c r="AO11" s="488">
        <f t="shared" si="2"/>
        <v>2666065.2999999998</v>
      </c>
      <c r="AP11" s="487">
        <f t="shared" si="3"/>
        <v>1110861.04</v>
      </c>
      <c r="AQ11" s="487">
        <f t="shared" si="3"/>
        <v>3776926.34</v>
      </c>
      <c r="AR11" s="487">
        <f t="shared" si="3"/>
        <v>18440288.310000002</v>
      </c>
      <c r="AS11" s="488">
        <f t="shared" si="3"/>
        <v>19551149.350000001</v>
      </c>
      <c r="AT11" s="975">
        <f>AS11+AS12+AS13+AS14+AS15</f>
        <v>50763947.070000008</v>
      </c>
    </row>
    <row r="12" spans="1:48" s="6" customFormat="1" ht="32.25" customHeight="1" x14ac:dyDescent="0.25">
      <c r="A12" s="982"/>
      <c r="B12" s="329" t="s">
        <v>14</v>
      </c>
      <c r="C12" s="330" t="s">
        <v>12</v>
      </c>
      <c r="D12" s="336">
        <v>7081</v>
      </c>
      <c r="E12" s="332">
        <v>5287458</v>
      </c>
      <c r="F12" s="333">
        <v>317247</v>
      </c>
      <c r="G12" s="334">
        <v>317248</v>
      </c>
      <c r="H12" s="335">
        <f>F12+G12</f>
        <v>634495</v>
      </c>
      <c r="I12" s="333">
        <v>264373</v>
      </c>
      <c r="J12" s="333">
        <f>F12+G12+I12</f>
        <v>898868</v>
      </c>
      <c r="K12" s="333">
        <f>E12-J12</f>
        <v>4388590</v>
      </c>
      <c r="L12" s="326">
        <f>E12-H12</f>
        <v>4652963</v>
      </c>
      <c r="M12" s="993"/>
      <c r="N12" s="320">
        <v>1930095</v>
      </c>
      <c r="O12" s="321">
        <v>42907</v>
      </c>
      <c r="P12" s="365">
        <v>8142995.5</v>
      </c>
      <c r="Q12" s="365">
        <v>488579.73</v>
      </c>
      <c r="R12" s="365">
        <v>488579.73</v>
      </c>
      <c r="S12" s="315">
        <f t="shared" si="18"/>
        <v>977159.46</v>
      </c>
      <c r="T12" s="365">
        <v>407149.78</v>
      </c>
      <c r="U12" s="365">
        <f t="shared" si="19"/>
        <v>1384309.24</v>
      </c>
      <c r="V12" s="470">
        <v>6758686.2599999998</v>
      </c>
      <c r="W12" s="316">
        <f t="shared" si="20"/>
        <v>7165836.04</v>
      </c>
      <c r="X12" s="991"/>
      <c r="Y12" s="317">
        <v>2875552</v>
      </c>
      <c r="Z12" s="318">
        <v>43104</v>
      </c>
      <c r="AA12" s="355"/>
      <c r="AB12" s="355"/>
      <c r="AC12" s="355"/>
      <c r="AD12" s="355"/>
      <c r="AE12" s="355"/>
      <c r="AF12" s="355"/>
      <c r="AG12" s="355"/>
      <c r="AH12" s="355"/>
      <c r="AI12" s="355"/>
      <c r="AJ12" s="318"/>
      <c r="AK12" s="318"/>
      <c r="AL12" s="621">
        <f t="shared" si="0"/>
        <v>13430453.5</v>
      </c>
      <c r="AM12" s="276">
        <f t="shared" si="0"/>
        <v>805826.73</v>
      </c>
      <c r="AN12" s="276">
        <f t="shared" si="0"/>
        <v>805827.73</v>
      </c>
      <c r="AO12" s="283">
        <f t="shared" ref="AO12:AO19" si="21">AM12+AN12</f>
        <v>1611654.46</v>
      </c>
      <c r="AP12" s="276">
        <f t="shared" si="3"/>
        <v>671522.78</v>
      </c>
      <c r="AQ12" s="276">
        <f t="shared" si="3"/>
        <v>2283177.2400000002</v>
      </c>
      <c r="AR12" s="276">
        <f t="shared" si="3"/>
        <v>11147276.26</v>
      </c>
      <c r="AS12" s="283">
        <f t="shared" ref="AS12:AS18" si="22">L12+W12</f>
        <v>11818799.039999999</v>
      </c>
      <c r="AT12" s="969"/>
    </row>
    <row r="13" spans="1:48" ht="32.25" customHeight="1" x14ac:dyDescent="0.25">
      <c r="A13" s="982"/>
      <c r="B13" s="565" t="s">
        <v>14</v>
      </c>
      <c r="C13" s="382" t="s">
        <v>67</v>
      </c>
      <c r="D13" s="531">
        <v>7081</v>
      </c>
      <c r="E13" s="365"/>
      <c r="F13" s="365"/>
      <c r="G13" s="315"/>
      <c r="H13" s="365"/>
      <c r="I13" s="365"/>
      <c r="J13" s="365"/>
      <c r="K13" s="470"/>
      <c r="L13" s="316"/>
      <c r="M13" s="993"/>
      <c r="N13" s="317"/>
      <c r="O13" s="318"/>
      <c r="P13" s="365">
        <v>15413804.93</v>
      </c>
      <c r="Q13" s="365">
        <v>924828.3</v>
      </c>
      <c r="R13" s="365">
        <v>924828.29</v>
      </c>
      <c r="S13" s="315">
        <f t="shared" ref="S13:S18" si="23">Q13+R13</f>
        <v>1849656.59</v>
      </c>
      <c r="T13" s="365">
        <v>770690.25</v>
      </c>
      <c r="U13" s="365">
        <f t="shared" ref="U13:U18" si="24">Q13+R13+T13</f>
        <v>2620346.84</v>
      </c>
      <c r="V13" s="470">
        <v>12793458.09</v>
      </c>
      <c r="W13" s="316">
        <f t="shared" ref="W13:W18" si="25">P13-S13</f>
        <v>13564148.34</v>
      </c>
      <c r="X13" s="991"/>
      <c r="Y13" s="317">
        <v>2875595</v>
      </c>
      <c r="Z13" s="318">
        <v>43128</v>
      </c>
      <c r="AA13" s="355"/>
      <c r="AB13" s="355"/>
      <c r="AC13" s="355"/>
      <c r="AD13" s="355"/>
      <c r="AE13" s="355"/>
      <c r="AF13" s="355"/>
      <c r="AG13" s="355"/>
      <c r="AH13" s="355"/>
      <c r="AI13" s="355"/>
      <c r="AJ13" s="318"/>
      <c r="AK13" s="318"/>
      <c r="AL13" s="623">
        <f t="shared" si="0"/>
        <v>15413804.93</v>
      </c>
      <c r="AM13" s="333">
        <f t="shared" si="0"/>
        <v>924828.3</v>
      </c>
      <c r="AN13" s="566">
        <f t="shared" si="0"/>
        <v>924828.29</v>
      </c>
      <c r="AO13" s="567">
        <f t="shared" si="21"/>
        <v>1849656.59</v>
      </c>
      <c r="AP13" s="276">
        <f t="shared" si="3"/>
        <v>770690.25</v>
      </c>
      <c r="AQ13" s="276">
        <f t="shared" si="3"/>
        <v>2620346.84</v>
      </c>
      <c r="AR13" s="333">
        <f t="shared" si="3"/>
        <v>12793458.09</v>
      </c>
      <c r="AS13" s="283">
        <f t="shared" si="22"/>
        <v>13564148.34</v>
      </c>
      <c r="AT13" s="969"/>
    </row>
    <row r="14" spans="1:48" ht="32.25" customHeight="1" x14ac:dyDescent="0.25">
      <c r="A14" s="982"/>
      <c r="B14" s="565" t="s">
        <v>14</v>
      </c>
      <c r="C14" s="382" t="s">
        <v>131</v>
      </c>
      <c r="D14" s="531">
        <v>7081</v>
      </c>
      <c r="E14" s="365"/>
      <c r="F14" s="365"/>
      <c r="G14" s="315"/>
      <c r="H14" s="365"/>
      <c r="I14" s="365"/>
      <c r="J14" s="365"/>
      <c r="K14" s="470"/>
      <c r="L14" s="316"/>
      <c r="M14" s="398"/>
      <c r="N14" s="317"/>
      <c r="O14" s="318"/>
      <c r="P14" s="365">
        <v>4643062</v>
      </c>
      <c r="Q14" s="365">
        <v>325014.34000000003</v>
      </c>
      <c r="R14" s="365">
        <v>325014.34000000003</v>
      </c>
      <c r="S14" s="315">
        <f t="shared" si="23"/>
        <v>650028.68000000005</v>
      </c>
      <c r="T14" s="365">
        <v>232153.1</v>
      </c>
      <c r="U14" s="365">
        <f t="shared" si="24"/>
        <v>882181.78</v>
      </c>
      <c r="V14" s="470">
        <f>P14-U14</f>
        <v>3760880.2199999997</v>
      </c>
      <c r="W14" s="316">
        <f t="shared" si="25"/>
        <v>3993033.32</v>
      </c>
      <c r="X14" s="991"/>
      <c r="Y14" s="317"/>
      <c r="Z14" s="318"/>
      <c r="AA14" s="355"/>
      <c r="AB14" s="355"/>
      <c r="AC14" s="355"/>
      <c r="AD14" s="355"/>
      <c r="AE14" s="355"/>
      <c r="AF14" s="355"/>
      <c r="AG14" s="355"/>
      <c r="AH14" s="355"/>
      <c r="AI14" s="355"/>
      <c r="AJ14" s="318"/>
      <c r="AK14" s="318"/>
      <c r="AL14" s="623">
        <f t="shared" si="0"/>
        <v>4643062</v>
      </c>
      <c r="AM14" s="333">
        <f t="shared" si="0"/>
        <v>325014.34000000003</v>
      </c>
      <c r="AN14" s="566">
        <f t="shared" si="0"/>
        <v>325014.34000000003</v>
      </c>
      <c r="AO14" s="567">
        <f t="shared" si="21"/>
        <v>650028.68000000005</v>
      </c>
      <c r="AP14" s="276">
        <f t="shared" si="3"/>
        <v>232153.1</v>
      </c>
      <c r="AQ14" s="276">
        <f t="shared" si="3"/>
        <v>882181.78</v>
      </c>
      <c r="AR14" s="333">
        <f t="shared" si="3"/>
        <v>3760880.2199999997</v>
      </c>
      <c r="AS14" s="283">
        <f t="shared" si="22"/>
        <v>3993033.32</v>
      </c>
      <c r="AT14" s="969"/>
    </row>
    <row r="15" spans="1:48" ht="32.25" customHeight="1" thickBot="1" x14ac:dyDescent="0.3">
      <c r="A15" s="983"/>
      <c r="B15" s="616" t="s">
        <v>14</v>
      </c>
      <c r="C15" s="272" t="s">
        <v>147</v>
      </c>
      <c r="D15" s="273">
        <v>7081</v>
      </c>
      <c r="E15" s="268"/>
      <c r="F15" s="268"/>
      <c r="G15" s="281"/>
      <c r="H15" s="268"/>
      <c r="I15" s="268"/>
      <c r="J15" s="268"/>
      <c r="K15" s="274"/>
      <c r="L15" s="269"/>
      <c r="M15" s="393"/>
      <c r="N15" s="294"/>
      <c r="O15" s="532"/>
      <c r="P15" s="268">
        <v>2493924.41</v>
      </c>
      <c r="Q15" s="268">
        <v>174574.71</v>
      </c>
      <c r="R15" s="268">
        <v>482532.68</v>
      </c>
      <c r="S15" s="281">
        <f t="shared" si="23"/>
        <v>657107.39</v>
      </c>
      <c r="T15" s="268">
        <v>124696.22</v>
      </c>
      <c r="U15" s="268">
        <f t="shared" si="24"/>
        <v>781803.61</v>
      </c>
      <c r="V15" s="274">
        <f>P15-U15</f>
        <v>1712120.8000000003</v>
      </c>
      <c r="W15" s="269">
        <f t="shared" si="25"/>
        <v>1836817.02</v>
      </c>
      <c r="X15" s="994"/>
      <c r="Y15" s="294">
        <v>6633786</v>
      </c>
      <c r="Z15" s="532">
        <v>43281</v>
      </c>
      <c r="AA15" s="506"/>
      <c r="AB15" s="506"/>
      <c r="AC15" s="506"/>
      <c r="AD15" s="506"/>
      <c r="AE15" s="506"/>
      <c r="AF15" s="506"/>
      <c r="AG15" s="506"/>
      <c r="AH15" s="506"/>
      <c r="AI15" s="506"/>
      <c r="AJ15" s="532"/>
      <c r="AK15" s="532"/>
      <c r="AL15" s="624">
        <f t="shared" si="0"/>
        <v>2493924.41</v>
      </c>
      <c r="AM15" s="265">
        <f t="shared" si="0"/>
        <v>174574.71</v>
      </c>
      <c r="AN15" s="612">
        <f t="shared" si="0"/>
        <v>482532.68</v>
      </c>
      <c r="AO15" s="613">
        <f t="shared" si="21"/>
        <v>657107.39</v>
      </c>
      <c r="AP15" s="230">
        <f t="shared" si="3"/>
        <v>124696.22</v>
      </c>
      <c r="AQ15" s="230">
        <f t="shared" si="3"/>
        <v>781803.61</v>
      </c>
      <c r="AR15" s="265">
        <f t="shared" si="3"/>
        <v>1712120.8000000003</v>
      </c>
      <c r="AS15" s="231">
        <f t="shared" si="22"/>
        <v>1836817.02</v>
      </c>
      <c r="AT15" s="976"/>
    </row>
    <row r="16" spans="1:48" s="7" customFormat="1" ht="32.25" customHeight="1" x14ac:dyDescent="0.25">
      <c r="A16" s="978">
        <v>3</v>
      </c>
      <c r="B16" s="568" t="s">
        <v>23</v>
      </c>
      <c r="C16" s="569" t="s">
        <v>92</v>
      </c>
      <c r="D16" s="570">
        <v>7041</v>
      </c>
      <c r="E16" s="571">
        <v>12499297</v>
      </c>
      <c r="F16" s="572">
        <v>749957.83</v>
      </c>
      <c r="G16" s="573">
        <v>874950.79</v>
      </c>
      <c r="H16" s="574">
        <f>F16+G16</f>
        <v>1624908.62</v>
      </c>
      <c r="I16" s="572">
        <v>499971.88</v>
      </c>
      <c r="J16" s="572">
        <f>F16+G16+I16</f>
        <v>2124880.5</v>
      </c>
      <c r="K16" s="572">
        <f>E16-J16</f>
        <v>10374416.5</v>
      </c>
      <c r="L16" s="575">
        <f>K16+I16</f>
        <v>10874388.380000001</v>
      </c>
      <c r="M16" s="576">
        <f>L16</f>
        <v>10874388.380000001</v>
      </c>
      <c r="N16" s="577">
        <v>1930085</v>
      </c>
      <c r="O16" s="578">
        <v>42904</v>
      </c>
      <c r="P16" s="579">
        <v>9586696.2400000002</v>
      </c>
      <c r="Q16" s="420">
        <v>575201.77</v>
      </c>
      <c r="R16" s="420">
        <v>671068.74</v>
      </c>
      <c r="S16" s="402">
        <f t="shared" si="23"/>
        <v>1246270.51</v>
      </c>
      <c r="T16" s="420">
        <v>479334.81</v>
      </c>
      <c r="U16" s="420">
        <f t="shared" si="24"/>
        <v>1725605.32</v>
      </c>
      <c r="V16" s="482">
        <f>P16-U16</f>
        <v>7861090.9199999999</v>
      </c>
      <c r="W16" s="403">
        <f t="shared" si="25"/>
        <v>8340425.7300000004</v>
      </c>
      <c r="X16" s="1043">
        <f>W16+W17+W18</f>
        <v>42434379.540000007</v>
      </c>
      <c r="Y16" s="580">
        <v>2875528</v>
      </c>
      <c r="Z16" s="581">
        <v>43083</v>
      </c>
      <c r="AA16" s="582"/>
      <c r="AB16" s="583"/>
      <c r="AC16" s="583"/>
      <c r="AD16" s="583"/>
      <c r="AE16" s="583"/>
      <c r="AF16" s="583"/>
      <c r="AG16" s="583"/>
      <c r="AH16" s="583"/>
      <c r="AI16" s="583"/>
      <c r="AJ16" s="584"/>
      <c r="AK16" s="584"/>
      <c r="AL16" s="620">
        <f t="shared" ref="AL16:AN18" si="26">E16+P16</f>
        <v>22085993.240000002</v>
      </c>
      <c r="AM16" s="487">
        <f t="shared" si="26"/>
        <v>1325159.6000000001</v>
      </c>
      <c r="AN16" s="487">
        <f t="shared" si="26"/>
        <v>1546019.53</v>
      </c>
      <c r="AO16" s="488">
        <f t="shared" si="21"/>
        <v>2871179.13</v>
      </c>
      <c r="AP16" s="487">
        <f t="shared" ref="AP16:AR18" si="27">I16+T16</f>
        <v>979306.69</v>
      </c>
      <c r="AQ16" s="487">
        <f t="shared" si="27"/>
        <v>3850485.8200000003</v>
      </c>
      <c r="AR16" s="487">
        <f t="shared" si="27"/>
        <v>18235507.420000002</v>
      </c>
      <c r="AS16" s="488">
        <f t="shared" si="22"/>
        <v>19214814.109999999</v>
      </c>
      <c r="AT16" s="997">
        <f>AS16+AS17+AS18+AS19</f>
        <v>56982090.219999999</v>
      </c>
    </row>
    <row r="17" spans="1:46" s="7" customFormat="1" ht="32.25" customHeight="1" x14ac:dyDescent="0.25">
      <c r="A17" s="979"/>
      <c r="B17" s="305" t="s">
        <v>23</v>
      </c>
      <c r="C17" s="256" t="s">
        <v>93</v>
      </c>
      <c r="D17" s="257">
        <v>7081</v>
      </c>
      <c r="E17" s="258"/>
      <c r="F17" s="259"/>
      <c r="G17" s="280"/>
      <c r="H17" s="260"/>
      <c r="I17" s="259"/>
      <c r="J17" s="259"/>
      <c r="K17" s="259"/>
      <c r="L17" s="261"/>
      <c r="M17" s="262"/>
      <c r="N17" s="263"/>
      <c r="O17" s="264"/>
      <c r="P17" s="242">
        <v>18924623.530000001</v>
      </c>
      <c r="Q17" s="243">
        <v>1135477.4099999999</v>
      </c>
      <c r="R17" s="243">
        <v>1324723.6499999999</v>
      </c>
      <c r="S17" s="282">
        <f t="shared" si="23"/>
        <v>2460201.0599999996</v>
      </c>
      <c r="T17" s="243">
        <v>1071224.1499999999</v>
      </c>
      <c r="U17" s="243">
        <f t="shared" si="24"/>
        <v>3531425.2099999995</v>
      </c>
      <c r="V17" s="249">
        <f>P17-U17</f>
        <v>15393198.320000002</v>
      </c>
      <c r="W17" s="291">
        <f t="shared" si="25"/>
        <v>16464422.470000003</v>
      </c>
      <c r="X17" s="1024"/>
      <c r="Y17" s="297">
        <v>2875726</v>
      </c>
      <c r="Z17" s="298">
        <v>43179</v>
      </c>
      <c r="AA17" s="351"/>
      <c r="AB17" s="355"/>
      <c r="AC17" s="355"/>
      <c r="AD17" s="355"/>
      <c r="AE17" s="355"/>
      <c r="AF17" s="355"/>
      <c r="AG17" s="355"/>
      <c r="AH17" s="355"/>
      <c r="AI17" s="355"/>
      <c r="AJ17" s="318"/>
      <c r="AK17" s="318"/>
      <c r="AL17" s="621">
        <f t="shared" si="26"/>
        <v>18924623.530000001</v>
      </c>
      <c r="AM17" s="276">
        <f t="shared" si="26"/>
        <v>1135477.4099999999</v>
      </c>
      <c r="AN17" s="276">
        <f t="shared" si="26"/>
        <v>1324723.6499999999</v>
      </c>
      <c r="AO17" s="283">
        <f t="shared" si="21"/>
        <v>2460201.0599999996</v>
      </c>
      <c r="AP17" s="276">
        <f t="shared" si="27"/>
        <v>1071224.1499999999</v>
      </c>
      <c r="AQ17" s="276">
        <f t="shared" si="27"/>
        <v>3531425.2099999995</v>
      </c>
      <c r="AR17" s="276">
        <f t="shared" si="27"/>
        <v>15393198.320000002</v>
      </c>
      <c r="AS17" s="283">
        <f t="shared" si="22"/>
        <v>16464422.470000003</v>
      </c>
      <c r="AT17" s="998"/>
    </row>
    <row r="18" spans="1:46" s="7" customFormat="1" ht="32.25" customHeight="1" x14ac:dyDescent="0.25">
      <c r="A18" s="979"/>
      <c r="B18" s="305" t="s">
        <v>23</v>
      </c>
      <c r="C18" s="256" t="s">
        <v>142</v>
      </c>
      <c r="D18" s="257">
        <v>7081</v>
      </c>
      <c r="E18" s="258"/>
      <c r="F18" s="259"/>
      <c r="G18" s="280"/>
      <c r="H18" s="260"/>
      <c r="I18" s="259"/>
      <c r="J18" s="259"/>
      <c r="K18" s="259"/>
      <c r="L18" s="261"/>
      <c r="M18" s="262"/>
      <c r="N18" s="263"/>
      <c r="O18" s="264"/>
      <c r="P18" s="242">
        <v>20499455</v>
      </c>
      <c r="Q18" s="243">
        <v>1434961.83</v>
      </c>
      <c r="R18" s="243">
        <v>1434961.83</v>
      </c>
      <c r="S18" s="282">
        <f t="shared" si="23"/>
        <v>2869923.66</v>
      </c>
      <c r="T18" s="243">
        <v>1024972.74</v>
      </c>
      <c r="U18" s="243">
        <f t="shared" si="24"/>
        <v>3894896.4000000004</v>
      </c>
      <c r="V18" s="249">
        <f>P18-U18</f>
        <v>16604558.6</v>
      </c>
      <c r="W18" s="291">
        <f t="shared" si="25"/>
        <v>17629531.34</v>
      </c>
      <c r="X18" s="1003"/>
      <c r="Y18" s="297">
        <v>6633778</v>
      </c>
      <c r="Z18" s="298">
        <v>43281</v>
      </c>
      <c r="AA18" s="351"/>
      <c r="AB18" s="355"/>
      <c r="AC18" s="355"/>
      <c r="AD18" s="355"/>
      <c r="AE18" s="355"/>
      <c r="AF18" s="355"/>
      <c r="AG18" s="355"/>
      <c r="AH18" s="355"/>
      <c r="AI18" s="355"/>
      <c r="AJ18" s="318"/>
      <c r="AK18" s="318"/>
      <c r="AL18" s="621">
        <f t="shared" si="26"/>
        <v>20499455</v>
      </c>
      <c r="AM18" s="276">
        <f t="shared" si="26"/>
        <v>1434961.83</v>
      </c>
      <c r="AN18" s="276">
        <f t="shared" si="26"/>
        <v>1434961.83</v>
      </c>
      <c r="AO18" s="283">
        <f t="shared" si="21"/>
        <v>2869923.66</v>
      </c>
      <c r="AP18" s="276">
        <f t="shared" si="27"/>
        <v>1024972.74</v>
      </c>
      <c r="AQ18" s="276">
        <f t="shared" si="27"/>
        <v>3894896.4000000004</v>
      </c>
      <c r="AR18" s="276">
        <f t="shared" si="27"/>
        <v>16604558.6</v>
      </c>
      <c r="AS18" s="283">
        <f t="shared" si="22"/>
        <v>17629531.34</v>
      </c>
      <c r="AT18" s="998"/>
    </row>
    <row r="19" spans="1:46" s="829" customFormat="1" ht="32.25" customHeight="1" thickBot="1" x14ac:dyDescent="0.3">
      <c r="A19" s="980"/>
      <c r="B19" s="818" t="s">
        <v>23</v>
      </c>
      <c r="C19" s="819" t="s">
        <v>277</v>
      </c>
      <c r="D19" s="820">
        <v>7081</v>
      </c>
      <c r="E19" s="821"/>
      <c r="F19" s="822"/>
      <c r="G19" s="822"/>
      <c r="H19" s="823"/>
      <c r="I19" s="822"/>
      <c r="J19" s="822"/>
      <c r="K19" s="822"/>
      <c r="L19" s="824"/>
      <c r="M19" s="825"/>
      <c r="N19" s="826"/>
      <c r="O19" s="827"/>
      <c r="P19" s="745"/>
      <c r="Q19" s="740"/>
      <c r="R19" s="740"/>
      <c r="S19" s="740"/>
      <c r="T19" s="740"/>
      <c r="U19" s="740"/>
      <c r="V19" s="741"/>
      <c r="W19" s="741"/>
      <c r="X19" s="742"/>
      <c r="Y19" s="743"/>
      <c r="Z19" s="744"/>
      <c r="AA19" s="828">
        <v>4271305</v>
      </c>
      <c r="AB19" s="792">
        <v>298991.34999999998</v>
      </c>
      <c r="AC19" s="792">
        <v>298991.34999999998</v>
      </c>
      <c r="AD19" s="792">
        <f>AB19+AC19</f>
        <v>597982.69999999995</v>
      </c>
      <c r="AE19" s="792">
        <v>213565.25</v>
      </c>
      <c r="AF19" s="792">
        <f>AD19+AE19</f>
        <v>811547.95</v>
      </c>
      <c r="AG19" s="792">
        <f>AA19-AF19</f>
        <v>3459757.05</v>
      </c>
      <c r="AH19" s="792">
        <f>AA19-AD19</f>
        <v>3673322.3</v>
      </c>
      <c r="AI19" s="792">
        <f>AH19</f>
        <v>3673322.3</v>
      </c>
      <c r="AJ19" s="792">
        <v>9965945</v>
      </c>
      <c r="AK19" s="791" t="s">
        <v>271</v>
      </c>
      <c r="AL19" s="747">
        <f>AA19</f>
        <v>4271305</v>
      </c>
      <c r="AM19" s="793">
        <f>AB19</f>
        <v>298991.34999999998</v>
      </c>
      <c r="AN19" s="793">
        <f>AC19</f>
        <v>298991.34999999998</v>
      </c>
      <c r="AO19" s="793">
        <f t="shared" si="21"/>
        <v>597982.69999999995</v>
      </c>
      <c r="AP19" s="793">
        <f>AE19</f>
        <v>213565.25</v>
      </c>
      <c r="AQ19" s="793">
        <f>AF19</f>
        <v>811547.95</v>
      </c>
      <c r="AR19" s="793">
        <f>AG19</f>
        <v>3459757.05</v>
      </c>
      <c r="AS19" s="793">
        <f>AH19</f>
        <v>3673322.3</v>
      </c>
      <c r="AT19" s="999"/>
    </row>
    <row r="20" spans="1:46" s="6" customFormat="1" ht="32.25" customHeight="1" x14ac:dyDescent="0.25">
      <c r="A20" s="979">
        <v>4</v>
      </c>
      <c r="B20" s="304" t="s">
        <v>23</v>
      </c>
      <c r="C20" s="244" t="s">
        <v>24</v>
      </c>
      <c r="D20" s="232">
        <v>7041</v>
      </c>
      <c r="E20" s="245">
        <v>14259856</v>
      </c>
      <c r="F20" s="238">
        <f>E20*6%</f>
        <v>855591.36</v>
      </c>
      <c r="G20" s="278">
        <f>E20*7%</f>
        <v>998189.92</v>
      </c>
      <c r="H20" s="233">
        <f t="shared" si="1"/>
        <v>1853781.28</v>
      </c>
      <c r="I20" s="238">
        <f>E20*5%</f>
        <v>712992.8</v>
      </c>
      <c r="J20" s="238">
        <f t="shared" ref="J20:J45" si="28">F20+G20+I20</f>
        <v>2566774.08</v>
      </c>
      <c r="K20" s="238">
        <v>11693082</v>
      </c>
      <c r="L20" s="395">
        <f>E20-H20</f>
        <v>12406074.720000001</v>
      </c>
      <c r="M20" s="1040">
        <f>L20+L21</f>
        <v>14629184.48</v>
      </c>
      <c r="N20" s="246">
        <v>7010124</v>
      </c>
      <c r="O20" s="234">
        <v>42848</v>
      </c>
      <c r="P20" s="266"/>
      <c r="Q20" s="267"/>
      <c r="R20" s="267"/>
      <c r="S20" s="617"/>
      <c r="T20" s="267"/>
      <c r="U20" s="267"/>
      <c r="V20" s="267"/>
      <c r="W20" s="395"/>
      <c r="X20" s="1024">
        <f>W20+W21+W22+W23</f>
        <v>25323154.280000001</v>
      </c>
      <c r="Y20" s="292"/>
      <c r="Z20" s="396"/>
      <c r="AA20" s="618"/>
      <c r="AB20" s="619"/>
      <c r="AC20" s="619"/>
      <c r="AD20" s="619"/>
      <c r="AE20" s="619"/>
      <c r="AF20" s="619"/>
      <c r="AG20" s="619"/>
      <c r="AH20" s="619"/>
      <c r="AI20" s="619"/>
      <c r="AJ20" s="614"/>
      <c r="AK20" s="615"/>
      <c r="AL20" s="625">
        <f t="shared" si="0"/>
        <v>14259856</v>
      </c>
      <c r="AM20" s="235">
        <f t="shared" si="0"/>
        <v>855591.36</v>
      </c>
      <c r="AN20" s="235">
        <f t="shared" si="0"/>
        <v>998189.92</v>
      </c>
      <c r="AO20" s="236">
        <f t="shared" si="2"/>
        <v>1853781.28</v>
      </c>
      <c r="AP20" s="235">
        <f t="shared" si="3"/>
        <v>712992.8</v>
      </c>
      <c r="AQ20" s="235">
        <f t="shared" si="3"/>
        <v>2566774.08</v>
      </c>
      <c r="AR20" s="235">
        <f t="shared" si="3"/>
        <v>11693082</v>
      </c>
      <c r="AS20" s="236">
        <f t="shared" si="3"/>
        <v>12406074.720000001</v>
      </c>
      <c r="AT20" s="998">
        <f>AS20+AS21+AS22+AS23</f>
        <v>39952338.760000005</v>
      </c>
    </row>
    <row r="21" spans="1:46" s="6" customFormat="1" ht="32.25" customHeight="1" x14ac:dyDescent="0.25">
      <c r="A21" s="979"/>
      <c r="B21" s="304" t="s">
        <v>23</v>
      </c>
      <c r="C21" s="244" t="s">
        <v>97</v>
      </c>
      <c r="D21" s="232">
        <v>7041</v>
      </c>
      <c r="E21" s="245">
        <v>2555298.56</v>
      </c>
      <c r="F21" s="238">
        <v>153317.91</v>
      </c>
      <c r="G21" s="278">
        <v>178870.89</v>
      </c>
      <c r="H21" s="233">
        <f>F21+G21</f>
        <v>332188.80000000005</v>
      </c>
      <c r="I21" s="238">
        <v>127764.92</v>
      </c>
      <c r="J21" s="238">
        <f>F21+G21+I21</f>
        <v>459953.72000000003</v>
      </c>
      <c r="K21" s="238">
        <f>E21-J21</f>
        <v>2095344.84</v>
      </c>
      <c r="L21" s="395">
        <f t="shared" ref="L21:L46" si="29">E21-H21</f>
        <v>2223109.7599999998</v>
      </c>
      <c r="M21" s="1040"/>
      <c r="N21" s="246">
        <v>1930087</v>
      </c>
      <c r="O21" s="234">
        <v>42905</v>
      </c>
      <c r="P21" s="266"/>
      <c r="Q21" s="267"/>
      <c r="R21" s="267"/>
      <c r="S21" s="282">
        <f t="shared" ref="S21:S39" si="30">Q21+R21</f>
        <v>0</v>
      </c>
      <c r="T21" s="267"/>
      <c r="U21" s="243">
        <f t="shared" ref="U21:U32" si="31">Q21+R21+T21</f>
        <v>0</v>
      </c>
      <c r="V21" s="267"/>
      <c r="W21" s="291">
        <f t="shared" ref="W21:W39" si="32">P21-S21</f>
        <v>0</v>
      </c>
      <c r="X21" s="1024"/>
      <c r="Y21" s="292"/>
      <c r="Z21" s="396"/>
      <c r="AA21" s="353"/>
      <c r="AB21" s="354"/>
      <c r="AC21" s="354"/>
      <c r="AD21" s="354"/>
      <c r="AE21" s="354"/>
      <c r="AF21" s="354"/>
      <c r="AG21" s="354"/>
      <c r="AH21" s="354"/>
      <c r="AI21" s="354"/>
      <c r="AJ21" s="342"/>
      <c r="AK21" s="346"/>
      <c r="AL21" s="625">
        <f t="shared" si="0"/>
        <v>2555298.56</v>
      </c>
      <c r="AM21" s="235">
        <f t="shared" si="0"/>
        <v>153317.91</v>
      </c>
      <c r="AN21" s="235">
        <f t="shared" si="0"/>
        <v>178870.89</v>
      </c>
      <c r="AO21" s="236">
        <f>AM21+AN21</f>
        <v>332188.80000000005</v>
      </c>
      <c r="AP21" s="235">
        <f t="shared" si="3"/>
        <v>127764.92</v>
      </c>
      <c r="AQ21" s="235">
        <f t="shared" si="3"/>
        <v>459953.72000000003</v>
      </c>
      <c r="AR21" s="235">
        <f t="shared" si="3"/>
        <v>2095344.84</v>
      </c>
      <c r="AS21" s="236">
        <f>L21+W21</f>
        <v>2223109.7599999998</v>
      </c>
      <c r="AT21" s="998"/>
    </row>
    <row r="22" spans="1:46" s="6" customFormat="1" ht="32.25" customHeight="1" x14ac:dyDescent="0.25">
      <c r="A22" s="979"/>
      <c r="B22" s="304" t="s">
        <v>23</v>
      </c>
      <c r="C22" s="244" t="s">
        <v>96</v>
      </c>
      <c r="D22" s="232">
        <v>7041</v>
      </c>
      <c r="E22" s="245"/>
      <c r="F22" s="238"/>
      <c r="G22" s="278"/>
      <c r="H22" s="233"/>
      <c r="I22" s="238"/>
      <c r="J22" s="238"/>
      <c r="K22" s="238"/>
      <c r="L22" s="395"/>
      <c r="M22" s="394"/>
      <c r="N22" s="246"/>
      <c r="O22" s="234"/>
      <c r="P22" s="237">
        <v>16959888.23</v>
      </c>
      <c r="Q22" s="238">
        <v>1017593.29</v>
      </c>
      <c r="R22" s="238">
        <v>1187192.18</v>
      </c>
      <c r="S22" s="282">
        <f t="shared" si="30"/>
        <v>2204785.4699999997</v>
      </c>
      <c r="T22" s="238">
        <v>847994.41</v>
      </c>
      <c r="U22" s="243">
        <f t="shared" si="31"/>
        <v>3052779.88</v>
      </c>
      <c r="V22" s="238">
        <f>P22-U22</f>
        <v>13907108.350000001</v>
      </c>
      <c r="W22" s="291">
        <f t="shared" si="32"/>
        <v>14755102.760000002</v>
      </c>
      <c r="X22" s="1024"/>
      <c r="Y22" s="292"/>
      <c r="Z22" s="396"/>
      <c r="AA22" s="353"/>
      <c r="AB22" s="354"/>
      <c r="AC22" s="354"/>
      <c r="AD22" s="354"/>
      <c r="AE22" s="354"/>
      <c r="AF22" s="354"/>
      <c r="AG22" s="354"/>
      <c r="AH22" s="354"/>
      <c r="AI22" s="354"/>
      <c r="AJ22" s="342"/>
      <c r="AK22" s="346"/>
      <c r="AL22" s="625">
        <f t="shared" si="0"/>
        <v>16959888.23</v>
      </c>
      <c r="AM22" s="235">
        <f t="shared" si="0"/>
        <v>1017593.29</v>
      </c>
      <c r="AN22" s="235">
        <f t="shared" si="0"/>
        <v>1187192.18</v>
      </c>
      <c r="AO22" s="236">
        <f>AM22+AN22</f>
        <v>2204785.4699999997</v>
      </c>
      <c r="AP22" s="235">
        <f t="shared" si="3"/>
        <v>847994.41</v>
      </c>
      <c r="AQ22" s="235">
        <f t="shared" si="3"/>
        <v>3052779.88</v>
      </c>
      <c r="AR22" s="235">
        <f t="shared" si="3"/>
        <v>13907108.350000001</v>
      </c>
      <c r="AS22" s="236">
        <f>L22+W22</f>
        <v>14755102.760000002</v>
      </c>
      <c r="AT22" s="998"/>
    </row>
    <row r="23" spans="1:46" s="6" customFormat="1" ht="32.25" customHeight="1" thickBot="1" x14ac:dyDescent="0.3">
      <c r="A23" s="980"/>
      <c r="B23" s="586" t="s">
        <v>23</v>
      </c>
      <c r="C23" s="404" t="s">
        <v>143</v>
      </c>
      <c r="D23" s="405">
        <v>7041</v>
      </c>
      <c r="E23" s="406"/>
      <c r="F23" s="407"/>
      <c r="G23" s="408"/>
      <c r="H23" s="409"/>
      <c r="I23" s="407"/>
      <c r="J23" s="407"/>
      <c r="K23" s="407"/>
      <c r="L23" s="410"/>
      <c r="M23" s="411"/>
      <c r="N23" s="412"/>
      <c r="O23" s="413"/>
      <c r="P23" s="587">
        <v>12288432</v>
      </c>
      <c r="Q23" s="407">
        <v>860190.24</v>
      </c>
      <c r="R23" s="407">
        <v>860190.24</v>
      </c>
      <c r="S23" s="414">
        <f t="shared" si="30"/>
        <v>1720380.48</v>
      </c>
      <c r="T23" s="407">
        <v>614421.6</v>
      </c>
      <c r="U23" s="415">
        <f t="shared" si="31"/>
        <v>2334802.08</v>
      </c>
      <c r="V23" s="407">
        <f>P23-U23</f>
        <v>9953629.9199999999</v>
      </c>
      <c r="W23" s="416">
        <f t="shared" si="32"/>
        <v>10568051.52</v>
      </c>
      <c r="X23" s="1025"/>
      <c r="Y23" s="412">
        <v>6633777</v>
      </c>
      <c r="Z23" s="417">
        <v>43281</v>
      </c>
      <c r="AA23" s="421"/>
      <c r="AB23" s="422"/>
      <c r="AC23" s="422"/>
      <c r="AD23" s="422"/>
      <c r="AE23" s="422"/>
      <c r="AF23" s="422"/>
      <c r="AG23" s="422"/>
      <c r="AH23" s="422"/>
      <c r="AI23" s="422"/>
      <c r="AJ23" s="455"/>
      <c r="AK23" s="423"/>
      <c r="AL23" s="626">
        <f t="shared" si="0"/>
        <v>12288432</v>
      </c>
      <c r="AM23" s="562">
        <f t="shared" si="0"/>
        <v>860190.24</v>
      </c>
      <c r="AN23" s="562">
        <f t="shared" si="0"/>
        <v>860190.24</v>
      </c>
      <c r="AO23" s="585">
        <f>AM23+AN23</f>
        <v>1720380.48</v>
      </c>
      <c r="AP23" s="562">
        <f t="shared" si="3"/>
        <v>614421.6</v>
      </c>
      <c r="AQ23" s="562">
        <f t="shared" si="3"/>
        <v>2334802.08</v>
      </c>
      <c r="AR23" s="562">
        <f t="shared" si="3"/>
        <v>9953629.9199999999</v>
      </c>
      <c r="AS23" s="585">
        <f>L23+W23</f>
        <v>10568051.52</v>
      </c>
      <c r="AT23" s="999"/>
    </row>
    <row r="24" spans="1:46" s="6" customFormat="1" ht="32.25" customHeight="1" x14ac:dyDescent="0.25">
      <c r="A24" s="978">
        <v>5</v>
      </c>
      <c r="B24" s="430" t="s">
        <v>27</v>
      </c>
      <c r="C24" s="431" t="s">
        <v>77</v>
      </c>
      <c r="D24" s="432">
        <v>7081</v>
      </c>
      <c r="E24" s="433">
        <v>4144654</v>
      </c>
      <c r="F24" s="434">
        <v>248679</v>
      </c>
      <c r="G24" s="435">
        <v>248679</v>
      </c>
      <c r="H24" s="436">
        <f t="shared" si="1"/>
        <v>497358</v>
      </c>
      <c r="I24" s="434">
        <v>207233</v>
      </c>
      <c r="J24" s="434">
        <f t="shared" si="28"/>
        <v>704591</v>
      </c>
      <c r="K24" s="434">
        <f t="shared" ref="K24:K45" si="33">E24-J24</f>
        <v>3440063</v>
      </c>
      <c r="L24" s="437">
        <f t="shared" si="29"/>
        <v>3647296</v>
      </c>
      <c r="M24" s="992">
        <f>L24</f>
        <v>3647296</v>
      </c>
      <c r="N24" s="438">
        <v>7010164</v>
      </c>
      <c r="O24" s="439">
        <v>42879</v>
      </c>
      <c r="P24" s="440"/>
      <c r="Q24" s="441"/>
      <c r="R24" s="441"/>
      <c r="S24" s="442">
        <f t="shared" si="30"/>
        <v>0</v>
      </c>
      <c r="T24" s="441"/>
      <c r="U24" s="443">
        <f t="shared" si="31"/>
        <v>0</v>
      </c>
      <c r="V24" s="441"/>
      <c r="W24" s="444">
        <f t="shared" si="32"/>
        <v>0</v>
      </c>
      <c r="X24" s="992">
        <f>W24+W25+W26+W27+W28+W29</f>
        <v>41711880.450000003</v>
      </c>
      <c r="Y24" s="445"/>
      <c r="Z24" s="345"/>
      <c r="AA24" s="352"/>
      <c r="AB24" s="352"/>
      <c r="AC24" s="352"/>
      <c r="AD24" s="352"/>
      <c r="AE24" s="352"/>
      <c r="AF24" s="352"/>
      <c r="AG24" s="352"/>
      <c r="AH24" s="352"/>
      <c r="AI24" s="352"/>
      <c r="AJ24" s="345"/>
      <c r="AK24" s="345"/>
      <c r="AL24" s="620">
        <f t="shared" ref="AL24:AL28" si="34">E24+P24+AA24</f>
        <v>4144654</v>
      </c>
      <c r="AM24" s="487">
        <f t="shared" ref="AM24:AM28" si="35">F24+Q24+AB24</f>
        <v>248679</v>
      </c>
      <c r="AN24" s="487">
        <f t="shared" ref="AN24:AN28" si="36">G24+R24+AC24</f>
        <v>248679</v>
      </c>
      <c r="AO24" s="446">
        <f t="shared" ref="AO24:AO28" si="37">H24+S24+AD24</f>
        <v>497358</v>
      </c>
      <c r="AP24" s="487">
        <f t="shared" ref="AP24:AP28" si="38">I24+T24+AE24</f>
        <v>207233</v>
      </c>
      <c r="AQ24" s="487">
        <f t="shared" ref="AQ24:AQ28" si="39">J24+U24+AF24</f>
        <v>704591</v>
      </c>
      <c r="AR24" s="487">
        <f t="shared" ref="AR24:AR28" si="40">K24+V24+AG24</f>
        <v>3440063</v>
      </c>
      <c r="AS24" s="488">
        <f t="shared" ref="AS24:AS28" si="41">L24+W24+AH24</f>
        <v>3647296</v>
      </c>
      <c r="AT24" s="975">
        <f>AS24+AS25+AS26+AS27+AS28+AS29</f>
        <v>58949223.25</v>
      </c>
    </row>
    <row r="25" spans="1:46" s="6" customFormat="1" ht="32.25" customHeight="1" x14ac:dyDescent="0.25">
      <c r="A25" s="979"/>
      <c r="B25" s="329" t="s">
        <v>27</v>
      </c>
      <c r="C25" s="330" t="s">
        <v>68</v>
      </c>
      <c r="D25" s="336">
        <v>7081</v>
      </c>
      <c r="E25" s="361"/>
      <c r="F25" s="322"/>
      <c r="G25" s="526"/>
      <c r="H25" s="335"/>
      <c r="I25" s="322"/>
      <c r="J25" s="322"/>
      <c r="K25" s="322"/>
      <c r="L25" s="326"/>
      <c r="M25" s="993"/>
      <c r="N25" s="320"/>
      <c r="O25" s="321"/>
      <c r="P25" s="332">
        <v>15640359.83</v>
      </c>
      <c r="Q25" s="333">
        <v>938421.59</v>
      </c>
      <c r="R25" s="333">
        <v>938421.59</v>
      </c>
      <c r="S25" s="315">
        <f t="shared" si="30"/>
        <v>1876843.18</v>
      </c>
      <c r="T25" s="333">
        <v>782017.99</v>
      </c>
      <c r="U25" s="365">
        <f t="shared" si="31"/>
        <v>2658861.17</v>
      </c>
      <c r="V25" s="333">
        <v>12981498.66</v>
      </c>
      <c r="W25" s="316">
        <f t="shared" si="32"/>
        <v>13763516.65</v>
      </c>
      <c r="X25" s="993"/>
      <c r="Y25" s="320">
        <v>2875607</v>
      </c>
      <c r="Z25" s="321">
        <v>43135</v>
      </c>
      <c r="AA25" s="223"/>
      <c r="AB25" s="223"/>
      <c r="AC25" s="223"/>
      <c r="AD25" s="223"/>
      <c r="AE25" s="223"/>
      <c r="AF25" s="223"/>
      <c r="AG25" s="223"/>
      <c r="AH25" s="223"/>
      <c r="AI25" s="223"/>
      <c r="AJ25" s="321"/>
      <c r="AK25" s="321"/>
      <c r="AL25" s="621">
        <f t="shared" si="34"/>
        <v>15640359.83</v>
      </c>
      <c r="AM25" s="276">
        <f t="shared" si="35"/>
        <v>938421.59</v>
      </c>
      <c r="AN25" s="276">
        <f t="shared" si="36"/>
        <v>938421.59</v>
      </c>
      <c r="AO25" s="319">
        <f t="shared" si="37"/>
        <v>1876843.18</v>
      </c>
      <c r="AP25" s="276">
        <f t="shared" si="38"/>
        <v>782017.99</v>
      </c>
      <c r="AQ25" s="276">
        <f t="shared" si="39"/>
        <v>2658861.17</v>
      </c>
      <c r="AR25" s="276">
        <f t="shared" si="40"/>
        <v>12981498.66</v>
      </c>
      <c r="AS25" s="283">
        <f t="shared" si="41"/>
        <v>13763516.65</v>
      </c>
      <c r="AT25" s="969"/>
    </row>
    <row r="26" spans="1:46" s="6" customFormat="1" ht="32.25" customHeight="1" x14ac:dyDescent="0.25">
      <c r="A26" s="979"/>
      <c r="B26" s="329" t="s">
        <v>27</v>
      </c>
      <c r="C26" s="330" t="s">
        <v>86</v>
      </c>
      <c r="D26" s="336">
        <v>7081</v>
      </c>
      <c r="E26" s="361"/>
      <c r="F26" s="322"/>
      <c r="G26" s="526"/>
      <c r="H26" s="335"/>
      <c r="I26" s="322"/>
      <c r="J26" s="322"/>
      <c r="K26" s="322"/>
      <c r="L26" s="326"/>
      <c r="M26" s="993"/>
      <c r="N26" s="320"/>
      <c r="O26" s="321"/>
      <c r="P26" s="332">
        <v>8425905.7300000004</v>
      </c>
      <c r="Q26" s="333">
        <v>505554.34</v>
      </c>
      <c r="R26" s="333">
        <v>505554.35</v>
      </c>
      <c r="S26" s="315">
        <f t="shared" si="30"/>
        <v>1011108.69</v>
      </c>
      <c r="T26" s="333">
        <v>421295.28</v>
      </c>
      <c r="U26" s="365">
        <f t="shared" si="31"/>
        <v>1432403.97</v>
      </c>
      <c r="V26" s="333">
        <v>6993501.7599999998</v>
      </c>
      <c r="W26" s="316">
        <f t="shared" si="32"/>
        <v>7414797.040000001</v>
      </c>
      <c r="X26" s="993"/>
      <c r="Y26" s="320">
        <v>2875703</v>
      </c>
      <c r="Z26" s="321">
        <v>43166</v>
      </c>
      <c r="AA26" s="223"/>
      <c r="AB26" s="223"/>
      <c r="AC26" s="223"/>
      <c r="AD26" s="223"/>
      <c r="AE26" s="223"/>
      <c r="AF26" s="223"/>
      <c r="AG26" s="223"/>
      <c r="AH26" s="223"/>
      <c r="AI26" s="223"/>
      <c r="AJ26" s="321"/>
      <c r="AK26" s="321"/>
      <c r="AL26" s="621">
        <f t="shared" si="34"/>
        <v>8425905.7300000004</v>
      </c>
      <c r="AM26" s="276">
        <f t="shared" si="35"/>
        <v>505554.34</v>
      </c>
      <c r="AN26" s="276">
        <f t="shared" si="36"/>
        <v>505554.35</v>
      </c>
      <c r="AO26" s="319">
        <f t="shared" si="37"/>
        <v>1011108.69</v>
      </c>
      <c r="AP26" s="276">
        <f t="shared" si="38"/>
        <v>421295.28</v>
      </c>
      <c r="AQ26" s="276">
        <f t="shared" si="39"/>
        <v>1432403.97</v>
      </c>
      <c r="AR26" s="276">
        <f t="shared" si="40"/>
        <v>6993501.7599999998</v>
      </c>
      <c r="AS26" s="283">
        <f t="shared" si="41"/>
        <v>7414797.040000001</v>
      </c>
      <c r="AT26" s="969"/>
    </row>
    <row r="27" spans="1:46" s="6" customFormat="1" ht="32.25" customHeight="1" x14ac:dyDescent="0.25">
      <c r="A27" s="979"/>
      <c r="B27" s="329" t="s">
        <v>27</v>
      </c>
      <c r="C27" s="330" t="s">
        <v>104</v>
      </c>
      <c r="D27" s="336"/>
      <c r="E27" s="361"/>
      <c r="F27" s="322"/>
      <c r="G27" s="526"/>
      <c r="H27" s="335"/>
      <c r="I27" s="322"/>
      <c r="J27" s="322"/>
      <c r="K27" s="322"/>
      <c r="L27" s="326"/>
      <c r="M27" s="993"/>
      <c r="N27" s="320"/>
      <c r="O27" s="321"/>
      <c r="P27" s="332">
        <v>6428821.9800000004</v>
      </c>
      <c r="Q27" s="333">
        <v>385729.32</v>
      </c>
      <c r="R27" s="333">
        <v>385729.32</v>
      </c>
      <c r="S27" s="315">
        <f t="shared" si="30"/>
        <v>771458.64</v>
      </c>
      <c r="T27" s="333">
        <v>321441.09999999998</v>
      </c>
      <c r="U27" s="365">
        <f t="shared" si="31"/>
        <v>1092899.74</v>
      </c>
      <c r="V27" s="319">
        <f>W27-T27</f>
        <v>5335922.2400000012</v>
      </c>
      <c r="W27" s="316">
        <f t="shared" si="32"/>
        <v>5657363.3400000008</v>
      </c>
      <c r="X27" s="993"/>
      <c r="Y27" s="320"/>
      <c r="Z27" s="321"/>
      <c r="AA27" s="223"/>
      <c r="AB27" s="223"/>
      <c r="AC27" s="223"/>
      <c r="AD27" s="223"/>
      <c r="AE27" s="223"/>
      <c r="AF27" s="223"/>
      <c r="AG27" s="223"/>
      <c r="AH27" s="223"/>
      <c r="AI27" s="223"/>
      <c r="AJ27" s="321"/>
      <c r="AK27" s="321"/>
      <c r="AL27" s="621">
        <f t="shared" si="34"/>
        <v>6428821.9800000004</v>
      </c>
      <c r="AM27" s="276">
        <f t="shared" si="35"/>
        <v>385729.32</v>
      </c>
      <c r="AN27" s="276">
        <f t="shared" si="36"/>
        <v>385729.32</v>
      </c>
      <c r="AO27" s="319">
        <f t="shared" si="37"/>
        <v>771458.64</v>
      </c>
      <c r="AP27" s="276">
        <f t="shared" si="38"/>
        <v>321441.09999999998</v>
      </c>
      <c r="AQ27" s="276">
        <f t="shared" si="39"/>
        <v>1092899.74</v>
      </c>
      <c r="AR27" s="276">
        <f t="shared" si="40"/>
        <v>5335922.2400000012</v>
      </c>
      <c r="AS27" s="283">
        <f t="shared" si="41"/>
        <v>5657363.3400000008</v>
      </c>
      <c r="AT27" s="969"/>
    </row>
    <row r="28" spans="1:46" s="6" customFormat="1" ht="32.25" customHeight="1" x14ac:dyDescent="0.25">
      <c r="A28" s="979"/>
      <c r="B28" s="329" t="s">
        <v>27</v>
      </c>
      <c r="C28" s="330" t="s">
        <v>125</v>
      </c>
      <c r="D28" s="336">
        <v>7081</v>
      </c>
      <c r="E28" s="361"/>
      <c r="F28" s="322"/>
      <c r="G28" s="526"/>
      <c r="H28" s="335"/>
      <c r="I28" s="322"/>
      <c r="J28" s="322"/>
      <c r="K28" s="322"/>
      <c r="L28" s="326"/>
      <c r="M28" s="398"/>
      <c r="N28" s="320"/>
      <c r="O28" s="321"/>
      <c r="P28" s="332">
        <v>5898058</v>
      </c>
      <c r="Q28" s="333">
        <v>353883.48</v>
      </c>
      <c r="R28" s="333">
        <v>353883.48</v>
      </c>
      <c r="S28" s="315">
        <f t="shared" si="30"/>
        <v>707766.96</v>
      </c>
      <c r="T28" s="333">
        <v>294902.90000000002</v>
      </c>
      <c r="U28" s="365">
        <f t="shared" si="31"/>
        <v>1002669.86</v>
      </c>
      <c r="V28" s="319">
        <f>W28-T28</f>
        <v>4895388.1399999997</v>
      </c>
      <c r="W28" s="316">
        <f t="shared" si="32"/>
        <v>5190291.04</v>
      </c>
      <c r="X28" s="993"/>
      <c r="Y28" s="320">
        <v>6633643</v>
      </c>
      <c r="Z28" s="321">
        <v>43258</v>
      </c>
      <c r="AA28" s="223"/>
      <c r="AB28" s="223"/>
      <c r="AC28" s="223"/>
      <c r="AD28" s="223"/>
      <c r="AE28" s="223"/>
      <c r="AF28" s="223"/>
      <c r="AG28" s="223"/>
      <c r="AH28" s="223"/>
      <c r="AI28" s="223"/>
      <c r="AJ28" s="321"/>
      <c r="AK28" s="321"/>
      <c r="AL28" s="621">
        <f t="shared" si="34"/>
        <v>5898058</v>
      </c>
      <c r="AM28" s="276">
        <f t="shared" si="35"/>
        <v>353883.48</v>
      </c>
      <c r="AN28" s="276">
        <f t="shared" si="36"/>
        <v>353883.48</v>
      </c>
      <c r="AO28" s="319">
        <f t="shared" si="37"/>
        <v>707766.96</v>
      </c>
      <c r="AP28" s="276">
        <f t="shared" si="38"/>
        <v>294902.90000000002</v>
      </c>
      <c r="AQ28" s="276">
        <f t="shared" si="39"/>
        <v>1002669.86</v>
      </c>
      <c r="AR28" s="276">
        <f t="shared" si="40"/>
        <v>4895388.1399999997</v>
      </c>
      <c r="AS28" s="283">
        <f t="shared" si="41"/>
        <v>5190291.04</v>
      </c>
      <c r="AT28" s="969"/>
    </row>
    <row r="29" spans="1:46" s="670" customFormat="1" ht="32.25" customHeight="1" thickBot="1" x14ac:dyDescent="0.3">
      <c r="A29" s="980"/>
      <c r="B29" s="851" t="s">
        <v>27</v>
      </c>
      <c r="C29" s="852" t="s">
        <v>295</v>
      </c>
      <c r="D29" s="853">
        <v>7081</v>
      </c>
      <c r="E29" s="854"/>
      <c r="F29" s="855"/>
      <c r="G29" s="855"/>
      <c r="H29" s="856"/>
      <c r="I29" s="855"/>
      <c r="J29" s="855"/>
      <c r="K29" s="855"/>
      <c r="L29" s="747"/>
      <c r="M29" s="857"/>
      <c r="N29" s="858"/>
      <c r="O29" s="859"/>
      <c r="P29" s="860">
        <v>11754447</v>
      </c>
      <c r="Q29" s="861">
        <v>881791.87</v>
      </c>
      <c r="R29" s="861">
        <v>1186742.75</v>
      </c>
      <c r="S29" s="776">
        <f t="shared" si="30"/>
        <v>2068534.62</v>
      </c>
      <c r="T29" s="861">
        <v>587722.34</v>
      </c>
      <c r="U29" s="776">
        <f t="shared" si="31"/>
        <v>2656256.96</v>
      </c>
      <c r="V29" s="747">
        <f>W29-T29</f>
        <v>9098190.0399999991</v>
      </c>
      <c r="W29" s="788">
        <f t="shared" si="32"/>
        <v>9685912.379999999</v>
      </c>
      <c r="X29" s="1049"/>
      <c r="Y29" s="858">
        <v>6633761</v>
      </c>
      <c r="Z29" s="859">
        <v>43281</v>
      </c>
      <c r="AA29" s="783">
        <v>15802380</v>
      </c>
      <c r="AB29" s="783">
        <v>1106166.6000000001</v>
      </c>
      <c r="AC29" s="783">
        <v>1106166.6000000001</v>
      </c>
      <c r="AD29" s="783">
        <f t="shared" ref="AD29" si="42">AB29+AC29</f>
        <v>2212333.2000000002</v>
      </c>
      <c r="AE29" s="783">
        <v>790119</v>
      </c>
      <c r="AF29" s="783">
        <f t="shared" ref="AF29" si="43">AD29+AE29</f>
        <v>3002452.2</v>
      </c>
      <c r="AG29" s="784">
        <f t="shared" ref="AG29" si="44">AA29-AF29</f>
        <v>12799927.800000001</v>
      </c>
      <c r="AH29" s="784">
        <f t="shared" ref="AH29" si="45">AA29-AD29</f>
        <v>13590046.800000001</v>
      </c>
      <c r="AI29" s="862">
        <f>AH29</f>
        <v>13590046.800000001</v>
      </c>
      <c r="AJ29" s="844" t="s">
        <v>296</v>
      </c>
      <c r="AK29" s="845">
        <v>43646</v>
      </c>
      <c r="AL29" s="747">
        <f t="shared" ref="AL29:AS29" si="46">E29+P29+AA29</f>
        <v>27556827</v>
      </c>
      <c r="AM29" s="793">
        <f t="shared" si="46"/>
        <v>1987958.4700000002</v>
      </c>
      <c r="AN29" s="793">
        <f t="shared" si="46"/>
        <v>2292909.35</v>
      </c>
      <c r="AO29" s="747">
        <f t="shared" si="46"/>
        <v>4280867.82</v>
      </c>
      <c r="AP29" s="793">
        <f t="shared" si="46"/>
        <v>1377841.3399999999</v>
      </c>
      <c r="AQ29" s="793">
        <f t="shared" si="46"/>
        <v>5658709.1600000001</v>
      </c>
      <c r="AR29" s="793">
        <f t="shared" si="46"/>
        <v>21898117.84</v>
      </c>
      <c r="AS29" s="793">
        <f t="shared" si="46"/>
        <v>23275959.18</v>
      </c>
      <c r="AT29" s="970"/>
    </row>
    <row r="30" spans="1:46" s="6" customFormat="1" ht="38.25" x14ac:dyDescent="0.25">
      <c r="A30" s="978">
        <v>6</v>
      </c>
      <c r="B30" s="430" t="s">
        <v>30</v>
      </c>
      <c r="C30" s="431" t="s">
        <v>89</v>
      </c>
      <c r="D30" s="432">
        <v>7081</v>
      </c>
      <c r="E30" s="433">
        <v>9280540</v>
      </c>
      <c r="F30" s="434">
        <v>556833</v>
      </c>
      <c r="G30" s="435">
        <v>556832</v>
      </c>
      <c r="H30" s="436">
        <f t="shared" si="1"/>
        <v>1113665</v>
      </c>
      <c r="I30" s="434">
        <v>464027</v>
      </c>
      <c r="J30" s="434">
        <f t="shared" si="28"/>
        <v>1577692</v>
      </c>
      <c r="K30" s="434">
        <f t="shared" si="33"/>
        <v>7702848</v>
      </c>
      <c r="L30" s="437">
        <f t="shared" si="29"/>
        <v>8166875</v>
      </c>
      <c r="M30" s="992">
        <f>L30</f>
        <v>8166875</v>
      </c>
      <c r="N30" s="438">
        <v>7010165</v>
      </c>
      <c r="O30" s="439">
        <v>42880</v>
      </c>
      <c r="P30" s="440"/>
      <c r="Q30" s="441"/>
      <c r="R30" s="441"/>
      <c r="S30" s="442">
        <f t="shared" si="30"/>
        <v>0</v>
      </c>
      <c r="T30" s="441"/>
      <c r="U30" s="443">
        <f t="shared" si="31"/>
        <v>0</v>
      </c>
      <c r="V30" s="441"/>
      <c r="W30" s="444">
        <f t="shared" si="32"/>
        <v>0</v>
      </c>
      <c r="X30" s="1048">
        <f>W30+W31+W32</f>
        <v>23778934.77</v>
      </c>
      <c r="Y30" s="445"/>
      <c r="Z30" s="345"/>
      <c r="AA30" s="352"/>
      <c r="AB30" s="352"/>
      <c r="AC30" s="352"/>
      <c r="AD30" s="352"/>
      <c r="AE30" s="352"/>
      <c r="AF30" s="352"/>
      <c r="AG30" s="352"/>
      <c r="AH30" s="352"/>
      <c r="AI30" s="352"/>
      <c r="AJ30" s="345"/>
      <c r="AK30" s="345"/>
      <c r="AL30" s="620">
        <f t="shared" si="0"/>
        <v>9280540</v>
      </c>
      <c r="AM30" s="446">
        <f t="shared" ref="AM30:AM32" si="47">F30+Q30</f>
        <v>556833</v>
      </c>
      <c r="AN30" s="446">
        <f t="shared" ref="AN30:AN32" si="48">G30+R30</f>
        <v>556832</v>
      </c>
      <c r="AO30" s="446">
        <f t="shared" ref="AO30:AP182" si="49">H30+S30</f>
        <v>1113665</v>
      </c>
      <c r="AP30" s="446">
        <f t="shared" si="3"/>
        <v>464027</v>
      </c>
      <c r="AQ30" s="446">
        <f t="shared" si="3"/>
        <v>1577692</v>
      </c>
      <c r="AR30" s="446">
        <f t="shared" si="3"/>
        <v>7702848</v>
      </c>
      <c r="AS30" s="437">
        <f t="shared" si="3"/>
        <v>8166875</v>
      </c>
      <c r="AT30" s="975">
        <f>AS30+AS31+AS32+AS33</f>
        <v>42994569.649999991</v>
      </c>
    </row>
    <row r="31" spans="1:46" s="6" customFormat="1" ht="38.25" x14ac:dyDescent="0.25">
      <c r="A31" s="979"/>
      <c r="B31" s="329" t="s">
        <v>30</v>
      </c>
      <c r="C31" s="330" t="s">
        <v>90</v>
      </c>
      <c r="D31" s="336">
        <v>7081</v>
      </c>
      <c r="E31" s="332"/>
      <c r="F31" s="333"/>
      <c r="G31" s="334"/>
      <c r="H31" s="335"/>
      <c r="I31" s="333"/>
      <c r="J31" s="333"/>
      <c r="K31" s="333"/>
      <c r="L31" s="326"/>
      <c r="M31" s="993"/>
      <c r="N31" s="320"/>
      <c r="O31" s="321"/>
      <c r="P31" s="332">
        <v>16019866.529999999</v>
      </c>
      <c r="Q31" s="333">
        <v>961191.99</v>
      </c>
      <c r="R31" s="333">
        <v>961191.99</v>
      </c>
      <c r="S31" s="315">
        <f t="shared" si="30"/>
        <v>1922383.98</v>
      </c>
      <c r="T31" s="333">
        <v>800993.33</v>
      </c>
      <c r="U31" s="365">
        <f t="shared" si="31"/>
        <v>2723377.31</v>
      </c>
      <c r="V31" s="333">
        <v>13296489.220000001</v>
      </c>
      <c r="W31" s="315">
        <f t="shared" si="32"/>
        <v>14097482.549999999</v>
      </c>
      <c r="X31" s="1042"/>
      <c r="Y31" s="320">
        <v>2875721</v>
      </c>
      <c r="Z31" s="321">
        <v>43177</v>
      </c>
      <c r="AA31" s="223"/>
      <c r="AB31" s="223"/>
      <c r="AC31" s="223"/>
      <c r="AD31" s="223"/>
      <c r="AE31" s="223"/>
      <c r="AF31" s="223"/>
      <c r="AG31" s="223"/>
      <c r="AH31" s="223"/>
      <c r="AI31" s="223"/>
      <c r="AJ31" s="321"/>
      <c r="AK31" s="321"/>
      <c r="AL31" s="621">
        <f t="shared" si="0"/>
        <v>16019866.529999999</v>
      </c>
      <c r="AM31" s="319">
        <f t="shared" si="47"/>
        <v>961191.99</v>
      </c>
      <c r="AN31" s="319">
        <f t="shared" si="48"/>
        <v>961191.99</v>
      </c>
      <c r="AO31" s="319">
        <f t="shared" si="49"/>
        <v>1922383.98</v>
      </c>
      <c r="AP31" s="319">
        <f t="shared" si="3"/>
        <v>800993.33</v>
      </c>
      <c r="AQ31" s="319">
        <f t="shared" si="3"/>
        <v>2723377.31</v>
      </c>
      <c r="AR31" s="319">
        <f t="shared" si="3"/>
        <v>13296489.220000001</v>
      </c>
      <c r="AS31" s="326">
        <f t="shared" si="3"/>
        <v>14097482.549999999</v>
      </c>
      <c r="AT31" s="969"/>
    </row>
    <row r="32" spans="1:46" s="6" customFormat="1" ht="38.25" x14ac:dyDescent="0.25">
      <c r="A32" s="979"/>
      <c r="B32" s="329" t="s">
        <v>30</v>
      </c>
      <c r="C32" s="330" t="s">
        <v>129</v>
      </c>
      <c r="D32" s="336">
        <v>7081</v>
      </c>
      <c r="E32" s="332"/>
      <c r="F32" s="333"/>
      <c r="G32" s="334"/>
      <c r="H32" s="335"/>
      <c r="I32" s="333"/>
      <c r="J32" s="333"/>
      <c r="K32" s="333"/>
      <c r="L32" s="326"/>
      <c r="M32" s="398"/>
      <c r="N32" s="320"/>
      <c r="O32" s="321"/>
      <c r="P32" s="332">
        <v>11128106</v>
      </c>
      <c r="Q32" s="333">
        <v>778967.42</v>
      </c>
      <c r="R32" s="333">
        <v>667686.36</v>
      </c>
      <c r="S32" s="315">
        <f t="shared" si="30"/>
        <v>1446653.78</v>
      </c>
      <c r="T32" s="333">
        <v>556405.30000000005</v>
      </c>
      <c r="U32" s="365">
        <f t="shared" si="31"/>
        <v>2003059.08</v>
      </c>
      <c r="V32" s="333">
        <f>P32-U32</f>
        <v>9125046.9199999999</v>
      </c>
      <c r="W32" s="315">
        <f t="shared" si="32"/>
        <v>9681452.2200000007</v>
      </c>
      <c r="X32" s="1042"/>
      <c r="Y32" s="320">
        <v>6633665</v>
      </c>
      <c r="Z32" s="321">
        <v>43263</v>
      </c>
      <c r="AA32" s="223"/>
      <c r="AB32" s="223"/>
      <c r="AC32" s="223"/>
      <c r="AD32" s="223"/>
      <c r="AE32" s="223"/>
      <c r="AF32" s="223"/>
      <c r="AG32" s="223"/>
      <c r="AH32" s="223"/>
      <c r="AI32" s="223"/>
      <c r="AJ32" s="321"/>
      <c r="AK32" s="321"/>
      <c r="AL32" s="621">
        <f t="shared" si="0"/>
        <v>11128106</v>
      </c>
      <c r="AM32" s="319">
        <f t="shared" si="47"/>
        <v>778967.42</v>
      </c>
      <c r="AN32" s="319">
        <f t="shared" si="48"/>
        <v>667686.36</v>
      </c>
      <c r="AO32" s="319">
        <f t="shared" si="49"/>
        <v>1446653.78</v>
      </c>
      <c r="AP32" s="319">
        <f t="shared" si="3"/>
        <v>556405.30000000005</v>
      </c>
      <c r="AQ32" s="319">
        <f t="shared" si="3"/>
        <v>2003059.08</v>
      </c>
      <c r="AR32" s="319">
        <f t="shared" si="3"/>
        <v>9125046.9199999999</v>
      </c>
      <c r="AS32" s="326">
        <f t="shared" si="3"/>
        <v>9681452.2200000007</v>
      </c>
      <c r="AT32" s="969"/>
    </row>
    <row r="33" spans="1:48" s="670" customFormat="1" ht="39" thickBot="1" x14ac:dyDescent="0.3">
      <c r="A33" s="979"/>
      <c r="B33" s="830" t="s">
        <v>30</v>
      </c>
      <c r="C33" s="801" t="s">
        <v>284</v>
      </c>
      <c r="D33" s="802">
        <v>7081</v>
      </c>
      <c r="E33" s="831"/>
      <c r="F33" s="832"/>
      <c r="G33" s="832"/>
      <c r="H33" s="803"/>
      <c r="I33" s="832"/>
      <c r="J33" s="832"/>
      <c r="K33" s="832"/>
      <c r="L33" s="804"/>
      <c r="M33" s="805"/>
      <c r="N33" s="833"/>
      <c r="O33" s="807"/>
      <c r="P33" s="831"/>
      <c r="Q33" s="832"/>
      <c r="R33" s="832"/>
      <c r="S33" s="808"/>
      <c r="T33" s="832"/>
      <c r="U33" s="808"/>
      <c r="V33" s="832"/>
      <c r="W33" s="808"/>
      <c r="X33" s="804"/>
      <c r="Y33" s="833"/>
      <c r="Z33" s="807"/>
      <c r="AA33" s="839">
        <v>12699724</v>
      </c>
      <c r="AB33" s="839">
        <v>888980.68</v>
      </c>
      <c r="AC33" s="839">
        <v>761983.44</v>
      </c>
      <c r="AD33" s="839">
        <f t="shared" ref="AD33" si="50">AB33+AC33</f>
        <v>1650964.12</v>
      </c>
      <c r="AE33" s="839">
        <v>634986.19999999995</v>
      </c>
      <c r="AF33" s="839">
        <f t="shared" ref="AF33" si="51">AD33+AE33</f>
        <v>2285950.3200000003</v>
      </c>
      <c r="AG33" s="840">
        <f t="shared" ref="AG33" si="52">AA33-AF33</f>
        <v>10413773.68</v>
      </c>
      <c r="AH33" s="840">
        <f t="shared" ref="AH33" si="53">AA33-AD33</f>
        <v>11048759.879999999</v>
      </c>
      <c r="AI33" s="841">
        <f>AH33</f>
        <v>11048759.879999999</v>
      </c>
      <c r="AJ33" s="837" t="s">
        <v>288</v>
      </c>
      <c r="AK33" s="838">
        <v>43646</v>
      </c>
      <c r="AL33" s="804">
        <f>AA33</f>
        <v>12699724</v>
      </c>
      <c r="AM33" s="804">
        <f t="shared" ref="AM33:AS33" si="54">AB33+Q33</f>
        <v>888980.68</v>
      </c>
      <c r="AN33" s="804">
        <f t="shared" si="54"/>
        <v>761983.44</v>
      </c>
      <c r="AO33" s="804">
        <f t="shared" si="54"/>
        <v>1650964.12</v>
      </c>
      <c r="AP33" s="804">
        <f t="shared" si="54"/>
        <v>634986.19999999995</v>
      </c>
      <c r="AQ33" s="804">
        <f t="shared" si="54"/>
        <v>2285950.3200000003</v>
      </c>
      <c r="AR33" s="804">
        <f t="shared" si="54"/>
        <v>10413773.68</v>
      </c>
      <c r="AS33" s="804">
        <f t="shared" si="54"/>
        <v>11048759.879999999</v>
      </c>
      <c r="AT33" s="976"/>
      <c r="AV33" s="842"/>
    </row>
    <row r="34" spans="1:48" s="6" customFormat="1" ht="38.25" x14ac:dyDescent="0.25">
      <c r="A34" s="981">
        <v>7</v>
      </c>
      <c r="B34" s="430" t="s">
        <v>34</v>
      </c>
      <c r="C34" s="431" t="s">
        <v>72</v>
      </c>
      <c r="D34" s="432">
        <v>7041</v>
      </c>
      <c r="E34" s="433">
        <v>10328340</v>
      </c>
      <c r="F34" s="434">
        <v>619701</v>
      </c>
      <c r="G34" s="435">
        <v>619700</v>
      </c>
      <c r="H34" s="436">
        <f t="shared" si="1"/>
        <v>1239401</v>
      </c>
      <c r="I34" s="434">
        <v>516417</v>
      </c>
      <c r="J34" s="434">
        <f t="shared" si="28"/>
        <v>1755818</v>
      </c>
      <c r="K34" s="434">
        <f t="shared" si="33"/>
        <v>8572522</v>
      </c>
      <c r="L34" s="437">
        <f t="shared" si="29"/>
        <v>9088939</v>
      </c>
      <c r="M34" s="992">
        <f>L34+L35</f>
        <v>9088939</v>
      </c>
      <c r="N34" s="438">
        <v>7010170</v>
      </c>
      <c r="O34" s="439">
        <v>42883</v>
      </c>
      <c r="P34" s="440"/>
      <c r="Q34" s="441"/>
      <c r="R34" s="441"/>
      <c r="S34" s="442">
        <f t="shared" si="30"/>
        <v>0</v>
      </c>
      <c r="T34" s="441"/>
      <c r="U34" s="441"/>
      <c r="V34" s="441"/>
      <c r="W34" s="444">
        <f t="shared" si="32"/>
        <v>0</v>
      </c>
      <c r="X34" s="992">
        <f>W35+W36+W37+W38+W39</f>
        <v>38826947.25</v>
      </c>
      <c r="Y34" s="445"/>
      <c r="Z34" s="345"/>
      <c r="AA34" s="352"/>
      <c r="AB34" s="352"/>
      <c r="AC34" s="352"/>
      <c r="AD34" s="352"/>
      <c r="AE34" s="352"/>
      <c r="AF34" s="352"/>
      <c r="AG34" s="352"/>
      <c r="AH34" s="352"/>
      <c r="AI34" s="352"/>
      <c r="AJ34" s="345"/>
      <c r="AK34" s="345"/>
      <c r="AL34" s="620">
        <f t="shared" si="0"/>
        <v>10328340</v>
      </c>
      <c r="AM34" s="487">
        <f t="shared" si="0"/>
        <v>619701</v>
      </c>
      <c r="AN34" s="487">
        <f t="shared" si="0"/>
        <v>619700</v>
      </c>
      <c r="AO34" s="446">
        <f t="shared" si="49"/>
        <v>1239401</v>
      </c>
      <c r="AP34" s="487">
        <f>I34+T34</f>
        <v>516417</v>
      </c>
      <c r="AQ34" s="487">
        <f t="shared" si="3"/>
        <v>1755818</v>
      </c>
      <c r="AR34" s="487">
        <f t="shared" si="3"/>
        <v>8572522</v>
      </c>
      <c r="AS34" s="488">
        <f t="shared" si="3"/>
        <v>9088939</v>
      </c>
      <c r="AT34" s="975">
        <f>AS34+AS35+AS36+AS37+AS38+AS39+AS40+AS41+AS42+AS43+AS44</f>
        <v>63034777.029999994</v>
      </c>
    </row>
    <row r="35" spans="1:48" s="6" customFormat="1" ht="38.25" x14ac:dyDescent="0.25">
      <c r="A35" s="982"/>
      <c r="B35" s="329" t="s">
        <v>34</v>
      </c>
      <c r="C35" s="330" t="s">
        <v>73</v>
      </c>
      <c r="D35" s="336">
        <v>7041</v>
      </c>
      <c r="E35" s="332"/>
      <c r="F35" s="333"/>
      <c r="G35" s="334"/>
      <c r="H35" s="335"/>
      <c r="I35" s="333"/>
      <c r="J35" s="333"/>
      <c r="K35" s="333"/>
      <c r="L35" s="326"/>
      <c r="M35" s="993"/>
      <c r="N35" s="320"/>
      <c r="O35" s="321"/>
      <c r="P35" s="332">
        <v>14646053</v>
      </c>
      <c r="Q35" s="333">
        <v>878763.18</v>
      </c>
      <c r="R35" s="333">
        <v>878763.18</v>
      </c>
      <c r="S35" s="315">
        <f t="shared" si="30"/>
        <v>1757526.36</v>
      </c>
      <c r="T35" s="333">
        <v>732302.64</v>
      </c>
      <c r="U35" s="365">
        <f t="shared" ref="U35:U49" si="55">Q35+R35+T35</f>
        <v>2489829</v>
      </c>
      <c r="V35" s="333">
        <v>12156224</v>
      </c>
      <c r="W35" s="316">
        <f t="shared" si="32"/>
        <v>12888526.640000001</v>
      </c>
      <c r="X35" s="993"/>
      <c r="Y35" s="320">
        <v>2875672</v>
      </c>
      <c r="Z35" s="321">
        <v>43149</v>
      </c>
      <c r="AA35" s="223"/>
      <c r="AB35" s="223"/>
      <c r="AC35" s="223"/>
      <c r="AD35" s="223"/>
      <c r="AE35" s="223"/>
      <c r="AF35" s="223"/>
      <c r="AG35" s="223"/>
      <c r="AH35" s="223"/>
      <c r="AI35" s="223"/>
      <c r="AJ35" s="321"/>
      <c r="AK35" s="321"/>
      <c r="AL35" s="628">
        <v>14646053</v>
      </c>
      <c r="AM35" s="333">
        <v>878763.18</v>
      </c>
      <c r="AN35" s="333">
        <v>878763.18</v>
      </c>
      <c r="AO35" s="319">
        <f t="shared" si="49"/>
        <v>1757526.36</v>
      </c>
      <c r="AP35" s="333">
        <v>732302.64</v>
      </c>
      <c r="AQ35" s="276">
        <f t="shared" si="3"/>
        <v>2489829</v>
      </c>
      <c r="AR35" s="333">
        <v>12156224</v>
      </c>
      <c r="AS35" s="283">
        <f t="shared" si="3"/>
        <v>12888526.640000001</v>
      </c>
      <c r="AT35" s="969"/>
    </row>
    <row r="36" spans="1:48" s="6" customFormat="1" ht="38.25" x14ac:dyDescent="0.25">
      <c r="A36" s="982"/>
      <c r="B36" s="329" t="s">
        <v>34</v>
      </c>
      <c r="C36" s="330" t="s">
        <v>109</v>
      </c>
      <c r="D36" s="336">
        <v>7041</v>
      </c>
      <c r="E36" s="332"/>
      <c r="F36" s="333"/>
      <c r="G36" s="334"/>
      <c r="H36" s="335"/>
      <c r="I36" s="333"/>
      <c r="J36" s="333"/>
      <c r="K36" s="333"/>
      <c r="L36" s="326"/>
      <c r="M36" s="398"/>
      <c r="N36" s="320"/>
      <c r="O36" s="321"/>
      <c r="P36" s="332">
        <v>10069636</v>
      </c>
      <c r="Q36" s="333">
        <v>604178.16</v>
      </c>
      <c r="R36" s="333">
        <v>604178.16</v>
      </c>
      <c r="S36" s="315">
        <f t="shared" si="30"/>
        <v>1208356.32</v>
      </c>
      <c r="T36" s="333">
        <v>503481.8</v>
      </c>
      <c r="U36" s="365">
        <f t="shared" si="55"/>
        <v>1711838.12</v>
      </c>
      <c r="V36" s="333">
        <v>8357797.8799999999</v>
      </c>
      <c r="W36" s="316">
        <f t="shared" si="32"/>
        <v>8861279.6799999997</v>
      </c>
      <c r="X36" s="993"/>
      <c r="Y36" s="320">
        <v>2875789</v>
      </c>
      <c r="Z36" s="321">
        <v>43206</v>
      </c>
      <c r="AA36" s="223"/>
      <c r="AB36" s="223"/>
      <c r="AC36" s="223"/>
      <c r="AD36" s="223"/>
      <c r="AE36" s="223"/>
      <c r="AF36" s="223"/>
      <c r="AG36" s="223"/>
      <c r="AH36" s="223"/>
      <c r="AI36" s="223"/>
      <c r="AJ36" s="321"/>
      <c r="AK36" s="321"/>
      <c r="AL36" s="628">
        <f t="shared" ref="AL36:AN39" si="56">P36</f>
        <v>10069636</v>
      </c>
      <c r="AM36" s="333">
        <f t="shared" si="56"/>
        <v>604178.16</v>
      </c>
      <c r="AN36" s="333">
        <f t="shared" si="56"/>
        <v>604178.16</v>
      </c>
      <c r="AO36" s="319">
        <f t="shared" si="49"/>
        <v>1208356.32</v>
      </c>
      <c r="AP36" s="333">
        <f>T36</f>
        <v>503481.8</v>
      </c>
      <c r="AQ36" s="276">
        <f t="shared" si="3"/>
        <v>1711838.12</v>
      </c>
      <c r="AR36" s="333">
        <f>V36</f>
        <v>8357797.8799999999</v>
      </c>
      <c r="AS36" s="283">
        <f t="shared" si="3"/>
        <v>8861279.6799999997</v>
      </c>
      <c r="AT36" s="969"/>
    </row>
    <row r="37" spans="1:48" s="6" customFormat="1" ht="38.25" x14ac:dyDescent="0.25">
      <c r="A37" s="982"/>
      <c r="B37" s="329" t="s">
        <v>34</v>
      </c>
      <c r="C37" s="330" t="s">
        <v>112</v>
      </c>
      <c r="D37" s="336">
        <v>7041</v>
      </c>
      <c r="E37" s="332"/>
      <c r="F37" s="333"/>
      <c r="G37" s="334"/>
      <c r="H37" s="335"/>
      <c r="I37" s="333"/>
      <c r="J37" s="333"/>
      <c r="K37" s="333"/>
      <c r="L37" s="326"/>
      <c r="M37" s="398"/>
      <c r="N37" s="320"/>
      <c r="O37" s="321"/>
      <c r="P37" s="332">
        <v>6062089</v>
      </c>
      <c r="Q37" s="333">
        <v>363725.34</v>
      </c>
      <c r="R37" s="333">
        <v>363725</v>
      </c>
      <c r="S37" s="315">
        <f t="shared" si="30"/>
        <v>727450.34000000008</v>
      </c>
      <c r="T37" s="333">
        <v>303104.45</v>
      </c>
      <c r="U37" s="365">
        <f t="shared" si="55"/>
        <v>1030554.79</v>
      </c>
      <c r="V37" s="333">
        <f>P37-U37</f>
        <v>5031534.21</v>
      </c>
      <c r="W37" s="316">
        <f t="shared" si="32"/>
        <v>5334638.66</v>
      </c>
      <c r="X37" s="993"/>
      <c r="Y37" s="320">
        <v>2875848</v>
      </c>
      <c r="Z37" s="321">
        <v>43229</v>
      </c>
      <c r="AA37" s="223"/>
      <c r="AB37" s="223"/>
      <c r="AC37" s="223"/>
      <c r="AD37" s="223"/>
      <c r="AE37" s="223"/>
      <c r="AF37" s="223"/>
      <c r="AG37" s="223"/>
      <c r="AH37" s="223"/>
      <c r="AI37" s="223"/>
      <c r="AJ37" s="321"/>
      <c r="AK37" s="321"/>
      <c r="AL37" s="628">
        <f t="shared" si="56"/>
        <v>6062089</v>
      </c>
      <c r="AM37" s="333">
        <f t="shared" si="56"/>
        <v>363725.34</v>
      </c>
      <c r="AN37" s="333">
        <f t="shared" si="56"/>
        <v>363725</v>
      </c>
      <c r="AO37" s="319">
        <f t="shared" si="49"/>
        <v>727450.34000000008</v>
      </c>
      <c r="AP37" s="333">
        <f>T37</f>
        <v>303104.45</v>
      </c>
      <c r="AQ37" s="276">
        <f t="shared" si="3"/>
        <v>1030554.79</v>
      </c>
      <c r="AR37" s="333">
        <f>V37</f>
        <v>5031534.21</v>
      </c>
      <c r="AS37" s="283">
        <f t="shared" si="3"/>
        <v>5334638.66</v>
      </c>
      <c r="AT37" s="969"/>
    </row>
    <row r="38" spans="1:48" s="6" customFormat="1" ht="38.25" x14ac:dyDescent="0.25">
      <c r="A38" s="982"/>
      <c r="B38" s="329" t="s">
        <v>34</v>
      </c>
      <c r="C38" s="330" t="s">
        <v>130</v>
      </c>
      <c r="D38" s="336">
        <v>7041</v>
      </c>
      <c r="E38" s="332"/>
      <c r="F38" s="333"/>
      <c r="G38" s="334"/>
      <c r="H38" s="335"/>
      <c r="I38" s="333"/>
      <c r="J38" s="333"/>
      <c r="K38" s="333"/>
      <c r="L38" s="326"/>
      <c r="M38" s="398"/>
      <c r="N38" s="320"/>
      <c r="O38" s="321"/>
      <c r="P38" s="332">
        <v>5348740</v>
      </c>
      <c r="Q38" s="333">
        <v>374411.8</v>
      </c>
      <c r="R38" s="333">
        <v>320924.40000000002</v>
      </c>
      <c r="S38" s="315">
        <f t="shared" si="30"/>
        <v>695336.2</v>
      </c>
      <c r="T38" s="333">
        <v>267437</v>
      </c>
      <c r="U38" s="365">
        <f t="shared" si="55"/>
        <v>962773.2</v>
      </c>
      <c r="V38" s="333">
        <f>P38-U38</f>
        <v>4385966.8</v>
      </c>
      <c r="W38" s="316">
        <f t="shared" si="32"/>
        <v>4653403.8</v>
      </c>
      <c r="X38" s="993"/>
      <c r="Y38" s="320">
        <v>663364</v>
      </c>
      <c r="Z38" s="321">
        <v>43263</v>
      </c>
      <c r="AA38" s="223"/>
      <c r="AB38" s="223"/>
      <c r="AC38" s="223"/>
      <c r="AD38" s="223"/>
      <c r="AE38" s="223"/>
      <c r="AF38" s="223"/>
      <c r="AG38" s="223"/>
      <c r="AH38" s="223"/>
      <c r="AI38" s="223"/>
      <c r="AJ38" s="321"/>
      <c r="AK38" s="321"/>
      <c r="AL38" s="628">
        <f t="shared" si="56"/>
        <v>5348740</v>
      </c>
      <c r="AM38" s="333">
        <f t="shared" si="56"/>
        <v>374411.8</v>
      </c>
      <c r="AN38" s="333">
        <f t="shared" si="56"/>
        <v>320924.40000000002</v>
      </c>
      <c r="AO38" s="319">
        <f t="shared" si="49"/>
        <v>695336.2</v>
      </c>
      <c r="AP38" s="333">
        <f>T38</f>
        <v>267437</v>
      </c>
      <c r="AQ38" s="276">
        <f t="shared" si="3"/>
        <v>962773.2</v>
      </c>
      <c r="AR38" s="333">
        <f>V38</f>
        <v>4385966.8</v>
      </c>
      <c r="AS38" s="283">
        <f t="shared" si="3"/>
        <v>4653403.8</v>
      </c>
      <c r="AT38" s="969"/>
    </row>
    <row r="39" spans="1:48" s="6" customFormat="1" ht="38.25" x14ac:dyDescent="0.25">
      <c r="A39" s="982"/>
      <c r="B39" s="329" t="s">
        <v>34</v>
      </c>
      <c r="C39" s="330" t="s">
        <v>139</v>
      </c>
      <c r="D39" s="336">
        <v>7041</v>
      </c>
      <c r="E39" s="332"/>
      <c r="F39" s="333"/>
      <c r="G39" s="334"/>
      <c r="H39" s="335"/>
      <c r="I39" s="333"/>
      <c r="J39" s="333"/>
      <c r="K39" s="333"/>
      <c r="L39" s="326"/>
      <c r="M39" s="398"/>
      <c r="N39" s="320"/>
      <c r="O39" s="321"/>
      <c r="P39" s="332">
        <v>8148389</v>
      </c>
      <c r="Q39" s="333">
        <v>570387.21</v>
      </c>
      <c r="R39" s="333">
        <v>488903.32</v>
      </c>
      <c r="S39" s="315">
        <f t="shared" si="30"/>
        <v>1059290.53</v>
      </c>
      <c r="T39" s="333">
        <v>2407414.4500000002</v>
      </c>
      <c r="U39" s="365">
        <f t="shared" si="55"/>
        <v>3466704.9800000004</v>
      </c>
      <c r="V39" s="333">
        <f>P39-U39</f>
        <v>4681684.0199999996</v>
      </c>
      <c r="W39" s="316">
        <f t="shared" si="32"/>
        <v>7089098.4699999997</v>
      </c>
      <c r="X39" s="993"/>
      <c r="Y39" s="320">
        <v>6633776</v>
      </c>
      <c r="Z39" s="321">
        <v>43281</v>
      </c>
      <c r="AA39" s="223"/>
      <c r="AB39" s="223"/>
      <c r="AC39" s="223"/>
      <c r="AD39" s="223"/>
      <c r="AE39" s="223"/>
      <c r="AF39" s="223"/>
      <c r="AG39" s="223"/>
      <c r="AH39" s="223"/>
      <c r="AI39" s="223"/>
      <c r="AJ39" s="321"/>
      <c r="AK39" s="321"/>
      <c r="AL39" s="628">
        <f t="shared" si="56"/>
        <v>8148389</v>
      </c>
      <c r="AM39" s="333">
        <f t="shared" si="56"/>
        <v>570387.21</v>
      </c>
      <c r="AN39" s="333">
        <f t="shared" si="56"/>
        <v>488903.32</v>
      </c>
      <c r="AO39" s="319">
        <f t="shared" si="49"/>
        <v>1059290.53</v>
      </c>
      <c r="AP39" s="333">
        <f>T39</f>
        <v>2407414.4500000002</v>
      </c>
      <c r="AQ39" s="276">
        <f t="shared" si="3"/>
        <v>3466704.9800000004</v>
      </c>
      <c r="AR39" s="333">
        <f>V39</f>
        <v>4681684.0199999996</v>
      </c>
      <c r="AS39" s="283">
        <f t="shared" si="3"/>
        <v>7089098.4699999997</v>
      </c>
      <c r="AT39" s="969"/>
    </row>
    <row r="40" spans="1:48" s="670" customFormat="1" ht="38.25" x14ac:dyDescent="0.25">
      <c r="A40" s="982"/>
      <c r="B40" s="655" t="s">
        <v>34</v>
      </c>
      <c r="C40" s="656" t="s">
        <v>168</v>
      </c>
      <c r="D40" s="657">
        <v>7041</v>
      </c>
      <c r="E40" s="658"/>
      <c r="F40" s="659"/>
      <c r="G40" s="659"/>
      <c r="H40" s="660"/>
      <c r="I40" s="659"/>
      <c r="J40" s="659"/>
      <c r="K40" s="659"/>
      <c r="L40" s="661"/>
      <c r="M40" s="662"/>
      <c r="N40" s="663"/>
      <c r="O40" s="664"/>
      <c r="P40" s="658"/>
      <c r="Q40" s="659"/>
      <c r="R40" s="659"/>
      <c r="S40" s="679"/>
      <c r="T40" s="659"/>
      <c r="U40" s="679"/>
      <c r="V40" s="659"/>
      <c r="W40" s="680"/>
      <c r="X40" s="662"/>
      <c r="Y40" s="663"/>
      <c r="Z40" s="664"/>
      <c r="AA40" s="708">
        <v>5969737</v>
      </c>
      <c r="AB40" s="708">
        <v>417881.59</v>
      </c>
      <c r="AC40" s="708">
        <v>358184.22</v>
      </c>
      <c r="AD40" s="708">
        <f>AB40+AC40</f>
        <v>776065.81</v>
      </c>
      <c r="AE40" s="708">
        <v>298486.84999999998</v>
      </c>
      <c r="AF40" s="708">
        <f>AD40+AE40</f>
        <v>1074552.6600000001</v>
      </c>
      <c r="AG40" s="708">
        <f>AA40-AF40</f>
        <v>4895184.34</v>
      </c>
      <c r="AH40" s="708">
        <f>AA40-AD40</f>
        <v>5193671.1899999995</v>
      </c>
      <c r="AI40" s="708">
        <f>AH40</f>
        <v>5193671.1899999995</v>
      </c>
      <c r="AJ40" s="664">
        <v>263765</v>
      </c>
      <c r="AK40" s="664" t="s">
        <v>169</v>
      </c>
      <c r="AL40" s="658">
        <f t="shared" ref="AL40:AS40" si="57">AA40</f>
        <v>5969737</v>
      </c>
      <c r="AM40" s="659">
        <f t="shared" si="57"/>
        <v>417881.59</v>
      </c>
      <c r="AN40" s="659">
        <f t="shared" si="57"/>
        <v>358184.22</v>
      </c>
      <c r="AO40" s="661">
        <f t="shared" si="57"/>
        <v>776065.81</v>
      </c>
      <c r="AP40" s="659">
        <f t="shared" si="57"/>
        <v>298486.84999999998</v>
      </c>
      <c r="AQ40" s="669">
        <f t="shared" si="57"/>
        <v>1074552.6600000001</v>
      </c>
      <c r="AR40" s="659">
        <f t="shared" si="57"/>
        <v>4895184.34</v>
      </c>
      <c r="AS40" s="669">
        <f t="shared" si="57"/>
        <v>5193671.1899999995</v>
      </c>
      <c r="AT40" s="969"/>
    </row>
    <row r="41" spans="1:48" s="670" customFormat="1" ht="38.25" x14ac:dyDescent="0.25">
      <c r="A41" s="982"/>
      <c r="B41" s="655" t="s">
        <v>34</v>
      </c>
      <c r="C41" s="656" t="s">
        <v>209</v>
      </c>
      <c r="D41" s="657">
        <v>7041</v>
      </c>
      <c r="E41" s="658"/>
      <c r="F41" s="659"/>
      <c r="G41" s="659"/>
      <c r="H41" s="660"/>
      <c r="I41" s="659"/>
      <c r="J41" s="659"/>
      <c r="K41" s="659"/>
      <c r="L41" s="661"/>
      <c r="M41" s="662"/>
      <c r="N41" s="663"/>
      <c r="O41" s="664"/>
      <c r="P41" s="658"/>
      <c r="Q41" s="659"/>
      <c r="R41" s="659"/>
      <c r="S41" s="679"/>
      <c r="T41" s="659"/>
      <c r="U41" s="679"/>
      <c r="V41" s="659"/>
      <c r="W41" s="680"/>
      <c r="X41" s="662"/>
      <c r="Y41" s="663"/>
      <c r="Z41" s="664"/>
      <c r="AA41" s="708">
        <v>2366092</v>
      </c>
      <c r="AB41" s="708">
        <v>168026.44</v>
      </c>
      <c r="AC41" s="708">
        <v>141965.51999999999</v>
      </c>
      <c r="AD41" s="708">
        <f>AB41+AC41</f>
        <v>309991.95999999996</v>
      </c>
      <c r="AE41" s="708">
        <v>118304.6</v>
      </c>
      <c r="AF41" s="708">
        <f>AD41+AE41</f>
        <v>428296.55999999994</v>
      </c>
      <c r="AG41" s="708">
        <f>AA41-AF41</f>
        <v>1937795.44</v>
      </c>
      <c r="AH41" s="708">
        <f>AA41-AD41</f>
        <v>2056100.04</v>
      </c>
      <c r="AI41" s="708">
        <f>AH41</f>
        <v>2056100.04</v>
      </c>
      <c r="AJ41" s="668">
        <v>8865127</v>
      </c>
      <c r="AK41" s="664">
        <v>43523</v>
      </c>
      <c r="AL41" s="658">
        <f t="shared" ref="AL41:AS41" si="58">AA41</f>
        <v>2366092</v>
      </c>
      <c r="AM41" s="659">
        <f t="shared" si="58"/>
        <v>168026.44</v>
      </c>
      <c r="AN41" s="659">
        <f t="shared" si="58"/>
        <v>141965.51999999999</v>
      </c>
      <c r="AO41" s="661">
        <f t="shared" si="58"/>
        <v>309991.95999999996</v>
      </c>
      <c r="AP41" s="659">
        <f t="shared" si="58"/>
        <v>118304.6</v>
      </c>
      <c r="AQ41" s="669">
        <f t="shared" si="58"/>
        <v>428296.55999999994</v>
      </c>
      <c r="AR41" s="659">
        <f t="shared" si="58"/>
        <v>1937795.44</v>
      </c>
      <c r="AS41" s="669">
        <f t="shared" si="58"/>
        <v>2056100.04</v>
      </c>
      <c r="AT41" s="969"/>
    </row>
    <row r="42" spans="1:48" s="6" customFormat="1" ht="38.25" x14ac:dyDescent="0.25">
      <c r="A42" s="982"/>
      <c r="B42" s="329" t="s">
        <v>34</v>
      </c>
      <c r="C42" s="330" t="s">
        <v>236</v>
      </c>
      <c r="D42" s="336">
        <v>7041</v>
      </c>
      <c r="E42" s="332"/>
      <c r="F42" s="333"/>
      <c r="G42" s="334"/>
      <c r="H42" s="335"/>
      <c r="I42" s="333"/>
      <c r="J42" s="333"/>
      <c r="K42" s="333"/>
      <c r="L42" s="326"/>
      <c r="M42" s="398"/>
      <c r="N42" s="320"/>
      <c r="O42" s="321"/>
      <c r="P42" s="332"/>
      <c r="Q42" s="333"/>
      <c r="R42" s="333"/>
      <c r="S42" s="315"/>
      <c r="T42" s="333"/>
      <c r="U42" s="365"/>
      <c r="V42" s="333"/>
      <c r="W42" s="316"/>
      <c r="X42" s="398"/>
      <c r="Y42" s="320"/>
      <c r="Z42" s="321"/>
      <c r="AA42" s="399">
        <v>2292340</v>
      </c>
      <c r="AB42" s="399">
        <v>160463.79999999999</v>
      </c>
      <c r="AC42" s="399">
        <v>137540.4</v>
      </c>
      <c r="AD42" s="399">
        <f>AB42+AC42</f>
        <v>298004.19999999995</v>
      </c>
      <c r="AE42" s="399">
        <v>114617</v>
      </c>
      <c r="AF42" s="399">
        <f>AD42+AE42</f>
        <v>412621.19999999995</v>
      </c>
      <c r="AG42" s="399">
        <f>AA42-AF42</f>
        <v>1879718.8</v>
      </c>
      <c r="AH42" s="399">
        <f>AA42-AD42</f>
        <v>1994335.8</v>
      </c>
      <c r="AI42" s="399">
        <f>AH42</f>
        <v>1994335.8</v>
      </c>
      <c r="AJ42" s="223">
        <v>8865193</v>
      </c>
      <c r="AK42" s="321">
        <v>43559</v>
      </c>
      <c r="AL42" s="628">
        <f t="shared" ref="AL42:AS42" si="59">AA42</f>
        <v>2292340</v>
      </c>
      <c r="AM42" s="333">
        <f t="shared" si="59"/>
        <v>160463.79999999999</v>
      </c>
      <c r="AN42" s="333">
        <f t="shared" si="59"/>
        <v>137540.4</v>
      </c>
      <c r="AO42" s="319">
        <f t="shared" si="59"/>
        <v>298004.19999999995</v>
      </c>
      <c r="AP42" s="333">
        <f t="shared" si="59"/>
        <v>114617</v>
      </c>
      <c r="AQ42" s="276">
        <f t="shared" si="59"/>
        <v>412621.19999999995</v>
      </c>
      <c r="AR42" s="333">
        <f t="shared" si="59"/>
        <v>1879718.8</v>
      </c>
      <c r="AS42" s="283">
        <f t="shared" si="59"/>
        <v>1994335.8</v>
      </c>
      <c r="AT42" s="969"/>
    </row>
    <row r="43" spans="1:48" s="670" customFormat="1" ht="38.25" x14ac:dyDescent="0.25">
      <c r="A43" s="982"/>
      <c r="B43" s="655" t="s">
        <v>34</v>
      </c>
      <c r="C43" s="656" t="s">
        <v>268</v>
      </c>
      <c r="D43" s="657">
        <v>7041</v>
      </c>
      <c r="E43" s="658"/>
      <c r="F43" s="659"/>
      <c r="G43" s="659"/>
      <c r="H43" s="660"/>
      <c r="I43" s="659"/>
      <c r="J43" s="659"/>
      <c r="K43" s="659"/>
      <c r="L43" s="661"/>
      <c r="M43" s="662"/>
      <c r="N43" s="663"/>
      <c r="O43" s="664"/>
      <c r="P43" s="658"/>
      <c r="Q43" s="659"/>
      <c r="R43" s="659"/>
      <c r="S43" s="679"/>
      <c r="T43" s="659"/>
      <c r="U43" s="679"/>
      <c r="V43" s="659"/>
      <c r="W43" s="680"/>
      <c r="X43" s="662"/>
      <c r="Y43" s="663"/>
      <c r="Z43" s="664"/>
      <c r="AA43" s="708">
        <v>2757459</v>
      </c>
      <c r="AB43" s="708">
        <v>193022.13</v>
      </c>
      <c r="AC43" s="708">
        <v>165447.54</v>
      </c>
      <c r="AD43" s="708">
        <f>AB43+AC43</f>
        <v>358469.67000000004</v>
      </c>
      <c r="AE43" s="708">
        <v>137872.92000000001</v>
      </c>
      <c r="AF43" s="708">
        <f>AD43+AE43</f>
        <v>496342.59000000008</v>
      </c>
      <c r="AG43" s="708">
        <f>AA43-AF43</f>
        <v>2261116.41</v>
      </c>
      <c r="AH43" s="708">
        <f>AA43-AD43</f>
        <v>2398989.33</v>
      </c>
      <c r="AI43" s="708">
        <f>AH43</f>
        <v>2398989.33</v>
      </c>
      <c r="AJ43" s="668">
        <v>9965880</v>
      </c>
      <c r="AK43" s="664" t="s">
        <v>267</v>
      </c>
      <c r="AL43" s="658">
        <f t="shared" ref="AL43" si="60">AA43</f>
        <v>2757459</v>
      </c>
      <c r="AM43" s="659">
        <f t="shared" ref="AM43:AM44" si="61">AB43</f>
        <v>193022.13</v>
      </c>
      <c r="AN43" s="659">
        <f t="shared" ref="AN43:AN44" si="62">AC43</f>
        <v>165447.54</v>
      </c>
      <c r="AO43" s="661">
        <f t="shared" ref="AO43:AO44" si="63">AD43</f>
        <v>358469.67000000004</v>
      </c>
      <c r="AP43" s="659">
        <f t="shared" ref="AP43:AP44" si="64">AE43</f>
        <v>137872.92000000001</v>
      </c>
      <c r="AQ43" s="669">
        <f t="shared" ref="AQ43:AQ44" si="65">AF43</f>
        <v>496342.59000000008</v>
      </c>
      <c r="AR43" s="659">
        <f t="shared" ref="AR43:AR44" si="66">AG43</f>
        <v>2261116.41</v>
      </c>
      <c r="AS43" s="669">
        <f t="shared" ref="AS43:AS44" si="67">AH43</f>
        <v>2398989.33</v>
      </c>
      <c r="AT43" s="969"/>
    </row>
    <row r="44" spans="1:48" s="670" customFormat="1" ht="39" thickBot="1" x14ac:dyDescent="0.3">
      <c r="A44" s="983"/>
      <c r="B44" s="830" t="s">
        <v>34</v>
      </c>
      <c r="C44" s="801" t="s">
        <v>280</v>
      </c>
      <c r="D44" s="802">
        <v>7041</v>
      </c>
      <c r="E44" s="831"/>
      <c r="F44" s="832"/>
      <c r="G44" s="832"/>
      <c r="H44" s="803"/>
      <c r="I44" s="832"/>
      <c r="J44" s="832"/>
      <c r="K44" s="832"/>
      <c r="L44" s="804"/>
      <c r="M44" s="805"/>
      <c r="N44" s="833"/>
      <c r="O44" s="807"/>
      <c r="P44" s="831"/>
      <c r="Q44" s="832"/>
      <c r="R44" s="832"/>
      <c r="S44" s="808"/>
      <c r="T44" s="832"/>
      <c r="U44" s="808"/>
      <c r="V44" s="832"/>
      <c r="W44" s="809"/>
      <c r="X44" s="805"/>
      <c r="Y44" s="833"/>
      <c r="Z44" s="807"/>
      <c r="AA44" s="834">
        <v>3995166</v>
      </c>
      <c r="AB44" s="834">
        <v>279661.62</v>
      </c>
      <c r="AC44" s="834">
        <v>239709.96</v>
      </c>
      <c r="AD44" s="834">
        <f t="shared" ref="AD44" si="68">AB44+AC44</f>
        <v>519371.57999999996</v>
      </c>
      <c r="AE44" s="834">
        <v>199758.3</v>
      </c>
      <c r="AF44" s="834">
        <f t="shared" ref="AF44" si="69">AD44+AE44</f>
        <v>719129.87999999989</v>
      </c>
      <c r="AG44" s="835">
        <f t="shared" ref="AG44" si="70">AA44-AF44</f>
        <v>3276036.12</v>
      </c>
      <c r="AH44" s="835">
        <f t="shared" ref="AH44" si="71">AA44-AD44</f>
        <v>3475794.42</v>
      </c>
      <c r="AI44" s="836">
        <f>AH44</f>
        <v>3475794.42</v>
      </c>
      <c r="AJ44" s="837" t="s">
        <v>287</v>
      </c>
      <c r="AK44" s="838">
        <v>43646</v>
      </c>
      <c r="AL44" s="831">
        <f>AA44+P44</f>
        <v>3995166</v>
      </c>
      <c r="AM44" s="832">
        <f t="shared" si="61"/>
        <v>279661.62</v>
      </c>
      <c r="AN44" s="832">
        <f t="shared" si="62"/>
        <v>239709.96</v>
      </c>
      <c r="AO44" s="804">
        <f t="shared" si="63"/>
        <v>519371.57999999996</v>
      </c>
      <c r="AP44" s="832">
        <f t="shared" si="64"/>
        <v>199758.3</v>
      </c>
      <c r="AQ44" s="813">
        <f t="shared" si="65"/>
        <v>719129.87999999989</v>
      </c>
      <c r="AR44" s="832">
        <f t="shared" si="66"/>
        <v>3276036.12</v>
      </c>
      <c r="AS44" s="813">
        <f t="shared" si="67"/>
        <v>3475794.42</v>
      </c>
      <c r="AT44" s="976"/>
    </row>
    <row r="45" spans="1:48" s="7" customFormat="1" ht="32.25" customHeight="1" x14ac:dyDescent="0.25">
      <c r="A45" s="981">
        <v>8</v>
      </c>
      <c r="B45" s="590" t="s">
        <v>64</v>
      </c>
      <c r="C45" s="591" t="s">
        <v>13</v>
      </c>
      <c r="D45" s="592">
        <v>7041</v>
      </c>
      <c r="E45" s="593">
        <v>967951</v>
      </c>
      <c r="F45" s="594">
        <v>58077</v>
      </c>
      <c r="G45" s="595">
        <v>58077</v>
      </c>
      <c r="H45" s="596">
        <f t="shared" si="1"/>
        <v>116154</v>
      </c>
      <c r="I45" s="594">
        <v>48398</v>
      </c>
      <c r="J45" s="594">
        <f t="shared" si="28"/>
        <v>164552</v>
      </c>
      <c r="K45" s="594">
        <f t="shared" si="33"/>
        <v>803399</v>
      </c>
      <c r="L45" s="597">
        <f t="shared" si="29"/>
        <v>851797</v>
      </c>
      <c r="M45" s="992">
        <f>SUM(L45:L47)</f>
        <v>9199387</v>
      </c>
      <c r="N45" s="598">
        <v>1930091</v>
      </c>
      <c r="O45" s="599">
        <v>42906</v>
      </c>
      <c r="P45" s="443">
        <v>10845170.050000001</v>
      </c>
      <c r="Q45" s="443">
        <v>650710.21</v>
      </c>
      <c r="R45" s="443">
        <v>650710.19999999995</v>
      </c>
      <c r="S45" s="442">
        <f t="shared" ref="S45:S49" si="72">Q45+R45</f>
        <v>1301420.4099999999</v>
      </c>
      <c r="T45" s="443">
        <v>542258.5</v>
      </c>
      <c r="U45" s="443">
        <f t="shared" si="55"/>
        <v>1843678.91</v>
      </c>
      <c r="V45" s="482">
        <v>9001491.1400000006</v>
      </c>
      <c r="W45" s="444">
        <f t="shared" ref="W45:W49" si="73">P45-S45</f>
        <v>9543749.6400000006</v>
      </c>
      <c r="X45" s="990">
        <f>W45+W47+W48+W49</f>
        <v>27195473.400000002</v>
      </c>
      <c r="Y45" s="484">
        <v>2815577</v>
      </c>
      <c r="Z45" s="486">
        <v>43121</v>
      </c>
      <c r="AA45" s="485"/>
      <c r="AB45" s="485"/>
      <c r="AC45" s="485"/>
      <c r="AD45" s="485"/>
      <c r="AE45" s="485"/>
      <c r="AF45" s="485"/>
      <c r="AG45" s="485"/>
      <c r="AH45" s="485"/>
      <c r="AI45" s="485"/>
      <c r="AJ45" s="486"/>
      <c r="AK45" s="486"/>
      <c r="AL45" s="620">
        <f t="shared" si="0"/>
        <v>11813121.050000001</v>
      </c>
      <c r="AM45" s="487">
        <f t="shared" si="0"/>
        <v>708787.21</v>
      </c>
      <c r="AN45" s="487">
        <f t="shared" si="0"/>
        <v>708787.19999999995</v>
      </c>
      <c r="AO45" s="446">
        <f t="shared" si="49"/>
        <v>1417574.41</v>
      </c>
      <c r="AP45" s="487">
        <f t="shared" si="3"/>
        <v>590656.5</v>
      </c>
      <c r="AQ45" s="487">
        <f t="shared" si="3"/>
        <v>2008230.91</v>
      </c>
      <c r="AR45" s="487">
        <f t="shared" si="3"/>
        <v>9804890.1400000006</v>
      </c>
      <c r="AS45" s="488">
        <f t="shared" si="3"/>
        <v>10395546.640000001</v>
      </c>
      <c r="AT45" s="975">
        <f>AS45+AS46+AS47+AS48+AS49+AS50+AS51</f>
        <v>45126539.720000006</v>
      </c>
    </row>
    <row r="46" spans="1:48" ht="32.25" customHeight="1" x14ac:dyDescent="0.25">
      <c r="A46" s="982"/>
      <c r="B46" s="588" t="s">
        <v>64</v>
      </c>
      <c r="C46" s="330" t="s">
        <v>13</v>
      </c>
      <c r="D46" s="336">
        <v>7041</v>
      </c>
      <c r="E46" s="335">
        <v>9485898</v>
      </c>
      <c r="F46" s="335">
        <v>569154</v>
      </c>
      <c r="G46" s="323">
        <v>569154</v>
      </c>
      <c r="H46" s="335">
        <f>F46+G46</f>
        <v>1138308</v>
      </c>
      <c r="I46" s="335">
        <v>474295</v>
      </c>
      <c r="J46" s="335">
        <f>F46+G46+I46</f>
        <v>1612603</v>
      </c>
      <c r="K46" s="319">
        <f>E46-J46</f>
        <v>7873295</v>
      </c>
      <c r="L46" s="326">
        <f t="shared" si="29"/>
        <v>8347590</v>
      </c>
      <c r="M46" s="993"/>
      <c r="N46" s="362">
        <v>4410824</v>
      </c>
      <c r="O46" s="321">
        <v>42817</v>
      </c>
      <c r="P46" s="335"/>
      <c r="Q46" s="335"/>
      <c r="R46" s="335"/>
      <c r="S46" s="315">
        <f t="shared" si="72"/>
        <v>0</v>
      </c>
      <c r="T46" s="335"/>
      <c r="U46" s="365">
        <f t="shared" si="55"/>
        <v>0</v>
      </c>
      <c r="V46" s="319"/>
      <c r="W46" s="316">
        <f t="shared" si="73"/>
        <v>0</v>
      </c>
      <c r="X46" s="991"/>
      <c r="Y46" s="589"/>
      <c r="Z46" s="342"/>
      <c r="AA46" s="354"/>
      <c r="AB46" s="354"/>
      <c r="AC46" s="354"/>
      <c r="AD46" s="354"/>
      <c r="AE46" s="354"/>
      <c r="AF46" s="354"/>
      <c r="AG46" s="354"/>
      <c r="AH46" s="354"/>
      <c r="AI46" s="354"/>
      <c r="AJ46" s="342"/>
      <c r="AK46" s="342"/>
      <c r="AL46" s="621">
        <f t="shared" si="0"/>
        <v>9485898</v>
      </c>
      <c r="AM46" s="276">
        <f t="shared" si="0"/>
        <v>569154</v>
      </c>
      <c r="AN46" s="276">
        <f t="shared" si="0"/>
        <v>569154</v>
      </c>
      <c r="AO46" s="319">
        <f t="shared" si="49"/>
        <v>1138308</v>
      </c>
      <c r="AP46" s="276">
        <f t="shared" si="3"/>
        <v>474295</v>
      </c>
      <c r="AQ46" s="276">
        <f t="shared" si="3"/>
        <v>1612603</v>
      </c>
      <c r="AR46" s="276">
        <f t="shared" si="3"/>
        <v>7873295</v>
      </c>
      <c r="AS46" s="283">
        <f>L46+W46</f>
        <v>8347590</v>
      </c>
      <c r="AT46" s="969"/>
    </row>
    <row r="47" spans="1:48" ht="32.25" customHeight="1" x14ac:dyDescent="0.25">
      <c r="A47" s="982"/>
      <c r="B47" s="588" t="s">
        <v>64</v>
      </c>
      <c r="C47" s="330" t="s">
        <v>78</v>
      </c>
      <c r="D47" s="336">
        <v>7041</v>
      </c>
      <c r="E47" s="335"/>
      <c r="F47" s="335"/>
      <c r="G47" s="323"/>
      <c r="H47" s="335"/>
      <c r="I47" s="335"/>
      <c r="J47" s="335"/>
      <c r="K47" s="319"/>
      <c r="L47" s="326"/>
      <c r="M47" s="993"/>
      <c r="N47" s="362"/>
      <c r="O47" s="321"/>
      <c r="P47" s="335">
        <v>11242690.49</v>
      </c>
      <c r="Q47" s="335">
        <v>674561.43</v>
      </c>
      <c r="R47" s="335">
        <v>674561.43</v>
      </c>
      <c r="S47" s="315">
        <f t="shared" si="72"/>
        <v>1349122.86</v>
      </c>
      <c r="T47" s="335">
        <v>562134.52</v>
      </c>
      <c r="U47" s="365">
        <f t="shared" si="55"/>
        <v>1911257.3800000001</v>
      </c>
      <c r="V47" s="319">
        <f>W47-T47</f>
        <v>9331433.1100000013</v>
      </c>
      <c r="W47" s="316">
        <f t="shared" si="73"/>
        <v>9893567.6300000008</v>
      </c>
      <c r="X47" s="991"/>
      <c r="Y47" s="362">
        <v>2875677</v>
      </c>
      <c r="Z47" s="321">
        <v>43153</v>
      </c>
      <c r="AA47" s="223"/>
      <c r="AB47" s="223"/>
      <c r="AC47" s="223"/>
      <c r="AD47" s="223"/>
      <c r="AE47" s="223"/>
      <c r="AF47" s="223"/>
      <c r="AG47" s="223"/>
      <c r="AH47" s="223"/>
      <c r="AI47" s="223"/>
      <c r="AJ47" s="321"/>
      <c r="AK47" s="321"/>
      <c r="AL47" s="621">
        <f t="shared" si="0"/>
        <v>11242690.49</v>
      </c>
      <c r="AM47" s="276">
        <f t="shared" si="0"/>
        <v>674561.43</v>
      </c>
      <c r="AN47" s="276">
        <f t="shared" si="0"/>
        <v>674561.43</v>
      </c>
      <c r="AO47" s="319">
        <f t="shared" si="49"/>
        <v>1349122.86</v>
      </c>
      <c r="AP47" s="276">
        <f t="shared" si="3"/>
        <v>562134.52</v>
      </c>
      <c r="AQ47" s="276">
        <f t="shared" si="3"/>
        <v>1911257.3800000001</v>
      </c>
      <c r="AR47" s="276">
        <f t="shared" si="3"/>
        <v>9331433.1100000013</v>
      </c>
      <c r="AS47" s="283">
        <f>L47+W47</f>
        <v>9893567.6300000008</v>
      </c>
      <c r="AT47" s="969"/>
    </row>
    <row r="48" spans="1:48" ht="32.25" customHeight="1" x14ac:dyDescent="0.25">
      <c r="A48" s="982"/>
      <c r="B48" s="588" t="s">
        <v>64</v>
      </c>
      <c r="C48" s="330" t="s">
        <v>87</v>
      </c>
      <c r="D48" s="336">
        <v>7041</v>
      </c>
      <c r="E48" s="335"/>
      <c r="F48" s="335"/>
      <c r="G48" s="323"/>
      <c r="H48" s="335"/>
      <c r="I48" s="335"/>
      <c r="J48" s="335"/>
      <c r="K48" s="319"/>
      <c r="L48" s="326"/>
      <c r="M48" s="993"/>
      <c r="N48" s="362"/>
      <c r="O48" s="321"/>
      <c r="P48" s="335">
        <v>6333083.3899999997</v>
      </c>
      <c r="Q48" s="335">
        <v>379985</v>
      </c>
      <c r="R48" s="335">
        <v>379985.01</v>
      </c>
      <c r="S48" s="315">
        <f t="shared" si="72"/>
        <v>759970.01</v>
      </c>
      <c r="T48" s="335">
        <v>316654.17</v>
      </c>
      <c r="U48" s="365">
        <f t="shared" si="55"/>
        <v>1076624.18</v>
      </c>
      <c r="V48" s="319">
        <f>W48-T48</f>
        <v>5256459.21</v>
      </c>
      <c r="W48" s="316">
        <f t="shared" si="73"/>
        <v>5573113.3799999999</v>
      </c>
      <c r="X48" s="991"/>
      <c r="Y48" s="589">
        <v>2875714</v>
      </c>
      <c r="Z48" s="321">
        <v>43173</v>
      </c>
      <c r="AA48" s="223"/>
      <c r="AB48" s="223"/>
      <c r="AC48" s="223"/>
      <c r="AD48" s="223"/>
      <c r="AE48" s="223"/>
      <c r="AF48" s="223"/>
      <c r="AG48" s="223"/>
      <c r="AH48" s="223"/>
      <c r="AI48" s="223"/>
      <c r="AJ48" s="321"/>
      <c r="AK48" s="321"/>
      <c r="AL48" s="621">
        <f t="shared" si="0"/>
        <v>6333083.3899999997</v>
      </c>
      <c r="AM48" s="276">
        <f t="shared" si="0"/>
        <v>379985</v>
      </c>
      <c r="AN48" s="276">
        <f t="shared" si="0"/>
        <v>379985.01</v>
      </c>
      <c r="AO48" s="319">
        <f t="shared" si="49"/>
        <v>759970.01</v>
      </c>
      <c r="AP48" s="276">
        <f t="shared" si="3"/>
        <v>316654.17</v>
      </c>
      <c r="AQ48" s="276">
        <f t="shared" si="3"/>
        <v>1076624.18</v>
      </c>
      <c r="AR48" s="276">
        <f>K48+V48</f>
        <v>5256459.21</v>
      </c>
      <c r="AS48" s="283">
        <f>L48+W48</f>
        <v>5573113.3799999999</v>
      </c>
      <c r="AT48" s="969"/>
    </row>
    <row r="49" spans="1:46" ht="32.25" customHeight="1" x14ac:dyDescent="0.25">
      <c r="A49" s="982"/>
      <c r="B49" s="588" t="s">
        <v>64</v>
      </c>
      <c r="C49" s="330" t="s">
        <v>126</v>
      </c>
      <c r="D49" s="336">
        <v>7041</v>
      </c>
      <c r="E49" s="335"/>
      <c r="F49" s="335"/>
      <c r="G49" s="323"/>
      <c r="H49" s="335"/>
      <c r="I49" s="335"/>
      <c r="J49" s="335"/>
      <c r="K49" s="319"/>
      <c r="L49" s="326"/>
      <c r="M49" s="398"/>
      <c r="N49" s="362"/>
      <c r="O49" s="321"/>
      <c r="P49" s="335">
        <v>2511543.36</v>
      </c>
      <c r="Q49" s="335">
        <v>175808.01</v>
      </c>
      <c r="R49" s="335">
        <v>150692.6</v>
      </c>
      <c r="S49" s="315">
        <f t="shared" si="72"/>
        <v>326500.61</v>
      </c>
      <c r="T49" s="335">
        <v>125577.17</v>
      </c>
      <c r="U49" s="365">
        <f t="shared" si="55"/>
        <v>452077.77999999997</v>
      </c>
      <c r="V49" s="319">
        <f>W49-T49</f>
        <v>2059465.58</v>
      </c>
      <c r="W49" s="316">
        <f t="shared" si="73"/>
        <v>2185042.75</v>
      </c>
      <c r="X49" s="991"/>
      <c r="Y49" s="589">
        <v>6633651</v>
      </c>
      <c r="Z49" s="321">
        <v>43261</v>
      </c>
      <c r="AA49" s="223"/>
      <c r="AB49" s="223"/>
      <c r="AC49" s="223"/>
      <c r="AD49" s="223"/>
      <c r="AE49" s="223"/>
      <c r="AF49" s="223"/>
      <c r="AG49" s="223"/>
      <c r="AH49" s="223"/>
      <c r="AI49" s="223"/>
      <c r="AJ49" s="321"/>
      <c r="AK49" s="321"/>
      <c r="AL49" s="621">
        <f t="shared" si="0"/>
        <v>2511543.36</v>
      </c>
      <c r="AM49" s="276">
        <f t="shared" si="0"/>
        <v>175808.01</v>
      </c>
      <c r="AN49" s="276">
        <f t="shared" si="0"/>
        <v>150692.6</v>
      </c>
      <c r="AO49" s="319">
        <f t="shared" si="49"/>
        <v>326500.61</v>
      </c>
      <c r="AP49" s="276">
        <f t="shared" si="3"/>
        <v>125577.17</v>
      </c>
      <c r="AQ49" s="276">
        <f t="shared" si="3"/>
        <v>452077.77999999997</v>
      </c>
      <c r="AR49" s="276">
        <f>K49+V49</f>
        <v>2059465.58</v>
      </c>
      <c r="AS49" s="283">
        <f>L49+W49</f>
        <v>2185042.75</v>
      </c>
      <c r="AT49" s="969"/>
    </row>
    <row r="50" spans="1:46" s="654" customFormat="1" ht="32.25" customHeight="1" x14ac:dyDescent="0.25">
      <c r="A50" s="982"/>
      <c r="B50" s="724" t="s">
        <v>64</v>
      </c>
      <c r="C50" s="656" t="s">
        <v>269</v>
      </c>
      <c r="D50" s="657">
        <v>7041</v>
      </c>
      <c r="E50" s="660"/>
      <c r="F50" s="660"/>
      <c r="G50" s="660"/>
      <c r="H50" s="660"/>
      <c r="I50" s="660"/>
      <c r="J50" s="660"/>
      <c r="K50" s="661"/>
      <c r="L50" s="661"/>
      <c r="M50" s="662"/>
      <c r="N50" s="667"/>
      <c r="O50" s="664"/>
      <c r="P50" s="660"/>
      <c r="Q50" s="660"/>
      <c r="R50" s="660"/>
      <c r="S50" s="679"/>
      <c r="T50" s="660"/>
      <c r="U50" s="679"/>
      <c r="V50" s="661"/>
      <c r="W50" s="680"/>
      <c r="X50" s="681"/>
      <c r="Y50" s="725"/>
      <c r="Z50" s="664"/>
      <c r="AA50" s="668">
        <v>5347170</v>
      </c>
      <c r="AB50" s="668">
        <v>374301.9</v>
      </c>
      <c r="AC50" s="668">
        <v>320830.2</v>
      </c>
      <c r="AD50" s="668">
        <f>AB50+AC50</f>
        <v>695132.10000000009</v>
      </c>
      <c r="AE50" s="668">
        <v>2267358.5</v>
      </c>
      <c r="AF50" s="668">
        <f>AD50+AE50</f>
        <v>2962490.6</v>
      </c>
      <c r="AG50" s="668">
        <f>AA50-AF50</f>
        <v>2384679.4</v>
      </c>
      <c r="AH50" s="668">
        <f>AA50-AD50</f>
        <v>4652037.9000000004</v>
      </c>
      <c r="AI50" s="668">
        <f>AH50</f>
        <v>4652037.9000000004</v>
      </c>
      <c r="AJ50" s="668">
        <v>8865145</v>
      </c>
      <c r="AK50" s="664">
        <v>43549</v>
      </c>
      <c r="AL50" s="661">
        <f t="shared" ref="AL50:AS50" si="74">AA50</f>
        <v>5347170</v>
      </c>
      <c r="AM50" s="669">
        <f t="shared" si="74"/>
        <v>374301.9</v>
      </c>
      <c r="AN50" s="669">
        <f t="shared" si="74"/>
        <v>320830.2</v>
      </c>
      <c r="AO50" s="661">
        <f t="shared" si="74"/>
        <v>695132.10000000009</v>
      </c>
      <c r="AP50" s="669">
        <f t="shared" si="74"/>
        <v>2267358.5</v>
      </c>
      <c r="AQ50" s="669">
        <f t="shared" si="74"/>
        <v>2962490.6</v>
      </c>
      <c r="AR50" s="669">
        <f t="shared" si="74"/>
        <v>2384679.4</v>
      </c>
      <c r="AS50" s="669">
        <f t="shared" si="74"/>
        <v>4652037.9000000004</v>
      </c>
      <c r="AT50" s="969"/>
    </row>
    <row r="51" spans="1:46" s="654" customFormat="1" ht="32.25" customHeight="1" thickBot="1" x14ac:dyDescent="0.3">
      <c r="A51" s="983"/>
      <c r="B51" s="800" t="s">
        <v>64</v>
      </c>
      <c r="C51" s="801" t="s">
        <v>270</v>
      </c>
      <c r="D51" s="802">
        <v>7041</v>
      </c>
      <c r="E51" s="803"/>
      <c r="F51" s="803"/>
      <c r="G51" s="803"/>
      <c r="H51" s="803"/>
      <c r="I51" s="803"/>
      <c r="J51" s="803"/>
      <c r="K51" s="804"/>
      <c r="L51" s="804"/>
      <c r="M51" s="805"/>
      <c r="N51" s="806"/>
      <c r="O51" s="807"/>
      <c r="P51" s="803"/>
      <c r="Q51" s="803"/>
      <c r="R51" s="803"/>
      <c r="S51" s="808"/>
      <c r="T51" s="803"/>
      <c r="U51" s="808"/>
      <c r="V51" s="804"/>
      <c r="W51" s="809"/>
      <c r="X51" s="810"/>
      <c r="Y51" s="811"/>
      <c r="Z51" s="807"/>
      <c r="AA51" s="812">
        <v>4689243</v>
      </c>
      <c r="AB51" s="812">
        <v>328247</v>
      </c>
      <c r="AC51" s="812">
        <v>281354.58</v>
      </c>
      <c r="AD51" s="812">
        <f>AB51+AC51</f>
        <v>609601.58000000007</v>
      </c>
      <c r="AE51" s="812">
        <v>2234462.15</v>
      </c>
      <c r="AF51" s="812">
        <f>AD51+AE51</f>
        <v>2844063.73</v>
      </c>
      <c r="AG51" s="812">
        <f>AA51-AF51</f>
        <v>1845179.27</v>
      </c>
      <c r="AH51" s="812">
        <f>AA51-AD51</f>
        <v>4079641.42</v>
      </c>
      <c r="AI51" s="812">
        <f>AH51</f>
        <v>4079641.42</v>
      </c>
      <c r="AJ51" s="812">
        <v>9965917</v>
      </c>
      <c r="AK51" s="807" t="s">
        <v>271</v>
      </c>
      <c r="AL51" s="804">
        <f t="shared" ref="AL51" si="75">AA51</f>
        <v>4689243</v>
      </c>
      <c r="AM51" s="813">
        <f t="shared" ref="AM51" si="76">AB51</f>
        <v>328247</v>
      </c>
      <c r="AN51" s="813">
        <f t="shared" ref="AN51" si="77">AC51</f>
        <v>281354.58</v>
      </c>
      <c r="AO51" s="804">
        <f t="shared" ref="AO51" si="78">AD51</f>
        <v>609601.58000000007</v>
      </c>
      <c r="AP51" s="813">
        <f t="shared" ref="AP51" si="79">AE51</f>
        <v>2234462.15</v>
      </c>
      <c r="AQ51" s="813">
        <f t="shared" ref="AQ51" si="80">AF51</f>
        <v>2844063.73</v>
      </c>
      <c r="AR51" s="813">
        <f t="shared" ref="AR51" si="81">AG51</f>
        <v>1845179.27</v>
      </c>
      <c r="AS51" s="813">
        <f t="shared" ref="AS51" si="82">AH51</f>
        <v>4079641.42</v>
      </c>
      <c r="AT51" s="976"/>
    </row>
    <row r="52" spans="1:46" ht="32.25" customHeight="1" x14ac:dyDescent="0.25">
      <c r="A52" s="981">
        <v>9</v>
      </c>
      <c r="B52" s="602" t="s">
        <v>53</v>
      </c>
      <c r="C52" s="509" t="s">
        <v>54</v>
      </c>
      <c r="D52" s="534">
        <v>7081</v>
      </c>
      <c r="E52" s="443"/>
      <c r="F52" s="443"/>
      <c r="G52" s="442"/>
      <c r="H52" s="443"/>
      <c r="I52" s="443"/>
      <c r="J52" s="443"/>
      <c r="K52" s="482"/>
      <c r="L52" s="444"/>
      <c r="M52" s="437">
        <f t="shared" ref="M52:M182" si="83">L52</f>
        <v>0</v>
      </c>
      <c r="N52" s="564"/>
      <c r="O52" s="584"/>
      <c r="P52" s="443">
        <v>9771138.6500000004</v>
      </c>
      <c r="Q52" s="443">
        <v>586268.31000000006</v>
      </c>
      <c r="R52" s="443">
        <v>683979.71</v>
      </c>
      <c r="S52" s="442">
        <f t="shared" ref="S52:S180" si="84">Q52+R52</f>
        <v>1270248.02</v>
      </c>
      <c r="T52" s="443">
        <v>488556.93</v>
      </c>
      <c r="U52" s="443">
        <f t="shared" ref="U52:U136" si="85">Q52+R52+T52</f>
        <v>1758804.95</v>
      </c>
      <c r="V52" s="482">
        <v>8012333.7000000002</v>
      </c>
      <c r="W52" s="444">
        <f t="shared" ref="W52" si="86">P52-S52</f>
        <v>8500890.6300000008</v>
      </c>
      <c r="X52" s="990">
        <f>W52+W53+W54+W55+W56+W57+W58</f>
        <v>68294366.042999998</v>
      </c>
      <c r="Y52" s="484">
        <v>2875562</v>
      </c>
      <c r="Z52" s="486">
        <v>43109</v>
      </c>
      <c r="AA52" s="485"/>
      <c r="AB52" s="485"/>
      <c r="AC52" s="485"/>
      <c r="AD52" s="485"/>
      <c r="AE52" s="485"/>
      <c r="AF52" s="485"/>
      <c r="AG52" s="485"/>
      <c r="AH52" s="485"/>
      <c r="AI52" s="485"/>
      <c r="AJ52" s="486"/>
      <c r="AK52" s="486"/>
      <c r="AL52" s="620">
        <f t="shared" si="0"/>
        <v>9771138.6500000004</v>
      </c>
      <c r="AM52" s="487">
        <f t="shared" si="0"/>
        <v>586268.31000000006</v>
      </c>
      <c r="AN52" s="487">
        <f t="shared" si="0"/>
        <v>683979.71</v>
      </c>
      <c r="AO52" s="446">
        <f t="shared" si="49"/>
        <v>1270248.02</v>
      </c>
      <c r="AP52" s="487">
        <f t="shared" si="3"/>
        <v>488556.93</v>
      </c>
      <c r="AQ52" s="487">
        <f t="shared" si="3"/>
        <v>1758804.95</v>
      </c>
      <c r="AR52" s="487">
        <f t="shared" si="3"/>
        <v>8012333.7000000002</v>
      </c>
      <c r="AS52" s="488">
        <f t="shared" si="3"/>
        <v>8500890.6300000008</v>
      </c>
      <c r="AT52" s="975">
        <f>AS52+AS53+AS54+AS55+AS56+AS57+AS58</f>
        <v>68294366.042999998</v>
      </c>
    </row>
    <row r="53" spans="1:46" ht="32.25" customHeight="1" x14ac:dyDescent="0.25">
      <c r="A53" s="982"/>
      <c r="B53" s="601" t="s">
        <v>53</v>
      </c>
      <c r="C53" s="382" t="s">
        <v>69</v>
      </c>
      <c r="D53" s="531">
        <v>7081</v>
      </c>
      <c r="E53" s="365"/>
      <c r="F53" s="365"/>
      <c r="G53" s="315"/>
      <c r="H53" s="365"/>
      <c r="I53" s="365"/>
      <c r="J53" s="365"/>
      <c r="K53" s="470"/>
      <c r="L53" s="316"/>
      <c r="M53" s="326"/>
      <c r="N53" s="600"/>
      <c r="O53" s="343"/>
      <c r="P53" s="365">
        <v>13008328.869999999</v>
      </c>
      <c r="Q53" s="365">
        <v>780499.73</v>
      </c>
      <c r="R53" s="365">
        <v>910583.02</v>
      </c>
      <c r="S53" s="315">
        <f t="shared" si="84"/>
        <v>1691082.75</v>
      </c>
      <c r="T53" s="365">
        <v>650416.43999999994</v>
      </c>
      <c r="U53" s="365">
        <f t="shared" si="85"/>
        <v>2341499.19</v>
      </c>
      <c r="V53" s="470">
        <f t="shared" ref="V53:V180" si="87">P53-U53</f>
        <v>10666829.68</v>
      </c>
      <c r="W53" s="316">
        <f t="shared" ref="W53:W180" si="88">P53-S53</f>
        <v>11317246.119999999</v>
      </c>
      <c r="X53" s="991"/>
      <c r="Y53" s="600">
        <v>2875619</v>
      </c>
      <c r="Z53" s="318">
        <v>43142</v>
      </c>
      <c r="AA53" s="355"/>
      <c r="AB53" s="355"/>
      <c r="AC53" s="355"/>
      <c r="AD53" s="355"/>
      <c r="AE53" s="355"/>
      <c r="AF53" s="355"/>
      <c r="AG53" s="355"/>
      <c r="AH53" s="355"/>
      <c r="AI53" s="355"/>
      <c r="AJ53" s="318"/>
      <c r="AK53" s="318"/>
      <c r="AL53" s="621">
        <f t="shared" si="0"/>
        <v>13008328.869999999</v>
      </c>
      <c r="AM53" s="276">
        <f t="shared" si="0"/>
        <v>780499.73</v>
      </c>
      <c r="AN53" s="276">
        <f t="shared" si="0"/>
        <v>910583.02</v>
      </c>
      <c r="AO53" s="319">
        <f t="shared" si="49"/>
        <v>1691082.75</v>
      </c>
      <c r="AP53" s="276">
        <f t="shared" si="3"/>
        <v>650416.43999999994</v>
      </c>
      <c r="AQ53" s="276">
        <f t="shared" si="3"/>
        <v>2341499.19</v>
      </c>
      <c r="AR53" s="276">
        <f t="shared" si="3"/>
        <v>10666829.68</v>
      </c>
      <c r="AS53" s="283">
        <f t="shared" si="3"/>
        <v>11317246.119999999</v>
      </c>
      <c r="AT53" s="969"/>
    </row>
    <row r="54" spans="1:46" ht="28.5" customHeight="1" x14ac:dyDescent="0.25">
      <c r="A54" s="982"/>
      <c r="B54" s="601" t="s">
        <v>53</v>
      </c>
      <c r="C54" s="382" t="s">
        <v>85</v>
      </c>
      <c r="D54" s="531">
        <v>7081</v>
      </c>
      <c r="E54" s="365"/>
      <c r="F54" s="365"/>
      <c r="G54" s="315"/>
      <c r="H54" s="365"/>
      <c r="I54" s="365"/>
      <c r="J54" s="365"/>
      <c r="K54" s="470"/>
      <c r="L54" s="316"/>
      <c r="M54" s="326"/>
      <c r="N54" s="600"/>
      <c r="O54" s="343"/>
      <c r="P54" s="365">
        <v>9075186.2300000004</v>
      </c>
      <c r="Q54" s="365">
        <v>544511.17000000004</v>
      </c>
      <c r="R54" s="365">
        <v>635263.04</v>
      </c>
      <c r="S54" s="315">
        <f t="shared" si="84"/>
        <v>1179774.21</v>
      </c>
      <c r="T54" s="365">
        <v>453759.31</v>
      </c>
      <c r="U54" s="365">
        <f t="shared" si="85"/>
        <v>1633533.52</v>
      </c>
      <c r="V54" s="470">
        <f t="shared" si="87"/>
        <v>7441652.7100000009</v>
      </c>
      <c r="W54" s="316">
        <f t="shared" si="88"/>
        <v>7895412.0200000005</v>
      </c>
      <c r="X54" s="991"/>
      <c r="Y54" s="317">
        <v>2875700</v>
      </c>
      <c r="Z54" s="318">
        <v>43163</v>
      </c>
      <c r="AA54" s="355"/>
      <c r="AB54" s="355"/>
      <c r="AC54" s="355"/>
      <c r="AD54" s="355"/>
      <c r="AE54" s="355"/>
      <c r="AF54" s="355"/>
      <c r="AG54" s="355"/>
      <c r="AH54" s="355"/>
      <c r="AI54" s="355"/>
      <c r="AJ54" s="318"/>
      <c r="AK54" s="318"/>
      <c r="AL54" s="621">
        <f t="shared" si="0"/>
        <v>9075186.2300000004</v>
      </c>
      <c r="AM54" s="276">
        <f t="shared" si="0"/>
        <v>544511.17000000004</v>
      </c>
      <c r="AN54" s="276">
        <f t="shared" si="0"/>
        <v>635263.04</v>
      </c>
      <c r="AO54" s="319">
        <f t="shared" si="49"/>
        <v>1179774.21</v>
      </c>
      <c r="AP54" s="276">
        <f>I54+T54</f>
        <v>453759.31</v>
      </c>
      <c r="AQ54" s="276">
        <f t="shared" si="3"/>
        <v>1633533.52</v>
      </c>
      <c r="AR54" s="276">
        <f t="shared" si="3"/>
        <v>7441652.7100000009</v>
      </c>
      <c r="AS54" s="283">
        <f t="shared" si="3"/>
        <v>7895412.0200000005</v>
      </c>
      <c r="AT54" s="969"/>
    </row>
    <row r="55" spans="1:46" x14ac:dyDescent="0.25">
      <c r="A55" s="982"/>
      <c r="B55" s="601" t="s">
        <v>53</v>
      </c>
      <c r="C55" s="382" t="s">
        <v>102</v>
      </c>
      <c r="D55" s="531">
        <v>7081</v>
      </c>
      <c r="E55" s="26"/>
      <c r="F55" s="26"/>
      <c r="G55" s="161"/>
      <c r="H55" s="26"/>
      <c r="I55" s="26"/>
      <c r="J55" s="26"/>
      <c r="K55" s="28"/>
      <c r="L55" s="162"/>
      <c r="M55" s="312"/>
      <c r="N55" s="468"/>
      <c r="O55" s="469"/>
      <c r="P55" s="365">
        <v>6988914</v>
      </c>
      <c r="Q55" s="365">
        <v>419334.84</v>
      </c>
      <c r="R55" s="365">
        <v>489223.98</v>
      </c>
      <c r="S55" s="315">
        <f>Q55+R55</f>
        <v>908558.82000000007</v>
      </c>
      <c r="T55" s="365">
        <v>349445.7</v>
      </c>
      <c r="U55" s="365">
        <f>Q55+R55+T55</f>
        <v>1258004.52</v>
      </c>
      <c r="V55" s="470">
        <f>P55-U55</f>
        <v>5730909.4800000004</v>
      </c>
      <c r="W55" s="316">
        <f>P55-S55</f>
        <v>6080355.1799999997</v>
      </c>
      <c r="X55" s="991"/>
      <c r="Y55" s="317">
        <v>2875739</v>
      </c>
      <c r="Z55" s="318">
        <v>43188</v>
      </c>
      <c r="AA55" s="355"/>
      <c r="AB55" s="355"/>
      <c r="AC55" s="355"/>
      <c r="AD55" s="355"/>
      <c r="AE55" s="355"/>
      <c r="AF55" s="355"/>
      <c r="AG55" s="355"/>
      <c r="AH55" s="355"/>
      <c r="AI55" s="355"/>
      <c r="AJ55" s="318"/>
      <c r="AK55" s="318"/>
      <c r="AL55" s="621">
        <f t="shared" ref="AL55:AO58" si="89">E55+P55</f>
        <v>6988914</v>
      </c>
      <c r="AM55" s="276">
        <f t="shared" si="89"/>
        <v>419334.84</v>
      </c>
      <c r="AN55" s="276">
        <f t="shared" si="89"/>
        <v>489223.98</v>
      </c>
      <c r="AO55" s="319">
        <f t="shared" si="89"/>
        <v>908558.82000000007</v>
      </c>
      <c r="AP55" s="276">
        <f>I55+T55</f>
        <v>349445.7</v>
      </c>
      <c r="AQ55" s="276">
        <f>J55+U55</f>
        <v>1258004.52</v>
      </c>
      <c r="AR55" s="276">
        <f>K55+V55</f>
        <v>5730909.4800000004</v>
      </c>
      <c r="AS55" s="283">
        <f>L55+W55</f>
        <v>6080355.1799999997</v>
      </c>
      <c r="AT55" s="969"/>
    </row>
    <row r="56" spans="1:46" x14ac:dyDescent="0.25">
      <c r="A56" s="982"/>
      <c r="B56" s="601" t="s">
        <v>53</v>
      </c>
      <c r="C56" s="382" t="s">
        <v>110</v>
      </c>
      <c r="D56" s="531">
        <v>7081</v>
      </c>
      <c r="E56" s="26"/>
      <c r="F56" s="26"/>
      <c r="G56" s="161"/>
      <c r="H56" s="26"/>
      <c r="I56" s="26"/>
      <c r="J56" s="26"/>
      <c r="K56" s="28"/>
      <c r="L56" s="162"/>
      <c r="M56" s="312"/>
      <c r="N56" s="468"/>
      <c r="O56" s="469"/>
      <c r="P56" s="365">
        <v>16684473.013</v>
      </c>
      <c r="Q56" s="365">
        <v>1001068.38</v>
      </c>
      <c r="R56" s="365">
        <v>1167913.1100000001</v>
      </c>
      <c r="S56" s="315">
        <f>Q56+R56</f>
        <v>2168981.4900000002</v>
      </c>
      <c r="T56" s="365">
        <v>834223.65</v>
      </c>
      <c r="U56" s="365">
        <f>Q56+R56+T56</f>
        <v>3003205.14</v>
      </c>
      <c r="V56" s="470">
        <f>P56-U56</f>
        <v>13681267.873</v>
      </c>
      <c r="W56" s="316">
        <f>P56-S56</f>
        <v>14515491.523</v>
      </c>
      <c r="X56" s="991"/>
      <c r="Y56" s="317"/>
      <c r="Z56" s="318"/>
      <c r="AA56" s="355"/>
      <c r="AB56" s="355"/>
      <c r="AC56" s="355"/>
      <c r="AD56" s="355"/>
      <c r="AE56" s="355"/>
      <c r="AF56" s="355"/>
      <c r="AG56" s="355"/>
      <c r="AH56" s="355"/>
      <c r="AI56" s="355"/>
      <c r="AJ56" s="318"/>
      <c r="AK56" s="318"/>
      <c r="AL56" s="621">
        <f t="shared" si="89"/>
        <v>16684473.013</v>
      </c>
      <c r="AM56" s="276">
        <f t="shared" si="89"/>
        <v>1001068.38</v>
      </c>
      <c r="AN56" s="276">
        <f t="shared" si="89"/>
        <v>1167913.1100000001</v>
      </c>
      <c r="AO56" s="319">
        <f t="shared" si="89"/>
        <v>2168981.4900000002</v>
      </c>
      <c r="AP56" s="276">
        <f>I56+T56</f>
        <v>834223.65</v>
      </c>
      <c r="AQ56" s="276">
        <f>J56+U56</f>
        <v>3003205.14</v>
      </c>
      <c r="AR56" s="276">
        <f>AL56-AQ56</f>
        <v>13681267.873</v>
      </c>
      <c r="AS56" s="283">
        <f>L56+W56</f>
        <v>14515491.523</v>
      </c>
      <c r="AT56" s="969"/>
    </row>
    <row r="57" spans="1:46" ht="25.5" customHeight="1" x14ac:dyDescent="0.25">
      <c r="A57" s="982"/>
      <c r="B57" s="601" t="s">
        <v>53</v>
      </c>
      <c r="C57" s="382" t="s">
        <v>127</v>
      </c>
      <c r="D57" s="531">
        <v>7081</v>
      </c>
      <c r="E57" s="26"/>
      <c r="F57" s="26"/>
      <c r="G57" s="161"/>
      <c r="H57" s="26"/>
      <c r="I57" s="26"/>
      <c r="J57" s="26"/>
      <c r="K57" s="28"/>
      <c r="L57" s="162"/>
      <c r="M57" s="312"/>
      <c r="N57" s="468"/>
      <c r="O57" s="469"/>
      <c r="P57" s="365">
        <v>11432295.49</v>
      </c>
      <c r="Q57" s="365">
        <v>800260.65</v>
      </c>
      <c r="R57" s="365">
        <v>800260.68</v>
      </c>
      <c r="S57" s="315">
        <f>Q57+R57</f>
        <v>1600521.33</v>
      </c>
      <c r="T57" s="365">
        <v>571614.77</v>
      </c>
      <c r="U57" s="365">
        <f>Q57+R57+T57</f>
        <v>2172136.1</v>
      </c>
      <c r="V57" s="470">
        <f>P57-U57</f>
        <v>9260159.3900000006</v>
      </c>
      <c r="W57" s="316">
        <f>P57-S57</f>
        <v>9831774.1600000001</v>
      </c>
      <c r="X57" s="991"/>
      <c r="Y57" s="317">
        <v>6633652</v>
      </c>
      <c r="Z57" s="318">
        <v>43261</v>
      </c>
      <c r="AA57" s="355"/>
      <c r="AB57" s="355"/>
      <c r="AC57" s="355"/>
      <c r="AD57" s="355"/>
      <c r="AE57" s="355"/>
      <c r="AF57" s="355"/>
      <c r="AG57" s="355"/>
      <c r="AH57" s="355"/>
      <c r="AI57" s="355"/>
      <c r="AJ57" s="318"/>
      <c r="AK57" s="318"/>
      <c r="AL57" s="621">
        <f t="shared" si="89"/>
        <v>11432295.49</v>
      </c>
      <c r="AM57" s="276">
        <f t="shared" si="89"/>
        <v>800260.65</v>
      </c>
      <c r="AN57" s="276">
        <f t="shared" si="89"/>
        <v>800260.68</v>
      </c>
      <c r="AO57" s="319">
        <f t="shared" si="89"/>
        <v>1600521.33</v>
      </c>
      <c r="AP57" s="276">
        <f>I57+T57</f>
        <v>571614.77</v>
      </c>
      <c r="AQ57" s="276">
        <f>J57+U57</f>
        <v>2172136.1</v>
      </c>
      <c r="AR57" s="276">
        <f>AL57-AQ57</f>
        <v>9260159.3900000006</v>
      </c>
      <c r="AS57" s="283">
        <f>L57+W57</f>
        <v>9831774.1600000001</v>
      </c>
      <c r="AT57" s="969"/>
    </row>
    <row r="58" spans="1:46" ht="16.5" thickBot="1" x14ac:dyDescent="0.3">
      <c r="A58" s="983"/>
      <c r="B58" s="603" t="s">
        <v>53</v>
      </c>
      <c r="C58" s="272" t="s">
        <v>145</v>
      </c>
      <c r="D58" s="273">
        <v>7081</v>
      </c>
      <c r="E58" s="179"/>
      <c r="F58" s="179"/>
      <c r="G58" s="180"/>
      <c r="H58" s="179"/>
      <c r="I58" s="179"/>
      <c r="J58" s="179"/>
      <c r="K58" s="181"/>
      <c r="L58" s="197"/>
      <c r="M58" s="300"/>
      <c r="N58" s="198"/>
      <c r="O58" s="200"/>
      <c r="P58" s="268">
        <v>11806042.33</v>
      </c>
      <c r="Q58" s="268">
        <v>826422.96</v>
      </c>
      <c r="R58" s="268">
        <v>826422.96</v>
      </c>
      <c r="S58" s="281">
        <f>Q58+R58</f>
        <v>1652845.92</v>
      </c>
      <c r="T58" s="268">
        <v>590302.12</v>
      </c>
      <c r="U58" s="268">
        <f>Q58+R58+T58</f>
        <v>2243148.04</v>
      </c>
      <c r="V58" s="274">
        <f>P58-U58</f>
        <v>9562894.2899999991</v>
      </c>
      <c r="W58" s="269">
        <f>P58-S58</f>
        <v>10153196.41</v>
      </c>
      <c r="X58" s="994"/>
      <c r="Y58" s="294">
        <v>6633783</v>
      </c>
      <c r="Z58" s="532">
        <v>43281</v>
      </c>
      <c r="AA58" s="506"/>
      <c r="AB58" s="506"/>
      <c r="AC58" s="506"/>
      <c r="AD58" s="506"/>
      <c r="AE58" s="506"/>
      <c r="AF58" s="506"/>
      <c r="AG58" s="506"/>
      <c r="AH58" s="506"/>
      <c r="AI58" s="506"/>
      <c r="AJ58" s="532"/>
      <c r="AK58" s="532"/>
      <c r="AL58" s="627">
        <f t="shared" si="89"/>
        <v>11806042.33</v>
      </c>
      <c r="AM58" s="230">
        <f t="shared" si="89"/>
        <v>826422.96</v>
      </c>
      <c r="AN58" s="230">
        <f t="shared" si="89"/>
        <v>826422.96</v>
      </c>
      <c r="AO58" s="229">
        <f t="shared" si="89"/>
        <v>1652845.92</v>
      </c>
      <c r="AP58" s="230">
        <f>I58+T58</f>
        <v>590302.12</v>
      </c>
      <c r="AQ58" s="230">
        <f>J58+U58</f>
        <v>2243148.04</v>
      </c>
      <c r="AR58" s="230">
        <f>AL58-AQ58</f>
        <v>9562894.2899999991</v>
      </c>
      <c r="AS58" s="231">
        <f>L58+W58</f>
        <v>10153196.41</v>
      </c>
      <c r="AT58" s="976"/>
    </row>
    <row r="59" spans="1:46" ht="36" customHeight="1" x14ac:dyDescent="0.25">
      <c r="A59" s="974">
        <v>10</v>
      </c>
      <c r="B59" s="508" t="s">
        <v>74</v>
      </c>
      <c r="C59" s="509" t="s">
        <v>75</v>
      </c>
      <c r="D59" s="534">
        <v>7081</v>
      </c>
      <c r="E59" s="475"/>
      <c r="F59" s="475"/>
      <c r="G59" s="476"/>
      <c r="H59" s="475"/>
      <c r="I59" s="475"/>
      <c r="J59" s="475"/>
      <c r="K59" s="477"/>
      <c r="L59" s="478"/>
      <c r="M59" s="479"/>
      <c r="N59" s="480"/>
      <c r="O59" s="481"/>
      <c r="P59" s="443">
        <v>10200030</v>
      </c>
      <c r="Q59" s="443">
        <v>612001.80000000005</v>
      </c>
      <c r="R59" s="443">
        <v>714002.1</v>
      </c>
      <c r="S59" s="442">
        <f t="shared" si="84"/>
        <v>1326003.8999999999</v>
      </c>
      <c r="T59" s="443">
        <v>510001.5</v>
      </c>
      <c r="U59" s="443">
        <f t="shared" si="85"/>
        <v>1836005.4</v>
      </c>
      <c r="V59" s="482">
        <f t="shared" si="87"/>
        <v>8364024.5999999996</v>
      </c>
      <c r="W59" s="444">
        <f t="shared" si="88"/>
        <v>8874026.0999999996</v>
      </c>
      <c r="X59" s="990">
        <f>W59+W60+W61</f>
        <v>21259602.679000001</v>
      </c>
      <c r="Y59" s="484">
        <v>2875670</v>
      </c>
      <c r="Z59" s="486">
        <v>43149</v>
      </c>
      <c r="AA59" s="485"/>
      <c r="AB59" s="485"/>
      <c r="AC59" s="485"/>
      <c r="AD59" s="485"/>
      <c r="AE59" s="485"/>
      <c r="AF59" s="485"/>
      <c r="AG59" s="485"/>
      <c r="AH59" s="485"/>
      <c r="AI59" s="485"/>
      <c r="AJ59" s="486"/>
      <c r="AK59" s="486"/>
      <c r="AL59" s="620">
        <f t="shared" si="0"/>
        <v>10200030</v>
      </c>
      <c r="AM59" s="487">
        <f t="shared" si="0"/>
        <v>612001.80000000005</v>
      </c>
      <c r="AN59" s="487">
        <f t="shared" si="0"/>
        <v>714002.1</v>
      </c>
      <c r="AO59" s="446">
        <f t="shared" si="49"/>
        <v>1326003.8999999999</v>
      </c>
      <c r="AP59" s="487">
        <f t="shared" si="3"/>
        <v>510001.5</v>
      </c>
      <c r="AQ59" s="487">
        <f t="shared" si="3"/>
        <v>1836005.4</v>
      </c>
      <c r="AR59" s="487">
        <f t="shared" si="3"/>
        <v>8364024.5999999996</v>
      </c>
      <c r="AS59" s="488">
        <f t="shared" si="3"/>
        <v>8874026.0999999996</v>
      </c>
      <c r="AT59" s="975">
        <f>AS59+AS60+AS61</f>
        <v>21259602.679000001</v>
      </c>
    </row>
    <row r="60" spans="1:46" ht="32.25" customHeight="1" x14ac:dyDescent="0.25">
      <c r="A60" s="972"/>
      <c r="B60" s="504" t="s">
        <v>74</v>
      </c>
      <c r="C60" s="382" t="s">
        <v>91</v>
      </c>
      <c r="D60" s="531">
        <v>7081</v>
      </c>
      <c r="E60" s="26"/>
      <c r="F60" s="26"/>
      <c r="G60" s="161"/>
      <c r="H60" s="26"/>
      <c r="I60" s="26"/>
      <c r="J60" s="26"/>
      <c r="K60" s="28"/>
      <c r="L60" s="162"/>
      <c r="M60" s="312"/>
      <c r="N60" s="468"/>
      <c r="O60" s="469"/>
      <c r="P60" s="365">
        <v>10955536.741</v>
      </c>
      <c r="Q60" s="365">
        <v>657332.21</v>
      </c>
      <c r="R60" s="365">
        <v>766887.57200000004</v>
      </c>
      <c r="S60" s="315">
        <f t="shared" si="84"/>
        <v>1424219.7820000001</v>
      </c>
      <c r="T60" s="365">
        <v>547776.83700000006</v>
      </c>
      <c r="U60" s="365">
        <f t="shared" si="85"/>
        <v>1971996.6190000002</v>
      </c>
      <c r="V60" s="470">
        <f t="shared" si="87"/>
        <v>8983540.1219999995</v>
      </c>
      <c r="W60" s="316">
        <f t="shared" si="88"/>
        <v>9531316.9590000007</v>
      </c>
      <c r="X60" s="991"/>
      <c r="Y60" s="317">
        <v>2875725</v>
      </c>
      <c r="Z60" s="318">
        <v>43179</v>
      </c>
      <c r="AA60" s="355"/>
      <c r="AB60" s="355"/>
      <c r="AC60" s="355"/>
      <c r="AD60" s="355"/>
      <c r="AE60" s="355"/>
      <c r="AF60" s="355"/>
      <c r="AG60" s="355"/>
      <c r="AH60" s="355"/>
      <c r="AI60" s="355"/>
      <c r="AJ60" s="318"/>
      <c r="AK60" s="318"/>
      <c r="AL60" s="621">
        <f t="shared" si="0"/>
        <v>10955536.741</v>
      </c>
      <c r="AM60" s="276">
        <f t="shared" si="0"/>
        <v>657332.21</v>
      </c>
      <c r="AN60" s="276">
        <f t="shared" si="0"/>
        <v>766887.57200000004</v>
      </c>
      <c r="AO60" s="319">
        <f t="shared" si="49"/>
        <v>1424219.7820000001</v>
      </c>
      <c r="AP60" s="276">
        <f t="shared" si="3"/>
        <v>547776.83700000006</v>
      </c>
      <c r="AQ60" s="276">
        <f t="shared" si="3"/>
        <v>1971996.6190000002</v>
      </c>
      <c r="AR60" s="276">
        <f t="shared" si="3"/>
        <v>8983540.1219999995</v>
      </c>
      <c r="AS60" s="283">
        <f t="shared" si="3"/>
        <v>9531316.9590000007</v>
      </c>
      <c r="AT60" s="969"/>
    </row>
    <row r="61" spans="1:46" ht="32.25" customHeight="1" thickBot="1" x14ac:dyDescent="0.3">
      <c r="A61" s="977"/>
      <c r="B61" s="306" t="s">
        <v>74</v>
      </c>
      <c r="C61" s="272" t="s">
        <v>140</v>
      </c>
      <c r="D61" s="273">
        <v>7081</v>
      </c>
      <c r="E61" s="179"/>
      <c r="F61" s="179"/>
      <c r="G61" s="180"/>
      <c r="H61" s="179"/>
      <c r="I61" s="179"/>
      <c r="J61" s="179"/>
      <c r="K61" s="181"/>
      <c r="L61" s="197"/>
      <c r="M61" s="300"/>
      <c r="N61" s="198"/>
      <c r="O61" s="200"/>
      <c r="P61" s="268">
        <v>3318906.54</v>
      </c>
      <c r="Q61" s="268">
        <v>232323.46</v>
      </c>
      <c r="R61" s="268">
        <v>232323.46</v>
      </c>
      <c r="S61" s="281">
        <f t="shared" si="84"/>
        <v>464646.92</v>
      </c>
      <c r="T61" s="268">
        <v>165945.32999999999</v>
      </c>
      <c r="U61" s="268">
        <f t="shared" si="85"/>
        <v>630592.25</v>
      </c>
      <c r="V61" s="274">
        <f t="shared" si="87"/>
        <v>2688314.29</v>
      </c>
      <c r="W61" s="269">
        <f t="shared" si="88"/>
        <v>2854259.62</v>
      </c>
      <c r="X61" s="994"/>
      <c r="Y61" s="294">
        <v>6633779</v>
      </c>
      <c r="Z61" s="532">
        <v>43281</v>
      </c>
      <c r="AA61" s="506"/>
      <c r="AB61" s="506"/>
      <c r="AC61" s="506"/>
      <c r="AD61" s="506"/>
      <c r="AE61" s="506"/>
      <c r="AF61" s="506"/>
      <c r="AG61" s="506"/>
      <c r="AH61" s="506"/>
      <c r="AI61" s="506"/>
      <c r="AJ61" s="532"/>
      <c r="AK61" s="532"/>
      <c r="AL61" s="627">
        <f t="shared" si="0"/>
        <v>3318906.54</v>
      </c>
      <c r="AM61" s="230">
        <f t="shared" si="0"/>
        <v>232323.46</v>
      </c>
      <c r="AN61" s="230">
        <f t="shared" si="0"/>
        <v>232323.46</v>
      </c>
      <c r="AO61" s="229">
        <f t="shared" si="49"/>
        <v>464646.92</v>
      </c>
      <c r="AP61" s="230">
        <f t="shared" si="3"/>
        <v>165945.32999999999</v>
      </c>
      <c r="AQ61" s="230">
        <f t="shared" si="3"/>
        <v>630592.25</v>
      </c>
      <c r="AR61" s="230">
        <f t="shared" si="3"/>
        <v>2688314.29</v>
      </c>
      <c r="AS61" s="231">
        <f t="shared" si="3"/>
        <v>2854259.62</v>
      </c>
      <c r="AT61" s="976"/>
    </row>
    <row r="62" spans="1:46" ht="32.25" customHeight="1" x14ac:dyDescent="0.25">
      <c r="A62" s="974">
        <v>11</v>
      </c>
      <c r="B62" s="508" t="s">
        <v>74</v>
      </c>
      <c r="C62" s="509" t="s">
        <v>76</v>
      </c>
      <c r="D62" s="474">
        <v>7081</v>
      </c>
      <c r="E62" s="475"/>
      <c r="F62" s="475"/>
      <c r="G62" s="476"/>
      <c r="H62" s="475"/>
      <c r="I62" s="475"/>
      <c r="J62" s="475"/>
      <c r="K62" s="477"/>
      <c r="L62" s="478"/>
      <c r="M62" s="479"/>
      <c r="N62" s="480"/>
      <c r="O62" s="481"/>
      <c r="P62" s="443">
        <v>15026301.550000001</v>
      </c>
      <c r="Q62" s="443">
        <v>901578.09</v>
      </c>
      <c r="R62" s="443">
        <v>1051841.1100000001</v>
      </c>
      <c r="S62" s="442">
        <f t="shared" si="84"/>
        <v>1953419.2000000002</v>
      </c>
      <c r="T62" s="443">
        <v>751315.07</v>
      </c>
      <c r="U62" s="443">
        <f t="shared" si="85"/>
        <v>2704734.27</v>
      </c>
      <c r="V62" s="482">
        <f t="shared" si="87"/>
        <v>12321567.280000001</v>
      </c>
      <c r="W62" s="444">
        <f t="shared" si="88"/>
        <v>13072882.350000001</v>
      </c>
      <c r="X62" s="990">
        <f>W62+W63+W64+W65</f>
        <v>39516081.370000005</v>
      </c>
      <c r="Y62" s="484">
        <v>2875669</v>
      </c>
      <c r="Z62" s="486">
        <v>43149</v>
      </c>
      <c r="AA62" s="485"/>
      <c r="AB62" s="485"/>
      <c r="AC62" s="485"/>
      <c r="AD62" s="485"/>
      <c r="AE62" s="485"/>
      <c r="AF62" s="485"/>
      <c r="AG62" s="485"/>
      <c r="AH62" s="485"/>
      <c r="AI62" s="485"/>
      <c r="AJ62" s="486"/>
      <c r="AK62" s="486"/>
      <c r="AL62" s="620">
        <f t="shared" si="0"/>
        <v>15026301.550000001</v>
      </c>
      <c r="AM62" s="487">
        <f t="shared" si="0"/>
        <v>901578.09</v>
      </c>
      <c r="AN62" s="487">
        <f t="shared" si="0"/>
        <v>1051841.1100000001</v>
      </c>
      <c r="AO62" s="446">
        <f t="shared" si="49"/>
        <v>1953419.2000000002</v>
      </c>
      <c r="AP62" s="487">
        <f t="shared" si="3"/>
        <v>751315.07</v>
      </c>
      <c r="AQ62" s="487">
        <f t="shared" si="3"/>
        <v>2704734.27</v>
      </c>
      <c r="AR62" s="487">
        <f t="shared" si="3"/>
        <v>12321567.280000001</v>
      </c>
      <c r="AS62" s="488">
        <f t="shared" si="3"/>
        <v>13072882.350000001</v>
      </c>
      <c r="AT62" s="975">
        <f>AS62+AS63+AS64+AS65</f>
        <v>39516081.370000005</v>
      </c>
    </row>
    <row r="63" spans="1:46" ht="32.25" customHeight="1" x14ac:dyDescent="0.25">
      <c r="A63" s="972"/>
      <c r="B63" s="504" t="s">
        <v>74</v>
      </c>
      <c r="C63" s="382" t="s">
        <v>88</v>
      </c>
      <c r="D63" s="467">
        <v>7081</v>
      </c>
      <c r="E63" s="26"/>
      <c r="F63" s="26"/>
      <c r="G63" s="161"/>
      <c r="H63" s="26"/>
      <c r="I63" s="26"/>
      <c r="J63" s="26"/>
      <c r="K63" s="28"/>
      <c r="L63" s="162"/>
      <c r="M63" s="312"/>
      <c r="N63" s="468"/>
      <c r="O63" s="469"/>
      <c r="P63" s="365">
        <v>15495803.810000001</v>
      </c>
      <c r="Q63" s="365">
        <v>929748.23</v>
      </c>
      <c r="R63" s="365">
        <v>1084706.27</v>
      </c>
      <c r="S63" s="315">
        <f t="shared" si="84"/>
        <v>2014454.5</v>
      </c>
      <c r="T63" s="365">
        <v>774790.19</v>
      </c>
      <c r="U63" s="365">
        <f t="shared" si="85"/>
        <v>2789244.69</v>
      </c>
      <c r="V63" s="470">
        <f t="shared" si="87"/>
        <v>12706559.120000001</v>
      </c>
      <c r="W63" s="316">
        <f t="shared" si="88"/>
        <v>13481349.310000001</v>
      </c>
      <c r="X63" s="991"/>
      <c r="Y63" s="317">
        <v>287518</v>
      </c>
      <c r="Z63" s="318">
        <v>43177</v>
      </c>
      <c r="AA63" s="355"/>
      <c r="AB63" s="355"/>
      <c r="AC63" s="355"/>
      <c r="AD63" s="355"/>
      <c r="AE63" s="355"/>
      <c r="AF63" s="355"/>
      <c r="AG63" s="355"/>
      <c r="AH63" s="355"/>
      <c r="AI63" s="355"/>
      <c r="AJ63" s="318"/>
      <c r="AK63" s="318"/>
      <c r="AL63" s="621">
        <f t="shared" si="0"/>
        <v>15495803.810000001</v>
      </c>
      <c r="AM63" s="276">
        <f t="shared" si="0"/>
        <v>929748.23</v>
      </c>
      <c r="AN63" s="276">
        <f t="shared" si="0"/>
        <v>1084706.27</v>
      </c>
      <c r="AO63" s="319">
        <f t="shared" si="49"/>
        <v>2014454.5</v>
      </c>
      <c r="AP63" s="276">
        <f t="shared" si="3"/>
        <v>774790.19</v>
      </c>
      <c r="AQ63" s="276">
        <f t="shared" si="3"/>
        <v>2789244.69</v>
      </c>
      <c r="AR63" s="276">
        <f t="shared" si="3"/>
        <v>12706559.120000001</v>
      </c>
      <c r="AS63" s="283">
        <f t="shared" si="3"/>
        <v>13481349.310000001</v>
      </c>
      <c r="AT63" s="969"/>
    </row>
    <row r="64" spans="1:46" ht="32.25" customHeight="1" x14ac:dyDescent="0.25">
      <c r="A64" s="972"/>
      <c r="B64" s="504" t="s">
        <v>74</v>
      </c>
      <c r="C64" s="382" t="s">
        <v>124</v>
      </c>
      <c r="D64" s="467">
        <v>7081</v>
      </c>
      <c r="E64" s="26"/>
      <c r="F64" s="26"/>
      <c r="G64" s="161"/>
      <c r="H64" s="26"/>
      <c r="I64" s="26"/>
      <c r="J64" s="26"/>
      <c r="K64" s="28"/>
      <c r="L64" s="162"/>
      <c r="M64" s="312"/>
      <c r="N64" s="468"/>
      <c r="O64" s="469"/>
      <c r="P64" s="365">
        <v>8994505</v>
      </c>
      <c r="Q64" s="365">
        <v>539670.30000000005</v>
      </c>
      <c r="R64" s="365">
        <v>629615.35</v>
      </c>
      <c r="S64" s="315">
        <f t="shared" si="84"/>
        <v>1169285.6499999999</v>
      </c>
      <c r="T64" s="365">
        <v>449725.25</v>
      </c>
      <c r="U64" s="365">
        <f t="shared" si="85"/>
        <v>1619010.9</v>
      </c>
      <c r="V64" s="470">
        <f t="shared" si="87"/>
        <v>7375494.0999999996</v>
      </c>
      <c r="W64" s="316">
        <f t="shared" si="88"/>
        <v>7825219.3499999996</v>
      </c>
      <c r="X64" s="991"/>
      <c r="Y64" s="317">
        <v>6633634</v>
      </c>
      <c r="Z64" s="318">
        <v>43255</v>
      </c>
      <c r="AA64" s="355"/>
      <c r="AB64" s="355"/>
      <c r="AC64" s="355"/>
      <c r="AD64" s="355"/>
      <c r="AE64" s="355"/>
      <c r="AF64" s="355"/>
      <c r="AG64" s="355"/>
      <c r="AH64" s="355"/>
      <c r="AI64" s="355"/>
      <c r="AJ64" s="318"/>
      <c r="AK64" s="318"/>
      <c r="AL64" s="621">
        <f t="shared" si="0"/>
        <v>8994505</v>
      </c>
      <c r="AM64" s="276">
        <f t="shared" si="0"/>
        <v>539670.30000000005</v>
      </c>
      <c r="AN64" s="276">
        <f t="shared" si="0"/>
        <v>629615.35</v>
      </c>
      <c r="AO64" s="319">
        <f t="shared" si="49"/>
        <v>1169285.6499999999</v>
      </c>
      <c r="AP64" s="276">
        <f t="shared" si="3"/>
        <v>449725.25</v>
      </c>
      <c r="AQ64" s="276">
        <f t="shared" si="3"/>
        <v>1619010.9</v>
      </c>
      <c r="AR64" s="276">
        <f t="shared" si="3"/>
        <v>7375494.0999999996</v>
      </c>
      <c r="AS64" s="283">
        <f t="shared" si="3"/>
        <v>7825219.3499999996</v>
      </c>
      <c r="AT64" s="969"/>
    </row>
    <row r="65" spans="1:46" ht="32.25" customHeight="1" thickBot="1" x14ac:dyDescent="0.3">
      <c r="A65" s="977"/>
      <c r="B65" s="306" t="s">
        <v>74</v>
      </c>
      <c r="C65" s="272" t="s">
        <v>141</v>
      </c>
      <c r="D65" s="299">
        <v>7081</v>
      </c>
      <c r="E65" s="179"/>
      <c r="F65" s="179"/>
      <c r="G65" s="180"/>
      <c r="H65" s="179"/>
      <c r="I65" s="179"/>
      <c r="J65" s="179"/>
      <c r="K65" s="181"/>
      <c r="L65" s="197"/>
      <c r="M65" s="300"/>
      <c r="N65" s="198"/>
      <c r="O65" s="200"/>
      <c r="P65" s="268">
        <v>5972826</v>
      </c>
      <c r="Q65" s="268">
        <v>418097.82</v>
      </c>
      <c r="R65" s="268">
        <v>418097.82</v>
      </c>
      <c r="S65" s="281">
        <f t="shared" si="84"/>
        <v>836195.64</v>
      </c>
      <c r="T65" s="268">
        <v>298641.3</v>
      </c>
      <c r="U65" s="268">
        <f t="shared" si="85"/>
        <v>1134836.94</v>
      </c>
      <c r="V65" s="274">
        <f t="shared" si="87"/>
        <v>4837989.0600000005</v>
      </c>
      <c r="W65" s="269">
        <f t="shared" si="88"/>
        <v>5136630.3600000003</v>
      </c>
      <c r="X65" s="994"/>
      <c r="Y65" s="294">
        <v>6633780</v>
      </c>
      <c r="Z65" s="532">
        <v>43281</v>
      </c>
      <c r="AA65" s="506"/>
      <c r="AB65" s="506"/>
      <c r="AC65" s="506"/>
      <c r="AD65" s="506"/>
      <c r="AE65" s="506"/>
      <c r="AF65" s="506"/>
      <c r="AG65" s="506"/>
      <c r="AH65" s="506"/>
      <c r="AI65" s="506"/>
      <c r="AJ65" s="532"/>
      <c r="AK65" s="532"/>
      <c r="AL65" s="627">
        <f t="shared" si="0"/>
        <v>5972826</v>
      </c>
      <c r="AM65" s="230">
        <f t="shared" si="0"/>
        <v>418097.82</v>
      </c>
      <c r="AN65" s="230">
        <f t="shared" si="0"/>
        <v>418097.82</v>
      </c>
      <c r="AO65" s="229">
        <f t="shared" si="49"/>
        <v>836195.64</v>
      </c>
      <c r="AP65" s="230">
        <f t="shared" si="3"/>
        <v>298641.3</v>
      </c>
      <c r="AQ65" s="230">
        <f t="shared" si="3"/>
        <v>1134836.94</v>
      </c>
      <c r="AR65" s="230">
        <f t="shared" si="3"/>
        <v>4837989.0600000005</v>
      </c>
      <c r="AS65" s="231">
        <f t="shared" si="3"/>
        <v>5136630.3600000003</v>
      </c>
      <c r="AT65" s="976"/>
    </row>
    <row r="66" spans="1:46" ht="32.25" customHeight="1" x14ac:dyDescent="0.25">
      <c r="A66" s="974">
        <v>12</v>
      </c>
      <c r="B66" s="542" t="s">
        <v>79</v>
      </c>
      <c r="C66" s="509" t="s">
        <v>80</v>
      </c>
      <c r="D66" s="534">
        <v>7081</v>
      </c>
      <c r="E66" s="475"/>
      <c r="F66" s="475"/>
      <c r="G66" s="476"/>
      <c r="H66" s="475"/>
      <c r="I66" s="475"/>
      <c r="J66" s="475"/>
      <c r="K66" s="477"/>
      <c r="L66" s="478"/>
      <c r="M66" s="479"/>
      <c r="N66" s="480"/>
      <c r="O66" s="481"/>
      <c r="P66" s="443">
        <v>15537443.35</v>
      </c>
      <c r="Q66" s="443">
        <v>932246.6</v>
      </c>
      <c r="R66" s="443">
        <v>1087621.03</v>
      </c>
      <c r="S66" s="442">
        <f t="shared" si="84"/>
        <v>2019867.63</v>
      </c>
      <c r="T66" s="443">
        <v>776872.17</v>
      </c>
      <c r="U66" s="443">
        <f t="shared" si="85"/>
        <v>2796739.8</v>
      </c>
      <c r="V66" s="482">
        <f t="shared" si="87"/>
        <v>12740703.550000001</v>
      </c>
      <c r="W66" s="444">
        <f t="shared" si="88"/>
        <v>13517575.719999999</v>
      </c>
      <c r="X66" s="990">
        <f>W66+W67+W68+W69</f>
        <v>47180351.140000001</v>
      </c>
      <c r="Y66" s="484">
        <v>2875678</v>
      </c>
      <c r="Z66" s="486">
        <v>43181</v>
      </c>
      <c r="AA66" s="485"/>
      <c r="AB66" s="485"/>
      <c r="AC66" s="485"/>
      <c r="AD66" s="485"/>
      <c r="AE66" s="485"/>
      <c r="AF66" s="485"/>
      <c r="AG66" s="485"/>
      <c r="AH66" s="485"/>
      <c r="AI66" s="485"/>
      <c r="AJ66" s="486"/>
      <c r="AK66" s="486"/>
      <c r="AL66" s="620">
        <f t="shared" si="0"/>
        <v>15537443.35</v>
      </c>
      <c r="AM66" s="487">
        <f t="shared" ref="AM66:AN180" si="90">F66+Q66</f>
        <v>932246.6</v>
      </c>
      <c r="AN66" s="487">
        <f t="shared" si="0"/>
        <v>1087621.03</v>
      </c>
      <c r="AO66" s="446">
        <f t="shared" si="49"/>
        <v>2019867.63</v>
      </c>
      <c r="AP66" s="487">
        <f t="shared" si="3"/>
        <v>776872.17</v>
      </c>
      <c r="AQ66" s="487">
        <f t="shared" si="3"/>
        <v>2796739.8</v>
      </c>
      <c r="AR66" s="487">
        <f t="shared" si="3"/>
        <v>12740703.550000001</v>
      </c>
      <c r="AS66" s="488">
        <f t="shared" si="3"/>
        <v>13517575.719999999</v>
      </c>
      <c r="AT66" s="975">
        <f>AS66+AS67+AS68+AS69+AS70+AS71+AS72+AS73</f>
        <v>88516062.88000001</v>
      </c>
    </row>
    <row r="67" spans="1:46" ht="25.5" x14ac:dyDescent="0.25">
      <c r="A67" s="972"/>
      <c r="B67" s="543" t="s">
        <v>79</v>
      </c>
      <c r="C67" s="382" t="s">
        <v>98</v>
      </c>
      <c r="D67" s="531">
        <v>7081</v>
      </c>
      <c r="E67" s="26"/>
      <c r="F67" s="26"/>
      <c r="G67" s="161"/>
      <c r="H67" s="26"/>
      <c r="I67" s="26"/>
      <c r="J67" s="26"/>
      <c r="K67" s="28"/>
      <c r="L67" s="162"/>
      <c r="M67" s="312"/>
      <c r="N67" s="468"/>
      <c r="O67" s="469"/>
      <c r="P67" s="365">
        <v>13968595.560000001</v>
      </c>
      <c r="Q67" s="365">
        <v>838115.73</v>
      </c>
      <c r="R67" s="365">
        <v>977801.69</v>
      </c>
      <c r="S67" s="315">
        <f>Q67+R67</f>
        <v>1815917.42</v>
      </c>
      <c r="T67" s="365">
        <v>698429.78</v>
      </c>
      <c r="U67" s="365">
        <f>Q67+R67+T67</f>
        <v>2514347.2000000002</v>
      </c>
      <c r="V67" s="470">
        <f>P67-U67</f>
        <v>11454248.359999999</v>
      </c>
      <c r="W67" s="316">
        <f>P67-S67</f>
        <v>12152678.140000001</v>
      </c>
      <c r="X67" s="991"/>
      <c r="Y67" s="317"/>
      <c r="Z67" s="318"/>
      <c r="AA67" s="355"/>
      <c r="AB67" s="355"/>
      <c r="AC67" s="355"/>
      <c r="AD67" s="355"/>
      <c r="AE67" s="355"/>
      <c r="AF67" s="355"/>
      <c r="AG67" s="355"/>
      <c r="AH67" s="355"/>
      <c r="AI67" s="355"/>
      <c r="AJ67" s="318"/>
      <c r="AK67" s="318"/>
      <c r="AL67" s="621">
        <f t="shared" ref="AL67:AN69" si="91">E67+P67</f>
        <v>13968595.560000001</v>
      </c>
      <c r="AM67" s="276">
        <f t="shared" si="91"/>
        <v>838115.73</v>
      </c>
      <c r="AN67" s="276">
        <f t="shared" si="91"/>
        <v>977801.69</v>
      </c>
      <c r="AO67" s="319">
        <f t="shared" si="49"/>
        <v>1815917.42</v>
      </c>
      <c r="AP67" s="276">
        <f t="shared" ref="AP67:AS69" si="92">I67+T67</f>
        <v>698429.78</v>
      </c>
      <c r="AQ67" s="276">
        <f t="shared" si="92"/>
        <v>2514347.2000000002</v>
      </c>
      <c r="AR67" s="276">
        <f t="shared" si="92"/>
        <v>11454248.359999999</v>
      </c>
      <c r="AS67" s="283">
        <f t="shared" si="92"/>
        <v>12152678.140000001</v>
      </c>
      <c r="AT67" s="969"/>
    </row>
    <row r="68" spans="1:46" ht="25.5" x14ac:dyDescent="0.25">
      <c r="A68" s="972"/>
      <c r="B68" s="543" t="s">
        <v>79</v>
      </c>
      <c r="C68" s="382" t="s">
        <v>123</v>
      </c>
      <c r="D68" s="531">
        <v>7081</v>
      </c>
      <c r="E68" s="26"/>
      <c r="F68" s="26"/>
      <c r="G68" s="161"/>
      <c r="H68" s="26"/>
      <c r="I68" s="26"/>
      <c r="J68" s="26"/>
      <c r="K68" s="28"/>
      <c r="L68" s="162"/>
      <c r="M68" s="312"/>
      <c r="N68" s="468"/>
      <c r="O68" s="469"/>
      <c r="P68" s="365">
        <v>16322365.949999999</v>
      </c>
      <c r="Q68" s="365">
        <v>979341.96</v>
      </c>
      <c r="R68" s="365">
        <v>1142565.6200000001</v>
      </c>
      <c r="S68" s="315">
        <f>Q68+R68</f>
        <v>2121907.58</v>
      </c>
      <c r="T68" s="365">
        <v>816118.3</v>
      </c>
      <c r="U68" s="365">
        <f>Q68+R68+T68</f>
        <v>2938025.88</v>
      </c>
      <c r="V68" s="470">
        <f>P68-U68</f>
        <v>13384340.07</v>
      </c>
      <c r="W68" s="316">
        <f>P68-S68</f>
        <v>14200458.369999999</v>
      </c>
      <c r="X68" s="991"/>
      <c r="Y68" s="317"/>
      <c r="Z68" s="318"/>
      <c r="AA68" s="355"/>
      <c r="AB68" s="355"/>
      <c r="AC68" s="355"/>
      <c r="AD68" s="355"/>
      <c r="AE68" s="355"/>
      <c r="AF68" s="355"/>
      <c r="AG68" s="355"/>
      <c r="AH68" s="355"/>
      <c r="AI68" s="355"/>
      <c r="AJ68" s="318"/>
      <c r="AK68" s="318"/>
      <c r="AL68" s="621">
        <f t="shared" si="91"/>
        <v>16322365.949999999</v>
      </c>
      <c r="AM68" s="276">
        <f t="shared" si="91"/>
        <v>979341.96</v>
      </c>
      <c r="AN68" s="276">
        <f t="shared" si="91"/>
        <v>1142565.6200000001</v>
      </c>
      <c r="AO68" s="319">
        <f t="shared" si="49"/>
        <v>2121907.58</v>
      </c>
      <c r="AP68" s="276">
        <f t="shared" si="92"/>
        <v>816118.3</v>
      </c>
      <c r="AQ68" s="276">
        <f t="shared" si="92"/>
        <v>2938025.88</v>
      </c>
      <c r="AR68" s="276">
        <f t="shared" si="92"/>
        <v>13384340.07</v>
      </c>
      <c r="AS68" s="283">
        <f t="shared" si="92"/>
        <v>14200458.369999999</v>
      </c>
      <c r="AT68" s="969"/>
    </row>
    <row r="69" spans="1:46" ht="25.5" x14ac:dyDescent="0.25">
      <c r="A69" s="972"/>
      <c r="B69" s="543" t="s">
        <v>79</v>
      </c>
      <c r="C69" s="382" t="s">
        <v>153</v>
      </c>
      <c r="D69" s="531">
        <v>7081</v>
      </c>
      <c r="E69" s="26"/>
      <c r="F69" s="26"/>
      <c r="G69" s="161"/>
      <c r="H69" s="26"/>
      <c r="I69" s="26"/>
      <c r="J69" s="26"/>
      <c r="K69" s="28"/>
      <c r="L69" s="162"/>
      <c r="M69" s="312"/>
      <c r="N69" s="468"/>
      <c r="O69" s="469"/>
      <c r="P69" s="365">
        <v>8499580.1300000008</v>
      </c>
      <c r="Q69" s="365">
        <v>594970.61</v>
      </c>
      <c r="R69" s="365">
        <v>594970.61</v>
      </c>
      <c r="S69" s="315">
        <f>Q69+R69</f>
        <v>1189941.22</v>
      </c>
      <c r="T69" s="365">
        <v>424979.07</v>
      </c>
      <c r="U69" s="365">
        <f>Q69+R69+T69</f>
        <v>1614920.29</v>
      </c>
      <c r="V69" s="470">
        <f>P69-U69</f>
        <v>6884659.8400000008</v>
      </c>
      <c r="W69" s="316">
        <f>P69-S69</f>
        <v>7309638.9100000011</v>
      </c>
      <c r="X69" s="991"/>
      <c r="Y69" s="317"/>
      <c r="Z69" s="318"/>
      <c r="AA69" s="355"/>
      <c r="AB69" s="355"/>
      <c r="AC69" s="355"/>
      <c r="AD69" s="355"/>
      <c r="AE69" s="355"/>
      <c r="AF69" s="355"/>
      <c r="AG69" s="355"/>
      <c r="AH69" s="355"/>
      <c r="AI69" s="355"/>
      <c r="AJ69" s="318"/>
      <c r="AK69" s="318"/>
      <c r="AL69" s="621">
        <f t="shared" si="91"/>
        <v>8499580.1300000008</v>
      </c>
      <c r="AM69" s="276">
        <f t="shared" si="91"/>
        <v>594970.61</v>
      </c>
      <c r="AN69" s="276">
        <f t="shared" si="91"/>
        <v>594970.61</v>
      </c>
      <c r="AO69" s="319">
        <f t="shared" si="49"/>
        <v>1189941.22</v>
      </c>
      <c r="AP69" s="276">
        <f t="shared" si="92"/>
        <v>424979.07</v>
      </c>
      <c r="AQ69" s="276">
        <f t="shared" si="92"/>
        <v>1614920.29</v>
      </c>
      <c r="AR69" s="276">
        <f t="shared" si="92"/>
        <v>6884659.8400000008</v>
      </c>
      <c r="AS69" s="283">
        <f t="shared" si="92"/>
        <v>7309638.9100000011</v>
      </c>
      <c r="AT69" s="969"/>
    </row>
    <row r="70" spans="1:46" s="654" customFormat="1" ht="25.5" x14ac:dyDescent="0.25">
      <c r="A70" s="972"/>
      <c r="B70" s="685" t="s">
        <v>79</v>
      </c>
      <c r="C70" s="635" t="s">
        <v>160</v>
      </c>
      <c r="D70" s="686">
        <v>7081</v>
      </c>
      <c r="E70" s="674"/>
      <c r="F70" s="674"/>
      <c r="G70" s="674"/>
      <c r="H70" s="674"/>
      <c r="I70" s="674"/>
      <c r="J70" s="674"/>
      <c r="K70" s="675"/>
      <c r="L70" s="675"/>
      <c r="M70" s="676"/>
      <c r="N70" s="677"/>
      <c r="O70" s="678"/>
      <c r="P70" s="679"/>
      <c r="Q70" s="679"/>
      <c r="R70" s="679"/>
      <c r="S70" s="679"/>
      <c r="T70" s="679"/>
      <c r="U70" s="679"/>
      <c r="V70" s="680"/>
      <c r="W70" s="680"/>
      <c r="X70" s="681"/>
      <c r="Y70" s="682"/>
      <c r="Z70" s="683"/>
      <c r="AA70" s="687">
        <v>12323563</v>
      </c>
      <c r="AB70" s="687">
        <v>862649.41</v>
      </c>
      <c r="AC70" s="687">
        <v>862649.41</v>
      </c>
      <c r="AD70" s="687">
        <f>AB70+AC70</f>
        <v>1725298.82</v>
      </c>
      <c r="AE70" s="687">
        <v>616178.15</v>
      </c>
      <c r="AF70" s="687">
        <f>AD70+AE70</f>
        <v>2341476.9700000002</v>
      </c>
      <c r="AG70" s="687">
        <f>AA70-AF70</f>
        <v>9982086.0299999993</v>
      </c>
      <c r="AH70" s="687">
        <f>AA70-AD70</f>
        <v>10598264.18</v>
      </c>
      <c r="AI70" s="687">
        <f>AH70</f>
        <v>10598264.18</v>
      </c>
      <c r="AJ70" s="648">
        <v>263683</v>
      </c>
      <c r="AK70" s="683">
        <v>43465</v>
      </c>
      <c r="AL70" s="661">
        <f t="shared" ref="AL70:AS71" si="93">AA70</f>
        <v>12323563</v>
      </c>
      <c r="AM70" s="669">
        <f t="shared" si="93"/>
        <v>862649.41</v>
      </c>
      <c r="AN70" s="669">
        <f t="shared" si="93"/>
        <v>862649.41</v>
      </c>
      <c r="AO70" s="661">
        <f t="shared" si="93"/>
        <v>1725298.82</v>
      </c>
      <c r="AP70" s="669">
        <f t="shared" si="93"/>
        <v>616178.15</v>
      </c>
      <c r="AQ70" s="669">
        <f t="shared" si="93"/>
        <v>2341476.9700000002</v>
      </c>
      <c r="AR70" s="669">
        <f t="shared" si="93"/>
        <v>9982086.0299999993</v>
      </c>
      <c r="AS70" s="669">
        <f t="shared" si="93"/>
        <v>10598264.18</v>
      </c>
      <c r="AT70" s="969"/>
    </row>
    <row r="71" spans="1:46" ht="30.75" customHeight="1" x14ac:dyDescent="0.25">
      <c r="A71" s="972"/>
      <c r="B71" s="543" t="s">
        <v>79</v>
      </c>
      <c r="C71" s="382" t="s">
        <v>194</v>
      </c>
      <c r="D71" s="531">
        <v>7081</v>
      </c>
      <c r="E71" s="26"/>
      <c r="F71" s="26"/>
      <c r="G71" s="161"/>
      <c r="H71" s="26"/>
      <c r="I71" s="26"/>
      <c r="J71" s="26"/>
      <c r="K71" s="28"/>
      <c r="L71" s="162"/>
      <c r="M71" s="312"/>
      <c r="N71" s="468"/>
      <c r="O71" s="469"/>
      <c r="P71" s="365"/>
      <c r="Q71" s="365"/>
      <c r="R71" s="365"/>
      <c r="S71" s="315"/>
      <c r="T71" s="365"/>
      <c r="U71" s="365"/>
      <c r="V71" s="470"/>
      <c r="W71" s="316"/>
      <c r="X71" s="471"/>
      <c r="Y71" s="317"/>
      <c r="Z71" s="318"/>
      <c r="AA71" s="364">
        <v>15753462</v>
      </c>
      <c r="AB71" s="364">
        <v>1102742.3400000001</v>
      </c>
      <c r="AC71" s="364">
        <v>1102742.3400000001</v>
      </c>
      <c r="AD71" s="364">
        <f>AB71+AC71</f>
        <v>2205484.6800000002</v>
      </c>
      <c r="AE71" s="364">
        <v>787673.1</v>
      </c>
      <c r="AF71" s="364">
        <f>AD71+AE71</f>
        <v>2993157.7800000003</v>
      </c>
      <c r="AG71" s="364">
        <f>AA71-AF71</f>
        <v>12760304.219999999</v>
      </c>
      <c r="AH71" s="364">
        <f>AA71-AD71</f>
        <v>13547977.32</v>
      </c>
      <c r="AI71" s="364">
        <f>AH71</f>
        <v>13547977.32</v>
      </c>
      <c r="AJ71" s="355">
        <v>8865114</v>
      </c>
      <c r="AK71" s="318">
        <v>43514</v>
      </c>
      <c r="AL71" s="621">
        <f t="shared" ref="AL71" si="94">AA71</f>
        <v>15753462</v>
      </c>
      <c r="AM71" s="276">
        <f t="shared" ref="AM71" si="95">AB71</f>
        <v>1102742.3400000001</v>
      </c>
      <c r="AN71" s="276">
        <f t="shared" ref="AN71" si="96">AC71</f>
        <v>1102742.3400000001</v>
      </c>
      <c r="AO71" s="319">
        <f t="shared" ref="AO71" si="97">AD71</f>
        <v>2205484.6800000002</v>
      </c>
      <c r="AP71" s="276">
        <f t="shared" ref="AP71" si="98">AE71</f>
        <v>787673.1</v>
      </c>
      <c r="AQ71" s="276">
        <f t="shared" ref="AQ71" si="99">AF71</f>
        <v>2993157.7800000003</v>
      </c>
      <c r="AR71" s="276">
        <f t="shared" ref="AR71" si="100">AG71</f>
        <v>12760304.219999999</v>
      </c>
      <c r="AS71" s="283">
        <f t="shared" si="93"/>
        <v>13547977.32</v>
      </c>
      <c r="AT71" s="969"/>
    </row>
    <row r="72" spans="1:46" s="654" customFormat="1" ht="29.25" customHeight="1" x14ac:dyDescent="0.25">
      <c r="A72" s="972"/>
      <c r="B72" s="685" t="s">
        <v>79</v>
      </c>
      <c r="C72" s="635" t="s">
        <v>253</v>
      </c>
      <c r="D72" s="686">
        <v>7081</v>
      </c>
      <c r="E72" s="674"/>
      <c r="F72" s="674"/>
      <c r="G72" s="674"/>
      <c r="H72" s="674"/>
      <c r="I72" s="674"/>
      <c r="J72" s="674"/>
      <c r="K72" s="675"/>
      <c r="L72" s="675"/>
      <c r="M72" s="676"/>
      <c r="N72" s="677"/>
      <c r="O72" s="678"/>
      <c r="P72" s="679"/>
      <c r="Q72" s="679"/>
      <c r="R72" s="679"/>
      <c r="S72" s="679"/>
      <c r="T72" s="679"/>
      <c r="U72" s="679"/>
      <c r="V72" s="680"/>
      <c r="W72" s="680"/>
      <c r="X72" s="681"/>
      <c r="Y72" s="682"/>
      <c r="Z72" s="683"/>
      <c r="AA72" s="687">
        <v>12984139.1</v>
      </c>
      <c r="AB72" s="687">
        <v>908889.74</v>
      </c>
      <c r="AC72" s="687">
        <v>908889.74</v>
      </c>
      <c r="AD72" s="687">
        <f>AB72+AC72</f>
        <v>1817779.48</v>
      </c>
      <c r="AE72" s="687">
        <v>649206.94999999995</v>
      </c>
      <c r="AF72" s="687">
        <f>AD72+AE72</f>
        <v>2466986.4299999997</v>
      </c>
      <c r="AG72" s="687">
        <f>AA72-AF72</f>
        <v>10517152.67</v>
      </c>
      <c r="AH72" s="687">
        <f>AA72-AD72</f>
        <v>11166359.619999999</v>
      </c>
      <c r="AI72" s="687">
        <f>AH72</f>
        <v>11166359.619999999</v>
      </c>
      <c r="AJ72" s="648"/>
      <c r="AK72" s="683"/>
      <c r="AL72" s="661">
        <f t="shared" ref="AL72:AS72" si="101">AA72</f>
        <v>12984139.1</v>
      </c>
      <c r="AM72" s="669">
        <f t="shared" si="101"/>
        <v>908889.74</v>
      </c>
      <c r="AN72" s="669">
        <f t="shared" si="101"/>
        <v>908889.74</v>
      </c>
      <c r="AO72" s="661">
        <f t="shared" si="101"/>
        <v>1817779.48</v>
      </c>
      <c r="AP72" s="669">
        <f t="shared" si="101"/>
        <v>649206.94999999995</v>
      </c>
      <c r="AQ72" s="669">
        <f t="shared" si="101"/>
        <v>2466986.4299999997</v>
      </c>
      <c r="AR72" s="669">
        <f t="shared" si="101"/>
        <v>10517152.67</v>
      </c>
      <c r="AS72" s="669">
        <f t="shared" si="101"/>
        <v>11166359.619999999</v>
      </c>
      <c r="AT72" s="969"/>
    </row>
    <row r="73" spans="1:46" s="654" customFormat="1" ht="27.75" customHeight="1" thickBot="1" x14ac:dyDescent="0.3">
      <c r="A73" s="977"/>
      <c r="B73" s="892" t="s">
        <v>79</v>
      </c>
      <c r="C73" s="757" t="s">
        <v>312</v>
      </c>
      <c r="D73" s="884">
        <v>7081</v>
      </c>
      <c r="E73" s="839"/>
      <c r="F73" s="839"/>
      <c r="G73" s="839"/>
      <c r="H73" s="839"/>
      <c r="I73" s="839"/>
      <c r="J73" s="839"/>
      <c r="K73" s="840"/>
      <c r="L73" s="840"/>
      <c r="M73" s="885"/>
      <c r="N73" s="886"/>
      <c r="O73" s="887"/>
      <c r="P73" s="808"/>
      <c r="Q73" s="808"/>
      <c r="R73" s="808"/>
      <c r="S73" s="808"/>
      <c r="T73" s="808"/>
      <c r="U73" s="808"/>
      <c r="V73" s="809"/>
      <c r="W73" s="809"/>
      <c r="X73" s="810"/>
      <c r="Y73" s="888"/>
      <c r="Z73" s="817"/>
      <c r="AA73" s="839">
        <v>7003617</v>
      </c>
      <c r="AB73" s="839">
        <v>490253.19</v>
      </c>
      <c r="AC73" s="839">
        <v>490253.19</v>
      </c>
      <c r="AD73" s="839">
        <f t="shared" ref="AD73" si="102">AB73+AC73</f>
        <v>980506.38</v>
      </c>
      <c r="AE73" s="839">
        <v>350180.85</v>
      </c>
      <c r="AF73" s="839">
        <f t="shared" ref="AF73" si="103">AD73+AE73</f>
        <v>1330687.23</v>
      </c>
      <c r="AG73" s="840">
        <f t="shared" ref="AG73" si="104">AA73-AF73</f>
        <v>5672929.7699999996</v>
      </c>
      <c r="AH73" s="840">
        <f t="shared" ref="AH73" si="105">AA73-AD73</f>
        <v>6023110.6200000001</v>
      </c>
      <c r="AI73" s="893">
        <f>AH73</f>
        <v>6023110.6200000001</v>
      </c>
      <c r="AJ73" s="837" t="s">
        <v>313</v>
      </c>
      <c r="AK73" s="838">
        <v>43646</v>
      </c>
      <c r="AL73" s="804">
        <f t="shared" ref="AL73" si="106">AA73</f>
        <v>7003617</v>
      </c>
      <c r="AM73" s="813">
        <f t="shared" ref="AM73" si="107">AB73</f>
        <v>490253.19</v>
      </c>
      <c r="AN73" s="813">
        <f t="shared" ref="AN73" si="108">AC73</f>
        <v>490253.19</v>
      </c>
      <c r="AO73" s="804">
        <f t="shared" ref="AO73" si="109">AD73</f>
        <v>980506.38</v>
      </c>
      <c r="AP73" s="813">
        <f t="shared" ref="AP73" si="110">AE73</f>
        <v>350180.85</v>
      </c>
      <c r="AQ73" s="813">
        <f t="shared" ref="AQ73" si="111">AF73</f>
        <v>1330687.23</v>
      </c>
      <c r="AR73" s="813">
        <f t="shared" ref="AR73" si="112">AG73</f>
        <v>5672929.7699999996</v>
      </c>
      <c r="AS73" s="813">
        <f t="shared" ref="AS73" si="113">AH73</f>
        <v>6023110.6200000001</v>
      </c>
      <c r="AT73" s="976"/>
    </row>
    <row r="74" spans="1:46" ht="32.25" customHeight="1" x14ac:dyDescent="0.25">
      <c r="A74" s="974">
        <v>13</v>
      </c>
      <c r="B74" s="508" t="s">
        <v>81</v>
      </c>
      <c r="C74" s="509" t="s">
        <v>82</v>
      </c>
      <c r="D74" s="534">
        <v>7041</v>
      </c>
      <c r="E74" s="475"/>
      <c r="F74" s="475"/>
      <c r="G74" s="476"/>
      <c r="H74" s="475"/>
      <c r="I74" s="475"/>
      <c r="J74" s="475"/>
      <c r="K74" s="477"/>
      <c r="L74" s="478"/>
      <c r="M74" s="479"/>
      <c r="N74" s="480"/>
      <c r="O74" s="481"/>
      <c r="P74" s="443">
        <v>12721273.99</v>
      </c>
      <c r="Q74" s="443">
        <v>763276.44</v>
      </c>
      <c r="R74" s="443">
        <v>763276.44</v>
      </c>
      <c r="S74" s="442">
        <f t="shared" si="84"/>
        <v>1526552.88</v>
      </c>
      <c r="T74" s="443">
        <v>636063.69999999995</v>
      </c>
      <c r="U74" s="443">
        <f t="shared" si="85"/>
        <v>2162616.58</v>
      </c>
      <c r="V74" s="482">
        <f t="shared" si="87"/>
        <v>10558657.41</v>
      </c>
      <c r="W74" s="444">
        <f t="shared" si="88"/>
        <v>11194721.109999999</v>
      </c>
      <c r="X74" s="990">
        <f>W74+W75+W76+W77</f>
        <v>40368314.090000004</v>
      </c>
      <c r="Y74" s="484">
        <v>2875679</v>
      </c>
      <c r="Z74" s="486">
        <v>43181</v>
      </c>
      <c r="AA74" s="485"/>
      <c r="AB74" s="485"/>
      <c r="AC74" s="485"/>
      <c r="AD74" s="485"/>
      <c r="AE74" s="485"/>
      <c r="AF74" s="485"/>
      <c r="AG74" s="485"/>
      <c r="AH74" s="485"/>
      <c r="AI74" s="485"/>
      <c r="AJ74" s="486"/>
      <c r="AK74" s="486"/>
      <c r="AL74" s="620">
        <f t="shared" si="0"/>
        <v>12721273.99</v>
      </c>
      <c r="AM74" s="487">
        <f t="shared" si="90"/>
        <v>763276.44</v>
      </c>
      <c r="AN74" s="487">
        <f t="shared" si="0"/>
        <v>763276.44</v>
      </c>
      <c r="AO74" s="446">
        <f t="shared" si="49"/>
        <v>1526552.88</v>
      </c>
      <c r="AP74" s="487">
        <f t="shared" si="3"/>
        <v>636063.69999999995</v>
      </c>
      <c r="AQ74" s="487">
        <f t="shared" si="3"/>
        <v>2162616.58</v>
      </c>
      <c r="AR74" s="487">
        <f t="shared" si="3"/>
        <v>10558657.41</v>
      </c>
      <c r="AS74" s="488">
        <f t="shared" si="3"/>
        <v>11194721.109999999</v>
      </c>
      <c r="AT74" s="1026">
        <f>AS74+AS75+AS76+AS77</f>
        <v>40368314.090000004</v>
      </c>
    </row>
    <row r="75" spans="1:46" ht="32.25" customHeight="1" x14ac:dyDescent="0.25">
      <c r="A75" s="972"/>
      <c r="B75" s="309" t="s">
        <v>81</v>
      </c>
      <c r="C75" s="310" t="s">
        <v>103</v>
      </c>
      <c r="D75" s="311">
        <v>7041</v>
      </c>
      <c r="E75" s="161"/>
      <c r="F75" s="161"/>
      <c r="G75" s="161"/>
      <c r="H75" s="161"/>
      <c r="I75" s="161"/>
      <c r="J75" s="161"/>
      <c r="K75" s="162"/>
      <c r="L75" s="162"/>
      <c r="M75" s="312"/>
      <c r="N75" s="313"/>
      <c r="O75" s="314"/>
      <c r="P75" s="315">
        <v>20920389.859999999</v>
      </c>
      <c r="Q75" s="315">
        <v>1255223.3899999999</v>
      </c>
      <c r="R75" s="315">
        <v>1255223.3899999999</v>
      </c>
      <c r="S75" s="315">
        <f t="shared" si="84"/>
        <v>2510446.7799999998</v>
      </c>
      <c r="T75" s="315">
        <v>1046019.49</v>
      </c>
      <c r="U75" s="315">
        <f t="shared" si="85"/>
        <v>3556466.2699999996</v>
      </c>
      <c r="V75" s="316">
        <f t="shared" si="87"/>
        <v>17363923.59</v>
      </c>
      <c r="W75" s="316">
        <f t="shared" si="88"/>
        <v>18409943.079999998</v>
      </c>
      <c r="X75" s="991"/>
      <c r="Y75" s="317"/>
      <c r="Z75" s="318"/>
      <c r="AA75" s="355"/>
      <c r="AB75" s="355"/>
      <c r="AC75" s="355"/>
      <c r="AD75" s="355"/>
      <c r="AE75" s="355"/>
      <c r="AF75" s="355"/>
      <c r="AG75" s="355"/>
      <c r="AH75" s="355"/>
      <c r="AI75" s="355"/>
      <c r="AJ75" s="318"/>
      <c r="AK75" s="318"/>
      <c r="AL75" s="621">
        <f t="shared" si="0"/>
        <v>20920389.859999999</v>
      </c>
      <c r="AM75" s="276">
        <f t="shared" si="90"/>
        <v>1255223.3899999999</v>
      </c>
      <c r="AN75" s="276">
        <f t="shared" si="0"/>
        <v>1255223.3899999999</v>
      </c>
      <c r="AO75" s="319">
        <f t="shared" si="49"/>
        <v>2510446.7799999998</v>
      </c>
      <c r="AP75" s="276">
        <f t="shared" si="3"/>
        <v>1046019.49</v>
      </c>
      <c r="AQ75" s="276">
        <f t="shared" si="3"/>
        <v>3556466.2699999996</v>
      </c>
      <c r="AR75" s="276">
        <f t="shared" si="3"/>
        <v>17363923.59</v>
      </c>
      <c r="AS75" s="283">
        <f t="shared" si="3"/>
        <v>18409943.079999998</v>
      </c>
      <c r="AT75" s="1027"/>
    </row>
    <row r="76" spans="1:46" ht="32.25" customHeight="1" x14ac:dyDescent="0.25">
      <c r="A76" s="972"/>
      <c r="B76" s="309" t="s">
        <v>81</v>
      </c>
      <c r="C76" s="310" t="s">
        <v>115</v>
      </c>
      <c r="D76" s="311">
        <v>7041</v>
      </c>
      <c r="E76" s="161"/>
      <c r="F76" s="161"/>
      <c r="G76" s="161"/>
      <c r="H76" s="161"/>
      <c r="I76" s="161"/>
      <c r="J76" s="161"/>
      <c r="K76" s="162"/>
      <c r="L76" s="162"/>
      <c r="M76" s="312"/>
      <c r="N76" s="313"/>
      <c r="O76" s="314"/>
      <c r="P76" s="315">
        <v>5732493</v>
      </c>
      <c r="Q76" s="315">
        <v>343949.58</v>
      </c>
      <c r="R76" s="315">
        <v>343949.58</v>
      </c>
      <c r="S76" s="315">
        <f t="shared" si="84"/>
        <v>687899.16</v>
      </c>
      <c r="T76" s="315">
        <v>286624.65000000002</v>
      </c>
      <c r="U76" s="315">
        <f t="shared" si="85"/>
        <v>974523.81</v>
      </c>
      <c r="V76" s="316">
        <f t="shared" si="87"/>
        <v>4757969.1899999995</v>
      </c>
      <c r="W76" s="316">
        <f t="shared" si="88"/>
        <v>5044593.84</v>
      </c>
      <c r="X76" s="991"/>
      <c r="Y76" s="317">
        <v>6633568</v>
      </c>
      <c r="Z76" s="318">
        <v>43224</v>
      </c>
      <c r="AA76" s="355"/>
      <c r="AB76" s="355"/>
      <c r="AC76" s="355"/>
      <c r="AD76" s="355"/>
      <c r="AE76" s="355"/>
      <c r="AF76" s="355"/>
      <c r="AG76" s="355"/>
      <c r="AH76" s="355"/>
      <c r="AI76" s="355"/>
      <c r="AJ76" s="318"/>
      <c r="AK76" s="318"/>
      <c r="AL76" s="621">
        <f t="shared" si="0"/>
        <v>5732493</v>
      </c>
      <c r="AM76" s="276">
        <f t="shared" si="90"/>
        <v>343949.58</v>
      </c>
      <c r="AN76" s="276">
        <f t="shared" si="0"/>
        <v>343949.58</v>
      </c>
      <c r="AO76" s="319">
        <f t="shared" si="49"/>
        <v>687899.16</v>
      </c>
      <c r="AP76" s="276">
        <f t="shared" si="3"/>
        <v>286624.65000000002</v>
      </c>
      <c r="AQ76" s="276">
        <f t="shared" si="3"/>
        <v>974523.81</v>
      </c>
      <c r="AR76" s="276">
        <f t="shared" si="3"/>
        <v>4757969.1899999995</v>
      </c>
      <c r="AS76" s="283">
        <f t="shared" si="3"/>
        <v>5044593.84</v>
      </c>
      <c r="AT76" s="1027"/>
    </row>
    <row r="77" spans="1:46" ht="32.25" customHeight="1" thickBot="1" x14ac:dyDescent="0.3">
      <c r="A77" s="973"/>
      <c r="B77" s="604" t="s">
        <v>81</v>
      </c>
      <c r="C77" s="605" t="s">
        <v>136</v>
      </c>
      <c r="D77" s="606">
        <v>7041</v>
      </c>
      <c r="E77" s="520"/>
      <c r="F77" s="520"/>
      <c r="G77" s="520"/>
      <c r="H77" s="520"/>
      <c r="I77" s="520"/>
      <c r="J77" s="520"/>
      <c r="K77" s="521"/>
      <c r="L77" s="521"/>
      <c r="M77" s="522"/>
      <c r="N77" s="607"/>
      <c r="O77" s="608"/>
      <c r="P77" s="456">
        <v>6573628</v>
      </c>
      <c r="Q77" s="456">
        <v>460153.94</v>
      </c>
      <c r="R77" s="456">
        <v>394418</v>
      </c>
      <c r="S77" s="456">
        <f t="shared" si="84"/>
        <v>854571.94</v>
      </c>
      <c r="T77" s="456">
        <v>328681.39</v>
      </c>
      <c r="U77" s="456">
        <f t="shared" si="85"/>
        <v>1183253.33</v>
      </c>
      <c r="V77" s="523">
        <f t="shared" si="87"/>
        <v>5390374.6699999999</v>
      </c>
      <c r="W77" s="523">
        <f t="shared" si="88"/>
        <v>5719056.0600000005</v>
      </c>
      <c r="X77" s="1031"/>
      <c r="Y77" s="498"/>
      <c r="Z77" s="524"/>
      <c r="AA77" s="499"/>
      <c r="AB77" s="499"/>
      <c r="AC77" s="499"/>
      <c r="AD77" s="499"/>
      <c r="AE77" s="499"/>
      <c r="AF77" s="499"/>
      <c r="AG77" s="499"/>
      <c r="AH77" s="499"/>
      <c r="AI77" s="499"/>
      <c r="AJ77" s="524"/>
      <c r="AK77" s="524"/>
      <c r="AL77" s="622">
        <f t="shared" si="0"/>
        <v>6573628</v>
      </c>
      <c r="AM77" s="286">
        <f t="shared" si="90"/>
        <v>460153.94</v>
      </c>
      <c r="AN77" s="286">
        <f t="shared" si="0"/>
        <v>394418</v>
      </c>
      <c r="AO77" s="461">
        <f t="shared" si="49"/>
        <v>854571.94</v>
      </c>
      <c r="AP77" s="286">
        <f t="shared" si="3"/>
        <v>328681.39</v>
      </c>
      <c r="AQ77" s="286">
        <f t="shared" si="3"/>
        <v>1183253.33</v>
      </c>
      <c r="AR77" s="286">
        <f t="shared" si="3"/>
        <v>5390374.6699999999</v>
      </c>
      <c r="AS77" s="525">
        <f t="shared" si="3"/>
        <v>5719056.0600000005</v>
      </c>
      <c r="AT77" s="1028"/>
    </row>
    <row r="78" spans="1:46" s="6" customFormat="1" ht="32.25" customHeight="1" x14ac:dyDescent="0.25">
      <c r="A78" s="971">
        <v>14</v>
      </c>
      <c r="B78" s="363" t="s">
        <v>14</v>
      </c>
      <c r="C78" s="247" t="s">
        <v>84</v>
      </c>
      <c r="D78" s="285" t="s">
        <v>83</v>
      </c>
      <c r="E78" s="34"/>
      <c r="F78" s="34"/>
      <c r="G78" s="163"/>
      <c r="H78" s="34"/>
      <c r="I78" s="34"/>
      <c r="J78" s="34"/>
      <c r="K78" s="35"/>
      <c r="L78" s="164"/>
      <c r="M78" s="209"/>
      <c r="N78" s="199"/>
      <c r="O78" s="201"/>
      <c r="P78" s="248">
        <v>9111608.3800000008</v>
      </c>
      <c r="Q78" s="248">
        <f>P78*6%</f>
        <v>546696.50280000002</v>
      </c>
      <c r="R78" s="248">
        <v>637812.59</v>
      </c>
      <c r="S78" s="279">
        <f t="shared" si="84"/>
        <v>1184509.0928</v>
      </c>
      <c r="T78" s="248">
        <f>P78*5%</f>
        <v>455580.41900000005</v>
      </c>
      <c r="U78" s="248">
        <f t="shared" si="85"/>
        <v>1640089.5118</v>
      </c>
      <c r="V78" s="249">
        <f t="shared" si="87"/>
        <v>7471518.8682000004</v>
      </c>
      <c r="W78" s="250">
        <f t="shared" si="88"/>
        <v>7927099.2872000011</v>
      </c>
      <c r="X78" s="1003">
        <f>W78+W79+W80+W81+W82</f>
        <v>40215326.837200001</v>
      </c>
      <c r="Y78" s="251">
        <v>2875684</v>
      </c>
      <c r="Z78" s="252">
        <v>43184</v>
      </c>
      <c r="AA78" s="359"/>
      <c r="AB78" s="359"/>
      <c r="AC78" s="359"/>
      <c r="AD78" s="359"/>
      <c r="AE78" s="359"/>
      <c r="AF78" s="359"/>
      <c r="AG78" s="359"/>
      <c r="AH78" s="359"/>
      <c r="AI78" s="359"/>
      <c r="AJ78" s="252"/>
      <c r="AK78" s="252"/>
      <c r="AL78" s="629">
        <f t="shared" si="0"/>
        <v>9111608.3800000008</v>
      </c>
      <c r="AM78" s="254">
        <f t="shared" si="90"/>
        <v>546696.50280000002</v>
      </c>
      <c r="AN78" s="254">
        <f t="shared" si="0"/>
        <v>637812.59</v>
      </c>
      <c r="AO78" s="271">
        <f t="shared" si="49"/>
        <v>1184509.0928</v>
      </c>
      <c r="AP78" s="254">
        <f t="shared" si="3"/>
        <v>455580.41900000005</v>
      </c>
      <c r="AQ78" s="254">
        <f t="shared" si="3"/>
        <v>1640089.5118</v>
      </c>
      <c r="AR78" s="254">
        <f t="shared" si="3"/>
        <v>7471518.8682000004</v>
      </c>
      <c r="AS78" s="255">
        <f t="shared" si="3"/>
        <v>7927099.2872000011</v>
      </c>
      <c r="AT78" s="968">
        <f>AS78+AS79+AS80+AS81+AS82+AS83+AS84+AS85</f>
        <v>49497492.597199999</v>
      </c>
    </row>
    <row r="79" spans="1:46" s="6" customFormat="1" ht="32.25" customHeight="1" x14ac:dyDescent="0.25">
      <c r="A79" s="972"/>
      <c r="B79" s="543" t="s">
        <v>14</v>
      </c>
      <c r="C79" s="382" t="s">
        <v>99</v>
      </c>
      <c r="D79" s="467">
        <v>7081</v>
      </c>
      <c r="E79" s="26"/>
      <c r="F79" s="26"/>
      <c r="G79" s="161"/>
      <c r="H79" s="26"/>
      <c r="I79" s="26"/>
      <c r="J79" s="26"/>
      <c r="K79" s="28"/>
      <c r="L79" s="162"/>
      <c r="M79" s="312"/>
      <c r="N79" s="468"/>
      <c r="O79" s="469"/>
      <c r="P79" s="365">
        <v>10207719.67</v>
      </c>
      <c r="Q79" s="365">
        <v>612463.18000000005</v>
      </c>
      <c r="R79" s="365">
        <v>714540.38</v>
      </c>
      <c r="S79" s="315">
        <f t="shared" si="84"/>
        <v>1327003.56</v>
      </c>
      <c r="T79" s="365">
        <v>510385.98</v>
      </c>
      <c r="U79" s="365">
        <f t="shared" si="85"/>
        <v>1837389.54</v>
      </c>
      <c r="V79" s="470">
        <f t="shared" si="87"/>
        <v>8370330.1299999999</v>
      </c>
      <c r="W79" s="316">
        <f t="shared" si="88"/>
        <v>8880716.1099999994</v>
      </c>
      <c r="X79" s="991"/>
      <c r="Y79" s="317">
        <v>2875750</v>
      </c>
      <c r="Z79" s="318">
        <v>43191</v>
      </c>
      <c r="AA79" s="355"/>
      <c r="AB79" s="355"/>
      <c r="AC79" s="355"/>
      <c r="AD79" s="355"/>
      <c r="AE79" s="355"/>
      <c r="AF79" s="355"/>
      <c r="AG79" s="355"/>
      <c r="AH79" s="355"/>
      <c r="AI79" s="355"/>
      <c r="AJ79" s="318"/>
      <c r="AK79" s="318"/>
      <c r="AL79" s="621">
        <f t="shared" si="0"/>
        <v>10207719.67</v>
      </c>
      <c r="AM79" s="276">
        <f t="shared" si="90"/>
        <v>612463.18000000005</v>
      </c>
      <c r="AN79" s="276">
        <f t="shared" si="0"/>
        <v>714540.38</v>
      </c>
      <c r="AO79" s="319">
        <f t="shared" si="49"/>
        <v>1327003.56</v>
      </c>
      <c r="AP79" s="276">
        <f t="shared" si="3"/>
        <v>510385.98</v>
      </c>
      <c r="AQ79" s="276">
        <f t="shared" si="3"/>
        <v>1837389.54</v>
      </c>
      <c r="AR79" s="276">
        <f t="shared" si="3"/>
        <v>8370330.1299999999</v>
      </c>
      <c r="AS79" s="283">
        <f t="shared" si="3"/>
        <v>8880716.1099999994</v>
      </c>
      <c r="AT79" s="969"/>
    </row>
    <row r="80" spans="1:46" s="6" customFormat="1" ht="32.25" customHeight="1" x14ac:dyDescent="0.25">
      <c r="A80" s="972"/>
      <c r="B80" s="543" t="s">
        <v>14</v>
      </c>
      <c r="C80" s="382" t="s">
        <v>118</v>
      </c>
      <c r="D80" s="467">
        <v>7081</v>
      </c>
      <c r="E80" s="26"/>
      <c r="F80" s="26"/>
      <c r="G80" s="161"/>
      <c r="H80" s="26"/>
      <c r="I80" s="26"/>
      <c r="J80" s="26"/>
      <c r="K80" s="28"/>
      <c r="L80" s="162"/>
      <c r="M80" s="312"/>
      <c r="N80" s="468"/>
      <c r="O80" s="469"/>
      <c r="P80" s="365">
        <v>7949617</v>
      </c>
      <c r="Q80" s="365">
        <v>476977.02</v>
      </c>
      <c r="R80" s="365">
        <v>556473.18999999994</v>
      </c>
      <c r="S80" s="315">
        <f t="shared" si="84"/>
        <v>1033450.21</v>
      </c>
      <c r="T80" s="365">
        <v>397480.85</v>
      </c>
      <c r="U80" s="365">
        <f t="shared" si="85"/>
        <v>1430931.06</v>
      </c>
      <c r="V80" s="470">
        <f t="shared" si="87"/>
        <v>6518685.9399999995</v>
      </c>
      <c r="W80" s="316">
        <f t="shared" si="88"/>
        <v>6916166.79</v>
      </c>
      <c r="X80" s="991"/>
      <c r="Y80" s="317"/>
      <c r="Z80" s="318"/>
      <c r="AA80" s="355"/>
      <c r="AB80" s="355"/>
      <c r="AC80" s="355"/>
      <c r="AD80" s="355"/>
      <c r="AE80" s="355"/>
      <c r="AF80" s="355"/>
      <c r="AG80" s="355"/>
      <c r="AH80" s="355"/>
      <c r="AI80" s="355"/>
      <c r="AJ80" s="318"/>
      <c r="AK80" s="318"/>
      <c r="AL80" s="621">
        <f t="shared" si="0"/>
        <v>7949617</v>
      </c>
      <c r="AM80" s="276">
        <f t="shared" si="90"/>
        <v>476977.02</v>
      </c>
      <c r="AN80" s="276">
        <f t="shared" si="0"/>
        <v>556473.18999999994</v>
      </c>
      <c r="AO80" s="319">
        <f t="shared" si="49"/>
        <v>1033450.21</v>
      </c>
      <c r="AP80" s="276">
        <f t="shared" si="3"/>
        <v>397480.85</v>
      </c>
      <c r="AQ80" s="276">
        <f t="shared" si="3"/>
        <v>1430931.06</v>
      </c>
      <c r="AR80" s="276">
        <f t="shared" si="3"/>
        <v>6518685.9399999995</v>
      </c>
      <c r="AS80" s="283">
        <f t="shared" si="3"/>
        <v>6916166.79</v>
      </c>
      <c r="AT80" s="969"/>
    </row>
    <row r="81" spans="1:46" s="6" customFormat="1" ht="32.25" customHeight="1" x14ac:dyDescent="0.25">
      <c r="A81" s="972"/>
      <c r="B81" s="543" t="s">
        <v>14</v>
      </c>
      <c r="C81" s="382" t="s">
        <v>119</v>
      </c>
      <c r="D81" s="467">
        <v>7081</v>
      </c>
      <c r="E81" s="26"/>
      <c r="F81" s="26"/>
      <c r="G81" s="161"/>
      <c r="H81" s="26"/>
      <c r="I81" s="26"/>
      <c r="J81" s="26"/>
      <c r="K81" s="28"/>
      <c r="L81" s="162"/>
      <c r="M81" s="312"/>
      <c r="N81" s="468"/>
      <c r="O81" s="469"/>
      <c r="P81" s="365">
        <v>6079271.6900000004</v>
      </c>
      <c r="Q81" s="365">
        <v>364756.3</v>
      </c>
      <c r="R81" s="365">
        <v>425549.02</v>
      </c>
      <c r="S81" s="315">
        <f t="shared" si="84"/>
        <v>790305.32000000007</v>
      </c>
      <c r="T81" s="365">
        <v>303963.58</v>
      </c>
      <c r="U81" s="365">
        <f t="shared" si="85"/>
        <v>1094268.9000000001</v>
      </c>
      <c r="V81" s="470">
        <f t="shared" si="87"/>
        <v>4985002.79</v>
      </c>
      <c r="W81" s="316">
        <f t="shared" si="88"/>
        <v>5288966.37</v>
      </c>
      <c r="X81" s="991"/>
      <c r="Y81" s="317"/>
      <c r="Z81" s="318"/>
      <c r="AA81" s="355"/>
      <c r="AB81" s="355"/>
      <c r="AC81" s="355"/>
      <c r="AD81" s="355"/>
      <c r="AE81" s="355"/>
      <c r="AF81" s="355"/>
      <c r="AG81" s="355"/>
      <c r="AH81" s="355"/>
      <c r="AI81" s="355"/>
      <c r="AJ81" s="318"/>
      <c r="AK81" s="318"/>
      <c r="AL81" s="621">
        <f t="shared" si="0"/>
        <v>6079271.6900000004</v>
      </c>
      <c r="AM81" s="276">
        <f t="shared" si="90"/>
        <v>364756.3</v>
      </c>
      <c r="AN81" s="276">
        <f t="shared" si="0"/>
        <v>425549.02</v>
      </c>
      <c r="AO81" s="319">
        <f t="shared" si="49"/>
        <v>790305.32000000007</v>
      </c>
      <c r="AP81" s="276">
        <f t="shared" si="3"/>
        <v>303963.58</v>
      </c>
      <c r="AQ81" s="276">
        <f t="shared" si="3"/>
        <v>1094268.9000000001</v>
      </c>
      <c r="AR81" s="276">
        <f t="shared" si="3"/>
        <v>4985002.79</v>
      </c>
      <c r="AS81" s="283">
        <f t="shared" si="3"/>
        <v>5288966.37</v>
      </c>
      <c r="AT81" s="969"/>
    </row>
    <row r="82" spans="1:46" s="6" customFormat="1" ht="32.25" customHeight="1" x14ac:dyDescent="0.25">
      <c r="A82" s="972"/>
      <c r="B82" s="543" t="s">
        <v>14</v>
      </c>
      <c r="C82" s="382" t="s">
        <v>148</v>
      </c>
      <c r="D82" s="467">
        <v>7081</v>
      </c>
      <c r="E82" s="26"/>
      <c r="F82" s="26"/>
      <c r="G82" s="161"/>
      <c r="H82" s="26"/>
      <c r="I82" s="26"/>
      <c r="J82" s="26"/>
      <c r="K82" s="28"/>
      <c r="L82" s="162"/>
      <c r="M82" s="312"/>
      <c r="N82" s="468"/>
      <c r="O82" s="469"/>
      <c r="P82" s="365">
        <v>13026021.26</v>
      </c>
      <c r="Q82" s="365">
        <v>911821.49</v>
      </c>
      <c r="R82" s="365">
        <v>911821.49</v>
      </c>
      <c r="S82" s="315">
        <f t="shared" si="84"/>
        <v>1823642.98</v>
      </c>
      <c r="T82" s="365">
        <v>651301.06000000006</v>
      </c>
      <c r="U82" s="365">
        <f t="shared" si="85"/>
        <v>2474944.04</v>
      </c>
      <c r="V82" s="470">
        <f t="shared" si="87"/>
        <v>10551077.219999999</v>
      </c>
      <c r="W82" s="316">
        <f t="shared" si="88"/>
        <v>11202378.279999999</v>
      </c>
      <c r="X82" s="991"/>
      <c r="Y82" s="317">
        <v>6633785</v>
      </c>
      <c r="Z82" s="318">
        <v>43281</v>
      </c>
      <c r="AA82" s="355"/>
      <c r="AB82" s="355"/>
      <c r="AC82" s="355"/>
      <c r="AD82" s="355"/>
      <c r="AE82" s="355"/>
      <c r="AF82" s="355"/>
      <c r="AG82" s="355"/>
      <c r="AH82" s="355"/>
      <c r="AI82" s="355"/>
      <c r="AJ82" s="318"/>
      <c r="AK82" s="318"/>
      <c r="AL82" s="621">
        <f t="shared" si="0"/>
        <v>13026021.26</v>
      </c>
      <c r="AM82" s="276">
        <f t="shared" si="90"/>
        <v>911821.49</v>
      </c>
      <c r="AN82" s="276">
        <f t="shared" si="0"/>
        <v>911821.49</v>
      </c>
      <c r="AO82" s="319">
        <f t="shared" si="49"/>
        <v>1823642.98</v>
      </c>
      <c r="AP82" s="276">
        <f t="shared" si="3"/>
        <v>651301.06000000006</v>
      </c>
      <c r="AQ82" s="276">
        <f t="shared" si="3"/>
        <v>2474944.04</v>
      </c>
      <c r="AR82" s="276">
        <f t="shared" si="3"/>
        <v>10551077.219999999</v>
      </c>
      <c r="AS82" s="283">
        <f t="shared" si="3"/>
        <v>11202378.279999999</v>
      </c>
      <c r="AT82" s="969"/>
    </row>
    <row r="83" spans="1:46" s="670" customFormat="1" ht="32.25" customHeight="1" x14ac:dyDescent="0.25">
      <c r="A83" s="972"/>
      <c r="B83" s="685" t="s">
        <v>14</v>
      </c>
      <c r="C83" s="635" t="s">
        <v>175</v>
      </c>
      <c r="D83" s="673">
        <v>7081</v>
      </c>
      <c r="E83" s="674"/>
      <c r="F83" s="674"/>
      <c r="G83" s="674"/>
      <c r="H83" s="674"/>
      <c r="I83" s="674"/>
      <c r="J83" s="674"/>
      <c r="K83" s="675"/>
      <c r="L83" s="675"/>
      <c r="M83" s="676"/>
      <c r="N83" s="677"/>
      <c r="O83" s="678"/>
      <c r="P83" s="679"/>
      <c r="Q83" s="679"/>
      <c r="R83" s="679"/>
      <c r="S83" s="679"/>
      <c r="T83" s="679"/>
      <c r="U83" s="679"/>
      <c r="V83" s="680"/>
      <c r="W83" s="680"/>
      <c r="X83" s="681"/>
      <c r="Y83" s="682"/>
      <c r="Z83" s="683"/>
      <c r="AA83" s="648">
        <v>5353824</v>
      </c>
      <c r="AB83" s="648">
        <v>374767.68</v>
      </c>
      <c r="AC83" s="648">
        <v>374767.68</v>
      </c>
      <c r="AD83" s="648">
        <f>AB83+AC83</f>
        <v>749535.36</v>
      </c>
      <c r="AE83" s="648">
        <v>267691.2</v>
      </c>
      <c r="AF83" s="648">
        <f>AD83+AE83</f>
        <v>1017226.56</v>
      </c>
      <c r="AG83" s="648">
        <f>AA83-AF83</f>
        <v>4336597.4399999995</v>
      </c>
      <c r="AH83" s="648">
        <f>AA83-AD83</f>
        <v>4604288.6399999997</v>
      </c>
      <c r="AI83" s="648">
        <f>AH83</f>
        <v>4604288.6399999997</v>
      </c>
      <c r="AJ83" s="683">
        <v>263783</v>
      </c>
      <c r="AK83" s="683" t="s">
        <v>176</v>
      </c>
      <c r="AL83" s="661">
        <f t="shared" ref="AL83:AS83" si="114">AA83</f>
        <v>5353824</v>
      </c>
      <c r="AM83" s="669">
        <f t="shared" si="114"/>
        <v>374767.68</v>
      </c>
      <c r="AN83" s="669">
        <f t="shared" si="114"/>
        <v>374767.68</v>
      </c>
      <c r="AO83" s="661">
        <f t="shared" si="114"/>
        <v>749535.36</v>
      </c>
      <c r="AP83" s="669">
        <f t="shared" si="114"/>
        <v>267691.2</v>
      </c>
      <c r="AQ83" s="669">
        <f t="shared" si="114"/>
        <v>1017226.56</v>
      </c>
      <c r="AR83" s="669">
        <f t="shared" si="114"/>
        <v>4336597.4399999995</v>
      </c>
      <c r="AS83" s="669">
        <f t="shared" si="114"/>
        <v>4604288.6399999997</v>
      </c>
      <c r="AT83" s="969"/>
    </row>
    <row r="84" spans="1:46" s="670" customFormat="1" ht="32.25" customHeight="1" x14ac:dyDescent="0.25">
      <c r="A84" s="972"/>
      <c r="B84" s="685" t="s">
        <v>14</v>
      </c>
      <c r="C84" s="635" t="s">
        <v>237</v>
      </c>
      <c r="D84" s="673">
        <v>7081</v>
      </c>
      <c r="E84" s="674"/>
      <c r="F84" s="674"/>
      <c r="G84" s="674"/>
      <c r="H84" s="674"/>
      <c r="I84" s="674"/>
      <c r="J84" s="674"/>
      <c r="K84" s="675"/>
      <c r="L84" s="675"/>
      <c r="M84" s="676"/>
      <c r="N84" s="677"/>
      <c r="O84" s="678"/>
      <c r="P84" s="679"/>
      <c r="Q84" s="679"/>
      <c r="R84" s="679"/>
      <c r="S84" s="679"/>
      <c r="T84" s="679"/>
      <c r="U84" s="679"/>
      <c r="V84" s="680"/>
      <c r="W84" s="680"/>
      <c r="X84" s="681"/>
      <c r="Y84" s="682"/>
      <c r="Z84" s="683"/>
      <c r="AA84" s="648">
        <v>3478937</v>
      </c>
      <c r="AB84" s="648">
        <v>243525.59</v>
      </c>
      <c r="AC84" s="648">
        <v>243525.59</v>
      </c>
      <c r="AD84" s="648">
        <f>AB84+AC84</f>
        <v>487051.18</v>
      </c>
      <c r="AE84" s="648">
        <v>173946.85</v>
      </c>
      <c r="AF84" s="648">
        <f>AD84+AE84</f>
        <v>660998.03</v>
      </c>
      <c r="AG84" s="648">
        <f>AA84-AF84</f>
        <v>2817938.9699999997</v>
      </c>
      <c r="AH84" s="648">
        <f>AA84-AD84</f>
        <v>2991885.82</v>
      </c>
      <c r="AI84" s="648">
        <f>AH84</f>
        <v>2991885.82</v>
      </c>
      <c r="AJ84" s="648">
        <v>8865198</v>
      </c>
      <c r="AK84" s="683">
        <v>43562</v>
      </c>
      <c r="AL84" s="661">
        <f t="shared" ref="AL84:AS84" si="115">AA84</f>
        <v>3478937</v>
      </c>
      <c r="AM84" s="669">
        <f t="shared" si="115"/>
        <v>243525.59</v>
      </c>
      <c r="AN84" s="669">
        <f t="shared" si="115"/>
        <v>243525.59</v>
      </c>
      <c r="AO84" s="661">
        <f t="shared" si="115"/>
        <v>487051.18</v>
      </c>
      <c r="AP84" s="669">
        <f t="shared" si="115"/>
        <v>173946.85</v>
      </c>
      <c r="AQ84" s="669">
        <f t="shared" si="115"/>
        <v>660998.03</v>
      </c>
      <c r="AR84" s="669">
        <f t="shared" si="115"/>
        <v>2817938.9699999997</v>
      </c>
      <c r="AS84" s="669">
        <f t="shared" si="115"/>
        <v>2991885.82</v>
      </c>
      <c r="AT84" s="969"/>
    </row>
    <row r="85" spans="1:46" s="6" customFormat="1" ht="32.25" customHeight="1" thickBot="1" x14ac:dyDescent="0.3">
      <c r="A85" s="973"/>
      <c r="B85" s="544" t="s">
        <v>14</v>
      </c>
      <c r="C85" s="529" t="s">
        <v>308</v>
      </c>
      <c r="D85" s="490"/>
      <c r="E85" s="491"/>
      <c r="F85" s="491"/>
      <c r="G85" s="491"/>
      <c r="H85" s="491"/>
      <c r="I85" s="491"/>
      <c r="J85" s="491"/>
      <c r="K85" s="492"/>
      <c r="L85" s="492"/>
      <c r="M85" s="493"/>
      <c r="N85" s="494"/>
      <c r="O85" s="495"/>
      <c r="P85" s="457"/>
      <c r="Q85" s="457"/>
      <c r="R85" s="457"/>
      <c r="S85" s="457"/>
      <c r="T85" s="457"/>
      <c r="U85" s="457"/>
      <c r="V85" s="496"/>
      <c r="W85" s="496"/>
      <c r="X85" s="497"/>
      <c r="Y85" s="498"/>
      <c r="Z85" s="524"/>
      <c r="AA85" s="458">
        <v>1960455</v>
      </c>
      <c r="AB85" s="458">
        <v>137231.85</v>
      </c>
      <c r="AC85" s="458">
        <v>137231.85</v>
      </c>
      <c r="AD85" s="458">
        <f t="shared" ref="AD85" si="116">AB85+AC85</f>
        <v>274463.7</v>
      </c>
      <c r="AE85" s="458">
        <v>98022.75</v>
      </c>
      <c r="AF85" s="458">
        <f t="shared" ref="AF85" si="117">AD85+AE85</f>
        <v>372486.45</v>
      </c>
      <c r="AG85" s="459">
        <f t="shared" ref="AG85" si="118">AA85-AF85</f>
        <v>1587968.55</v>
      </c>
      <c r="AH85" s="459">
        <f t="shared" ref="AH85" si="119">AA85-AD85</f>
        <v>1685991.3</v>
      </c>
      <c r="AI85" s="510">
        <f>AH85</f>
        <v>1685991.3</v>
      </c>
      <c r="AJ85" s="425" t="s">
        <v>309</v>
      </c>
      <c r="AK85" s="426">
        <v>43646</v>
      </c>
      <c r="AL85" s="622">
        <f t="shared" ref="AL85" si="120">AA85</f>
        <v>1960455</v>
      </c>
      <c r="AM85" s="419">
        <f t="shared" ref="AM85" si="121">AB85</f>
        <v>137231.85</v>
      </c>
      <c r="AN85" s="419">
        <f t="shared" ref="AN85" si="122">AC85</f>
        <v>137231.85</v>
      </c>
      <c r="AO85" s="418">
        <f t="shared" ref="AO85" si="123">AD85</f>
        <v>274463.7</v>
      </c>
      <c r="AP85" s="419">
        <f t="shared" ref="AP85" si="124">AE85</f>
        <v>98022.75</v>
      </c>
      <c r="AQ85" s="419">
        <f t="shared" ref="AQ85" si="125">AF85</f>
        <v>372486.45</v>
      </c>
      <c r="AR85" s="419">
        <f t="shared" ref="AR85" si="126">AG85</f>
        <v>1587968.55</v>
      </c>
      <c r="AS85" s="419">
        <f t="shared" ref="AS85" si="127">AH85</f>
        <v>1685991.3</v>
      </c>
      <c r="AT85" s="970"/>
    </row>
    <row r="86" spans="1:46" ht="38.25" x14ac:dyDescent="0.25">
      <c r="A86" s="984">
        <v>15</v>
      </c>
      <c r="B86" s="307" t="s">
        <v>94</v>
      </c>
      <c r="C86" s="247" t="s">
        <v>95</v>
      </c>
      <c r="D86" s="285">
        <v>7041</v>
      </c>
      <c r="E86" s="34"/>
      <c r="F86" s="34"/>
      <c r="G86" s="163"/>
      <c r="H86" s="34"/>
      <c r="I86" s="34"/>
      <c r="J86" s="34"/>
      <c r="K86" s="35"/>
      <c r="L86" s="164"/>
      <c r="M86" s="209"/>
      <c r="N86" s="199"/>
      <c r="O86" s="201"/>
      <c r="P86" s="248">
        <v>13013709.810000001</v>
      </c>
      <c r="Q86" s="248">
        <v>780822.59</v>
      </c>
      <c r="R86" s="248">
        <v>910959.69</v>
      </c>
      <c r="S86" s="279">
        <f t="shared" si="84"/>
        <v>1691782.2799999998</v>
      </c>
      <c r="T86" s="248">
        <v>650685.49</v>
      </c>
      <c r="U86" s="248">
        <f t="shared" si="85"/>
        <v>2342467.7699999996</v>
      </c>
      <c r="V86" s="249">
        <f t="shared" si="87"/>
        <v>10671242.040000001</v>
      </c>
      <c r="W86" s="250">
        <f t="shared" si="88"/>
        <v>11321927.530000001</v>
      </c>
      <c r="X86" s="1024">
        <f>W86+W87</f>
        <v>32968650.390000001</v>
      </c>
      <c r="Y86" s="251"/>
      <c r="Z86" s="293"/>
      <c r="AA86" s="358"/>
      <c r="AB86" s="359"/>
      <c r="AC86" s="359"/>
      <c r="AD86" s="359"/>
      <c r="AE86" s="359"/>
      <c r="AF86" s="359"/>
      <c r="AG86" s="359"/>
      <c r="AH86" s="359"/>
      <c r="AI86" s="359"/>
      <c r="AJ86" s="252"/>
      <c r="AK86" s="360"/>
      <c r="AL86" s="630">
        <f t="shared" si="0"/>
        <v>13013709.810000001</v>
      </c>
      <c r="AM86" s="254">
        <f t="shared" si="90"/>
        <v>780822.59</v>
      </c>
      <c r="AN86" s="254">
        <f t="shared" si="0"/>
        <v>910959.69</v>
      </c>
      <c r="AO86" s="271">
        <f t="shared" si="49"/>
        <v>1691782.2799999998</v>
      </c>
      <c r="AP86" s="254">
        <f t="shared" si="3"/>
        <v>650685.49</v>
      </c>
      <c r="AQ86" s="254">
        <f t="shared" si="3"/>
        <v>2342467.7699999996</v>
      </c>
      <c r="AR86" s="254">
        <f t="shared" si="3"/>
        <v>10671242.040000001</v>
      </c>
      <c r="AS86" s="255">
        <f t="shared" si="3"/>
        <v>11321927.530000001</v>
      </c>
      <c r="AT86" s="998">
        <f>AS86+AS87+AS88+AS89</f>
        <v>49202393.780000001</v>
      </c>
    </row>
    <row r="87" spans="1:46" ht="38.25" x14ac:dyDescent="0.25">
      <c r="A87" s="985"/>
      <c r="B87" s="307" t="s">
        <v>94</v>
      </c>
      <c r="C87" s="247" t="s">
        <v>105</v>
      </c>
      <c r="D87" s="285">
        <v>7041</v>
      </c>
      <c r="E87" s="34"/>
      <c r="F87" s="34"/>
      <c r="G87" s="163"/>
      <c r="H87" s="34"/>
      <c r="I87" s="34"/>
      <c r="J87" s="34"/>
      <c r="K87" s="35"/>
      <c r="L87" s="164"/>
      <c r="M87" s="209"/>
      <c r="N87" s="199"/>
      <c r="O87" s="201"/>
      <c r="P87" s="279">
        <v>24881290.649999999</v>
      </c>
      <c r="Q87" s="279">
        <v>1492877.44</v>
      </c>
      <c r="R87" s="279">
        <v>1741690.35</v>
      </c>
      <c r="S87" s="279">
        <f t="shared" si="84"/>
        <v>3234567.79</v>
      </c>
      <c r="T87" s="279">
        <v>1244064.53</v>
      </c>
      <c r="U87" s="279">
        <f t="shared" si="85"/>
        <v>4478632.32</v>
      </c>
      <c r="V87" s="250">
        <f t="shared" si="87"/>
        <v>20402658.329999998</v>
      </c>
      <c r="W87" s="250">
        <f t="shared" si="88"/>
        <v>21646722.859999999</v>
      </c>
      <c r="X87" s="1003"/>
      <c r="Y87" s="251"/>
      <c r="Z87" s="293"/>
      <c r="AA87" s="351"/>
      <c r="AB87" s="355"/>
      <c r="AC87" s="355"/>
      <c r="AD87" s="355"/>
      <c r="AE87" s="355"/>
      <c r="AF87" s="355"/>
      <c r="AG87" s="355"/>
      <c r="AH87" s="355"/>
      <c r="AI87" s="355"/>
      <c r="AJ87" s="318"/>
      <c r="AK87" s="347"/>
      <c r="AL87" s="630">
        <f t="shared" si="0"/>
        <v>24881290.649999999</v>
      </c>
      <c r="AM87" s="254">
        <f t="shared" si="90"/>
        <v>1492877.44</v>
      </c>
      <c r="AN87" s="254">
        <f t="shared" si="0"/>
        <v>1741690.35</v>
      </c>
      <c r="AO87" s="271">
        <f t="shared" si="49"/>
        <v>3234567.79</v>
      </c>
      <c r="AP87" s="254">
        <f t="shared" si="3"/>
        <v>1244064.53</v>
      </c>
      <c r="AQ87" s="254">
        <f t="shared" si="3"/>
        <v>4478632.32</v>
      </c>
      <c r="AR87" s="254">
        <f t="shared" si="3"/>
        <v>20402658.329999998</v>
      </c>
      <c r="AS87" s="301">
        <f t="shared" si="3"/>
        <v>21646722.859999999</v>
      </c>
      <c r="AT87" s="998"/>
    </row>
    <row r="88" spans="1:46" s="654" customFormat="1" ht="38.25" x14ac:dyDescent="0.25">
      <c r="A88" s="985"/>
      <c r="B88" s="634" t="s">
        <v>94</v>
      </c>
      <c r="C88" s="794" t="s">
        <v>252</v>
      </c>
      <c r="D88" s="636">
        <v>7041</v>
      </c>
      <c r="E88" s="637"/>
      <c r="F88" s="637"/>
      <c r="G88" s="637"/>
      <c r="H88" s="637"/>
      <c r="I88" s="637"/>
      <c r="J88" s="637"/>
      <c r="K88" s="638"/>
      <c r="L88" s="638"/>
      <c r="M88" s="639"/>
      <c r="N88" s="640"/>
      <c r="O88" s="641"/>
      <c r="P88" s="642"/>
      <c r="Q88" s="642"/>
      <c r="R88" s="642"/>
      <c r="S88" s="642"/>
      <c r="T88" s="642"/>
      <c r="U88" s="642"/>
      <c r="V88" s="643"/>
      <c r="W88" s="643"/>
      <c r="X88" s="717"/>
      <c r="Y88" s="645"/>
      <c r="Z88" s="646"/>
      <c r="AA88" s="647">
        <v>15170447.810000001</v>
      </c>
      <c r="AB88" s="648">
        <v>1061931.3500000001</v>
      </c>
      <c r="AC88" s="648">
        <v>1061931.3500000001</v>
      </c>
      <c r="AD88" s="648">
        <f>AB88+AC88</f>
        <v>2123862.7000000002</v>
      </c>
      <c r="AE88" s="648">
        <v>758522.39</v>
      </c>
      <c r="AF88" s="648">
        <f>AD88+AE88</f>
        <v>2882385.0900000003</v>
      </c>
      <c r="AG88" s="648">
        <f>AA88-AF88</f>
        <v>12288062.720000001</v>
      </c>
      <c r="AH88" s="648">
        <f>AA88-AD88</f>
        <v>13046585.109999999</v>
      </c>
      <c r="AI88" s="648">
        <f>AH88</f>
        <v>13046585.109999999</v>
      </c>
      <c r="AJ88" s="683"/>
      <c r="AK88" s="649"/>
      <c r="AL88" s="650">
        <f t="shared" ref="AL88:AS88" si="128">AA88</f>
        <v>15170447.810000001</v>
      </c>
      <c r="AM88" s="651">
        <f t="shared" si="128"/>
        <v>1061931.3500000001</v>
      </c>
      <c r="AN88" s="651">
        <f t="shared" si="128"/>
        <v>1061931.3500000001</v>
      </c>
      <c r="AO88" s="652">
        <f t="shared" si="128"/>
        <v>2123862.7000000002</v>
      </c>
      <c r="AP88" s="651">
        <f t="shared" si="128"/>
        <v>758522.39</v>
      </c>
      <c r="AQ88" s="651">
        <f t="shared" si="128"/>
        <v>2882385.0900000003</v>
      </c>
      <c r="AR88" s="651">
        <f t="shared" si="128"/>
        <v>12288062.720000001</v>
      </c>
      <c r="AS88" s="653">
        <f t="shared" si="128"/>
        <v>13046585.109999999</v>
      </c>
      <c r="AT88" s="998"/>
    </row>
    <row r="89" spans="1:46" s="654" customFormat="1" ht="39" thickBot="1" x14ac:dyDescent="0.3">
      <c r="A89" s="986"/>
      <c r="B89" s="795" t="s">
        <v>94</v>
      </c>
      <c r="C89" s="816" t="s">
        <v>276</v>
      </c>
      <c r="D89" s="796">
        <v>7041</v>
      </c>
      <c r="E89" s="759"/>
      <c r="F89" s="759"/>
      <c r="G89" s="759"/>
      <c r="H89" s="759"/>
      <c r="I89" s="759"/>
      <c r="J89" s="759"/>
      <c r="K89" s="760"/>
      <c r="L89" s="760"/>
      <c r="M89" s="761"/>
      <c r="N89" s="762"/>
      <c r="O89" s="763"/>
      <c r="P89" s="764"/>
      <c r="Q89" s="764"/>
      <c r="R89" s="764"/>
      <c r="S89" s="764"/>
      <c r="T89" s="764"/>
      <c r="U89" s="764"/>
      <c r="V89" s="765"/>
      <c r="W89" s="765"/>
      <c r="X89" s="717"/>
      <c r="Y89" s="766"/>
      <c r="Z89" s="767"/>
      <c r="AA89" s="797">
        <v>3705998</v>
      </c>
      <c r="AB89" s="770">
        <v>259419.86</v>
      </c>
      <c r="AC89" s="770">
        <v>259419.86</v>
      </c>
      <c r="AD89" s="770">
        <f>AB89+AC89</f>
        <v>518839.72</v>
      </c>
      <c r="AE89" s="770">
        <v>185299.9</v>
      </c>
      <c r="AF89" s="770">
        <f>AD89+AE89</f>
        <v>704139.62</v>
      </c>
      <c r="AG89" s="770">
        <f>AA89-AF89</f>
        <v>3001858.38</v>
      </c>
      <c r="AH89" s="770">
        <f>AA89-AD89</f>
        <v>3187158.2800000003</v>
      </c>
      <c r="AI89" s="770">
        <f>AH89</f>
        <v>3187158.2800000003</v>
      </c>
      <c r="AJ89" s="817">
        <v>9965937</v>
      </c>
      <c r="AK89" s="771" t="s">
        <v>271</v>
      </c>
      <c r="AL89" s="772">
        <f t="shared" ref="AL89" si="129">AA89</f>
        <v>3705998</v>
      </c>
      <c r="AM89" s="773">
        <f t="shared" ref="AM89" si="130">AB89</f>
        <v>259419.86</v>
      </c>
      <c r="AN89" s="773">
        <f t="shared" ref="AN89" si="131">AC89</f>
        <v>259419.86</v>
      </c>
      <c r="AO89" s="774">
        <f t="shared" ref="AO89" si="132">AD89</f>
        <v>518839.72</v>
      </c>
      <c r="AP89" s="773">
        <f t="shared" ref="AP89" si="133">AE89</f>
        <v>185299.9</v>
      </c>
      <c r="AQ89" s="773">
        <f t="shared" ref="AQ89" si="134">AF89</f>
        <v>704139.62</v>
      </c>
      <c r="AR89" s="773">
        <f t="shared" ref="AR89" si="135">AG89</f>
        <v>3001858.38</v>
      </c>
      <c r="AS89" s="775">
        <f t="shared" ref="AS89" si="136">AH89</f>
        <v>3187158.2800000003</v>
      </c>
      <c r="AT89" s="998"/>
    </row>
    <row r="90" spans="1:46" ht="33.75" customHeight="1" x14ac:dyDescent="0.25">
      <c r="A90" s="974">
        <v>16</v>
      </c>
      <c r="B90" s="533" t="s">
        <v>100</v>
      </c>
      <c r="C90" s="509" t="s">
        <v>101</v>
      </c>
      <c r="D90" s="534">
        <v>7041</v>
      </c>
      <c r="E90" s="475"/>
      <c r="F90" s="475"/>
      <c r="G90" s="476"/>
      <c r="H90" s="475"/>
      <c r="I90" s="475"/>
      <c r="J90" s="475"/>
      <c r="K90" s="477"/>
      <c r="L90" s="478"/>
      <c r="M90" s="479"/>
      <c r="N90" s="480"/>
      <c r="O90" s="481"/>
      <c r="P90" s="443">
        <v>2845817.91</v>
      </c>
      <c r="Q90" s="443">
        <v>170749.07</v>
      </c>
      <c r="R90" s="443">
        <v>170749.08</v>
      </c>
      <c r="S90" s="442">
        <f t="shared" si="84"/>
        <v>341498.15</v>
      </c>
      <c r="T90" s="443">
        <v>142290.9</v>
      </c>
      <c r="U90" s="443">
        <f t="shared" si="85"/>
        <v>483789.05000000005</v>
      </c>
      <c r="V90" s="482">
        <f t="shared" si="87"/>
        <v>2362028.8600000003</v>
      </c>
      <c r="W90" s="444">
        <f t="shared" si="88"/>
        <v>2504319.7600000002</v>
      </c>
      <c r="X90" s="990">
        <f>W90+W91</f>
        <v>7097970.2200000007</v>
      </c>
      <c r="Y90" s="484">
        <v>2875751</v>
      </c>
      <c r="Z90" s="486">
        <v>43191</v>
      </c>
      <c r="AA90" s="485"/>
      <c r="AB90" s="485"/>
      <c r="AC90" s="485"/>
      <c r="AD90" s="485"/>
      <c r="AE90" s="485"/>
      <c r="AF90" s="485"/>
      <c r="AG90" s="485"/>
      <c r="AH90" s="485"/>
      <c r="AI90" s="485"/>
      <c r="AJ90" s="486"/>
      <c r="AK90" s="486"/>
      <c r="AL90" s="631">
        <f t="shared" si="0"/>
        <v>2845817.91</v>
      </c>
      <c r="AM90" s="487">
        <f t="shared" si="90"/>
        <v>170749.07</v>
      </c>
      <c r="AN90" s="487">
        <f t="shared" si="0"/>
        <v>170749.08</v>
      </c>
      <c r="AO90" s="446">
        <f t="shared" si="49"/>
        <v>341498.15</v>
      </c>
      <c r="AP90" s="487">
        <f t="shared" si="3"/>
        <v>142290.9</v>
      </c>
      <c r="AQ90" s="487">
        <f t="shared" si="3"/>
        <v>483789.05000000005</v>
      </c>
      <c r="AR90" s="487">
        <f t="shared" si="3"/>
        <v>2362028.8600000003</v>
      </c>
      <c r="AS90" s="488">
        <f t="shared" si="3"/>
        <v>2504319.7600000002</v>
      </c>
      <c r="AT90" s="975">
        <f>AS90+AS91+AS92+AS93+AS94</f>
        <v>18876069.82</v>
      </c>
    </row>
    <row r="91" spans="1:46" ht="33.75" customHeight="1" x14ac:dyDescent="0.25">
      <c r="A91" s="972"/>
      <c r="B91" s="530" t="s">
        <v>100</v>
      </c>
      <c r="C91" s="382" t="s">
        <v>128</v>
      </c>
      <c r="D91" s="531">
        <v>7041</v>
      </c>
      <c r="E91" s="26"/>
      <c r="F91" s="26"/>
      <c r="G91" s="161"/>
      <c r="H91" s="26"/>
      <c r="I91" s="26"/>
      <c r="J91" s="26"/>
      <c r="K91" s="28"/>
      <c r="L91" s="162"/>
      <c r="M91" s="312"/>
      <c r="N91" s="468"/>
      <c r="O91" s="469"/>
      <c r="P91" s="365">
        <v>5280058</v>
      </c>
      <c r="Q91" s="365">
        <v>369604.06</v>
      </c>
      <c r="R91" s="365">
        <v>316803.48</v>
      </c>
      <c r="S91" s="315">
        <f t="shared" si="84"/>
        <v>686407.54</v>
      </c>
      <c r="T91" s="365">
        <v>264002.90000000002</v>
      </c>
      <c r="U91" s="365">
        <f t="shared" si="85"/>
        <v>950410.44000000006</v>
      </c>
      <c r="V91" s="470">
        <f t="shared" si="87"/>
        <v>4329647.5599999996</v>
      </c>
      <c r="W91" s="316">
        <f t="shared" si="88"/>
        <v>4593650.46</v>
      </c>
      <c r="X91" s="991"/>
      <c r="Y91" s="317">
        <v>6633661</v>
      </c>
      <c r="Z91" s="318">
        <v>43262</v>
      </c>
      <c r="AA91" s="355"/>
      <c r="AB91" s="355"/>
      <c r="AC91" s="355"/>
      <c r="AD91" s="355"/>
      <c r="AE91" s="355"/>
      <c r="AF91" s="355"/>
      <c r="AG91" s="355"/>
      <c r="AH91" s="355"/>
      <c r="AI91" s="355"/>
      <c r="AJ91" s="318"/>
      <c r="AK91" s="318"/>
      <c r="AL91" s="632">
        <f t="shared" si="0"/>
        <v>5280058</v>
      </c>
      <c r="AM91" s="276">
        <f t="shared" si="90"/>
        <v>369604.06</v>
      </c>
      <c r="AN91" s="276">
        <f t="shared" si="0"/>
        <v>316803.48</v>
      </c>
      <c r="AO91" s="319">
        <f t="shared" si="49"/>
        <v>686407.54</v>
      </c>
      <c r="AP91" s="276">
        <f t="shared" si="3"/>
        <v>264002.90000000002</v>
      </c>
      <c r="AQ91" s="276">
        <f t="shared" si="3"/>
        <v>950410.44000000006</v>
      </c>
      <c r="AR91" s="276">
        <f t="shared" si="3"/>
        <v>4329647.5599999996</v>
      </c>
      <c r="AS91" s="283">
        <f t="shared" si="3"/>
        <v>4593650.46</v>
      </c>
      <c r="AT91" s="969"/>
    </row>
    <row r="92" spans="1:46" ht="33.75" customHeight="1" x14ac:dyDescent="0.25">
      <c r="A92" s="972"/>
      <c r="B92" s="530" t="s">
        <v>100</v>
      </c>
      <c r="C92" s="382" t="s">
        <v>215</v>
      </c>
      <c r="D92" s="531">
        <v>7041</v>
      </c>
      <c r="E92" s="26"/>
      <c r="F92" s="26"/>
      <c r="G92" s="161"/>
      <c r="H92" s="26"/>
      <c r="I92" s="26"/>
      <c r="J92" s="26"/>
      <c r="K92" s="28"/>
      <c r="L92" s="162"/>
      <c r="M92" s="312"/>
      <c r="N92" s="468"/>
      <c r="O92" s="469"/>
      <c r="P92" s="365"/>
      <c r="Q92" s="365"/>
      <c r="R92" s="365"/>
      <c r="S92" s="315"/>
      <c r="T92" s="365"/>
      <c r="U92" s="365"/>
      <c r="V92" s="470"/>
      <c r="W92" s="316"/>
      <c r="X92" s="991"/>
      <c r="Y92" s="317"/>
      <c r="Z92" s="318"/>
      <c r="AA92" s="355">
        <v>7400966</v>
      </c>
      <c r="AB92" s="355">
        <v>518068</v>
      </c>
      <c r="AC92" s="355">
        <v>444058</v>
      </c>
      <c r="AD92" s="355">
        <f>AB92+AC92</f>
        <v>962126</v>
      </c>
      <c r="AE92" s="355">
        <v>370048</v>
      </c>
      <c r="AF92" s="355">
        <f>AD92+AE92</f>
        <v>1332174</v>
      </c>
      <c r="AG92" s="355">
        <f>AA92-AF92</f>
        <v>6068792</v>
      </c>
      <c r="AH92" s="355">
        <f>AA92-AD92</f>
        <v>6438840</v>
      </c>
      <c r="AI92" s="355">
        <f>AH92</f>
        <v>6438840</v>
      </c>
      <c r="AJ92" s="355">
        <v>8865135</v>
      </c>
      <c r="AK92" s="318">
        <v>43536</v>
      </c>
      <c r="AL92" s="632">
        <f t="shared" ref="AL92:AS92" si="137">AA92</f>
        <v>7400966</v>
      </c>
      <c r="AM92" s="276">
        <f t="shared" si="137"/>
        <v>518068</v>
      </c>
      <c r="AN92" s="276">
        <f t="shared" si="137"/>
        <v>444058</v>
      </c>
      <c r="AO92" s="319">
        <f t="shared" si="137"/>
        <v>962126</v>
      </c>
      <c r="AP92" s="276">
        <f t="shared" si="137"/>
        <v>370048</v>
      </c>
      <c r="AQ92" s="276">
        <f t="shared" si="137"/>
        <v>1332174</v>
      </c>
      <c r="AR92" s="276">
        <f t="shared" si="137"/>
        <v>6068792</v>
      </c>
      <c r="AS92" s="283">
        <f t="shared" si="137"/>
        <v>6438840</v>
      </c>
      <c r="AT92" s="969"/>
    </row>
    <row r="93" spans="1:46" s="654" customFormat="1" ht="33.75" customHeight="1" x14ac:dyDescent="0.25">
      <c r="A93" s="972"/>
      <c r="B93" s="754" t="s">
        <v>100</v>
      </c>
      <c r="C93" s="635" t="s">
        <v>245</v>
      </c>
      <c r="D93" s="686">
        <v>7041</v>
      </c>
      <c r="E93" s="674"/>
      <c r="F93" s="674"/>
      <c r="G93" s="674"/>
      <c r="H93" s="674"/>
      <c r="I93" s="674"/>
      <c r="J93" s="674"/>
      <c r="K93" s="675"/>
      <c r="L93" s="675"/>
      <c r="M93" s="676"/>
      <c r="N93" s="677"/>
      <c r="O93" s="678"/>
      <c r="P93" s="679"/>
      <c r="Q93" s="679"/>
      <c r="R93" s="679"/>
      <c r="S93" s="679"/>
      <c r="T93" s="679"/>
      <c r="U93" s="679"/>
      <c r="V93" s="680"/>
      <c r="W93" s="680"/>
      <c r="X93" s="991"/>
      <c r="Y93" s="682"/>
      <c r="Z93" s="683"/>
      <c r="AA93" s="648">
        <v>3364155</v>
      </c>
      <c r="AB93" s="648">
        <v>235490.85</v>
      </c>
      <c r="AC93" s="648">
        <v>201849.3</v>
      </c>
      <c r="AD93" s="648">
        <f>AB93+AC93</f>
        <v>437340.15</v>
      </c>
      <c r="AE93" s="648">
        <v>168207.75</v>
      </c>
      <c r="AF93" s="648">
        <f>AD93+AE93</f>
        <v>605547.9</v>
      </c>
      <c r="AG93" s="648">
        <f>AA93-AF93</f>
        <v>2758607.1</v>
      </c>
      <c r="AH93" s="648">
        <f>AA93-AD93</f>
        <v>2926814.85</v>
      </c>
      <c r="AI93" s="648">
        <f>AH93</f>
        <v>2926814.85</v>
      </c>
      <c r="AJ93" s="648">
        <v>9965784</v>
      </c>
      <c r="AK93" s="683" t="s">
        <v>244</v>
      </c>
      <c r="AL93" s="755">
        <f t="shared" ref="AL93:AS93" si="138">AA93</f>
        <v>3364155</v>
      </c>
      <c r="AM93" s="669">
        <f t="shared" si="138"/>
        <v>235490.85</v>
      </c>
      <c r="AN93" s="669">
        <f t="shared" si="138"/>
        <v>201849.3</v>
      </c>
      <c r="AO93" s="661">
        <f t="shared" si="138"/>
        <v>437340.15</v>
      </c>
      <c r="AP93" s="669">
        <f t="shared" si="138"/>
        <v>168207.75</v>
      </c>
      <c r="AQ93" s="669">
        <f t="shared" si="138"/>
        <v>605547.9</v>
      </c>
      <c r="AR93" s="669">
        <f t="shared" si="138"/>
        <v>2758607.1</v>
      </c>
      <c r="AS93" s="669">
        <f t="shared" si="138"/>
        <v>2926814.85</v>
      </c>
      <c r="AT93" s="969"/>
    </row>
    <row r="94" spans="1:46" s="654" customFormat="1" ht="33.75" customHeight="1" thickBot="1" x14ac:dyDescent="0.3">
      <c r="A94" s="977"/>
      <c r="B94" s="883" t="s">
        <v>100</v>
      </c>
      <c r="C94" s="757" t="s">
        <v>302</v>
      </c>
      <c r="D94" s="884">
        <v>7041</v>
      </c>
      <c r="E94" s="839"/>
      <c r="F94" s="839"/>
      <c r="G94" s="839"/>
      <c r="H94" s="839"/>
      <c r="I94" s="839"/>
      <c r="J94" s="839"/>
      <c r="K94" s="840"/>
      <c r="L94" s="840"/>
      <c r="M94" s="885"/>
      <c r="N94" s="886"/>
      <c r="O94" s="887"/>
      <c r="P94" s="808"/>
      <c r="Q94" s="808"/>
      <c r="R94" s="808"/>
      <c r="S94" s="808"/>
      <c r="T94" s="808"/>
      <c r="U94" s="808"/>
      <c r="V94" s="809"/>
      <c r="W94" s="809"/>
      <c r="X94" s="810"/>
      <c r="Y94" s="888"/>
      <c r="Z94" s="817"/>
      <c r="AA94" s="839">
        <v>2772925</v>
      </c>
      <c r="AB94" s="839">
        <v>194104.75</v>
      </c>
      <c r="AC94" s="839">
        <v>166375.5</v>
      </c>
      <c r="AD94" s="839">
        <f t="shared" ref="AD94" si="139">AB94+AC94</f>
        <v>360480.25</v>
      </c>
      <c r="AE94" s="839">
        <v>138646.25</v>
      </c>
      <c r="AF94" s="839">
        <f t="shared" ref="AF94" si="140">AD94+AE94</f>
        <v>499126.5</v>
      </c>
      <c r="AG94" s="840">
        <f t="shared" ref="AG94" si="141">AA94-AF94</f>
        <v>2273798.5</v>
      </c>
      <c r="AH94" s="840">
        <f t="shared" ref="AH94" si="142">AA94-AD94</f>
        <v>2412444.75</v>
      </c>
      <c r="AI94" s="889">
        <f>AH94</f>
        <v>2412444.75</v>
      </c>
      <c r="AJ94" s="837" t="s">
        <v>303</v>
      </c>
      <c r="AK94" s="838">
        <v>43646</v>
      </c>
      <c r="AL94" s="890">
        <f t="shared" ref="AL94" si="143">AA94</f>
        <v>2772925</v>
      </c>
      <c r="AM94" s="813">
        <f t="shared" ref="AM94" si="144">AB94</f>
        <v>194104.75</v>
      </c>
      <c r="AN94" s="813">
        <f t="shared" ref="AN94" si="145">AC94</f>
        <v>166375.5</v>
      </c>
      <c r="AO94" s="804">
        <f t="shared" ref="AO94" si="146">AD94</f>
        <v>360480.25</v>
      </c>
      <c r="AP94" s="813">
        <f t="shared" ref="AP94" si="147">AE94</f>
        <v>138646.25</v>
      </c>
      <c r="AQ94" s="813">
        <f t="shared" ref="AQ94" si="148">AF94</f>
        <v>499126.5</v>
      </c>
      <c r="AR94" s="813">
        <f t="shared" ref="AR94" si="149">AG94</f>
        <v>2273798.5</v>
      </c>
      <c r="AS94" s="813">
        <f t="shared" ref="AS94" si="150">AH94</f>
        <v>2412444.75</v>
      </c>
      <c r="AT94" s="976"/>
    </row>
    <row r="95" spans="1:46" s="654" customFormat="1" ht="33.75" customHeight="1" thickBot="1" x14ac:dyDescent="0.3">
      <c r="A95" s="863">
        <v>17</v>
      </c>
      <c r="B95" s="864" t="s">
        <v>297</v>
      </c>
      <c r="C95" s="865" t="s">
        <v>298</v>
      </c>
      <c r="D95" s="866">
        <v>7041</v>
      </c>
      <c r="E95" s="867"/>
      <c r="F95" s="867"/>
      <c r="G95" s="867"/>
      <c r="H95" s="867"/>
      <c r="I95" s="867"/>
      <c r="J95" s="867"/>
      <c r="K95" s="868"/>
      <c r="L95" s="868"/>
      <c r="M95" s="869"/>
      <c r="N95" s="870"/>
      <c r="O95" s="871"/>
      <c r="P95" s="872"/>
      <c r="Q95" s="872"/>
      <c r="R95" s="872"/>
      <c r="S95" s="872"/>
      <c r="T95" s="872"/>
      <c r="U95" s="872"/>
      <c r="V95" s="873"/>
      <c r="W95" s="873"/>
      <c r="X95" s="874"/>
      <c r="Y95" s="875"/>
      <c r="Z95" s="876"/>
      <c r="AA95" s="867">
        <v>4209533</v>
      </c>
      <c r="AB95" s="867">
        <v>294667.31</v>
      </c>
      <c r="AC95" s="867">
        <v>252571.98</v>
      </c>
      <c r="AD95" s="867">
        <f t="shared" ref="AD95" si="151">AB95+AC95</f>
        <v>547239.29</v>
      </c>
      <c r="AE95" s="867">
        <v>210476.65</v>
      </c>
      <c r="AF95" s="867">
        <f t="shared" ref="AF95" si="152">AD95+AE95</f>
        <v>757715.94000000006</v>
      </c>
      <c r="AG95" s="868">
        <f t="shared" ref="AG95" si="153">AA95-AF95</f>
        <v>3451817.06</v>
      </c>
      <c r="AH95" s="868">
        <f t="shared" ref="AH95" si="154">AA95-AD95</f>
        <v>3662293.71</v>
      </c>
      <c r="AI95" s="877">
        <f>AH95</f>
        <v>3662293.71</v>
      </c>
      <c r="AJ95" s="878" t="s">
        <v>299</v>
      </c>
      <c r="AK95" s="879">
        <v>43646</v>
      </c>
      <c r="AL95" s="880">
        <f t="shared" ref="AL95" si="155">AA95</f>
        <v>4209533</v>
      </c>
      <c r="AM95" s="881">
        <f t="shared" ref="AM95" si="156">AB95</f>
        <v>294667.31</v>
      </c>
      <c r="AN95" s="881">
        <f t="shared" ref="AN95" si="157">AC95</f>
        <v>252571.98</v>
      </c>
      <c r="AO95" s="880">
        <f t="shared" ref="AO95" si="158">AD95</f>
        <v>547239.29</v>
      </c>
      <c r="AP95" s="881">
        <f t="shared" ref="AP95" si="159">AE95</f>
        <v>210476.65</v>
      </c>
      <c r="AQ95" s="881">
        <f t="shared" ref="AQ95" si="160">AF95</f>
        <v>757715.94000000006</v>
      </c>
      <c r="AR95" s="881">
        <f t="shared" ref="AR95" si="161">AG95</f>
        <v>3451817.06</v>
      </c>
      <c r="AS95" s="881">
        <f t="shared" ref="AS95" si="162">AH95</f>
        <v>3662293.71</v>
      </c>
      <c r="AT95" s="882">
        <f>AS95</f>
        <v>3662293.71</v>
      </c>
    </row>
    <row r="96" spans="1:46" ht="33.75" customHeight="1" x14ac:dyDescent="0.25">
      <c r="A96" s="985">
        <v>18</v>
      </c>
      <c r="B96" s="535" t="s">
        <v>106</v>
      </c>
      <c r="C96" s="507" t="s">
        <v>107</v>
      </c>
      <c r="D96" s="327">
        <v>7081</v>
      </c>
      <c r="E96" s="34"/>
      <c r="F96" s="34"/>
      <c r="G96" s="163"/>
      <c r="H96" s="34"/>
      <c r="I96" s="34"/>
      <c r="J96" s="34"/>
      <c r="K96" s="35"/>
      <c r="L96" s="164"/>
      <c r="M96" s="209"/>
      <c r="N96" s="199"/>
      <c r="O96" s="201"/>
      <c r="P96" s="248">
        <v>21272374.02</v>
      </c>
      <c r="Q96" s="248">
        <v>1276342.44</v>
      </c>
      <c r="R96" s="248">
        <v>1489066.18</v>
      </c>
      <c r="S96" s="279">
        <f t="shared" si="84"/>
        <v>2765408.62</v>
      </c>
      <c r="T96" s="248">
        <v>1063618.7</v>
      </c>
      <c r="U96" s="248">
        <f t="shared" si="85"/>
        <v>3829027.3200000003</v>
      </c>
      <c r="V96" s="249">
        <f t="shared" si="87"/>
        <v>17443346.699999999</v>
      </c>
      <c r="W96" s="250">
        <f t="shared" si="88"/>
        <v>18506965.399999999</v>
      </c>
      <c r="X96" s="1024">
        <f>W96+W97</f>
        <v>40729450.219999999</v>
      </c>
      <c r="Y96" s="251"/>
      <c r="Z96" s="293"/>
      <c r="AA96" s="358"/>
      <c r="AB96" s="359"/>
      <c r="AC96" s="359"/>
      <c r="AD96" s="359"/>
      <c r="AE96" s="359"/>
      <c r="AF96" s="359"/>
      <c r="AG96" s="359"/>
      <c r="AH96" s="359"/>
      <c r="AI96" s="359"/>
      <c r="AJ96" s="252"/>
      <c r="AK96" s="360"/>
      <c r="AL96" s="630">
        <f t="shared" si="0"/>
        <v>21272374.02</v>
      </c>
      <c r="AM96" s="254">
        <f t="shared" si="90"/>
        <v>1276342.44</v>
      </c>
      <c r="AN96" s="254">
        <f t="shared" si="0"/>
        <v>1489066.18</v>
      </c>
      <c r="AO96" s="271">
        <f t="shared" si="49"/>
        <v>2765408.62</v>
      </c>
      <c r="AP96" s="254">
        <f t="shared" si="3"/>
        <v>1063618.7</v>
      </c>
      <c r="AQ96" s="254">
        <f t="shared" si="3"/>
        <v>3829027.3200000003</v>
      </c>
      <c r="AR96" s="254">
        <f t="shared" si="3"/>
        <v>17443346.699999999</v>
      </c>
      <c r="AS96" s="301">
        <f t="shared" si="3"/>
        <v>18506965.399999999</v>
      </c>
      <c r="AT96" s="998">
        <f>AS96+AS97+AS98+AS99</f>
        <v>54369897.32</v>
      </c>
    </row>
    <row r="97" spans="1:46" ht="30.75" customHeight="1" x14ac:dyDescent="0.25">
      <c r="A97" s="985"/>
      <c r="B97" s="309" t="s">
        <v>106</v>
      </c>
      <c r="C97" s="310" t="s">
        <v>114</v>
      </c>
      <c r="D97" s="311">
        <v>7081</v>
      </c>
      <c r="E97" s="34"/>
      <c r="F97" s="34"/>
      <c r="G97" s="163"/>
      <c r="H97" s="34"/>
      <c r="I97" s="34"/>
      <c r="J97" s="34"/>
      <c r="K97" s="35"/>
      <c r="L97" s="164"/>
      <c r="M97" s="209"/>
      <c r="N97" s="199"/>
      <c r="O97" s="201"/>
      <c r="P97" s="248">
        <v>25543086</v>
      </c>
      <c r="Q97" s="248">
        <v>1532585.16</v>
      </c>
      <c r="R97" s="248">
        <v>1788016.02</v>
      </c>
      <c r="S97" s="279">
        <f t="shared" si="84"/>
        <v>3320601.1799999997</v>
      </c>
      <c r="T97" s="248">
        <v>1277154.3</v>
      </c>
      <c r="U97" s="248">
        <f t="shared" si="85"/>
        <v>4597755.4799999995</v>
      </c>
      <c r="V97" s="249">
        <f t="shared" si="87"/>
        <v>20945330.52</v>
      </c>
      <c r="W97" s="250">
        <f t="shared" si="88"/>
        <v>22222484.82</v>
      </c>
      <c r="X97" s="1003"/>
      <c r="Y97" s="251">
        <v>6633569</v>
      </c>
      <c r="Z97" s="293">
        <v>43234</v>
      </c>
      <c r="AA97" s="351"/>
      <c r="AB97" s="355"/>
      <c r="AC97" s="355"/>
      <c r="AD97" s="355"/>
      <c r="AE97" s="355"/>
      <c r="AF97" s="355"/>
      <c r="AG97" s="355"/>
      <c r="AH97" s="355"/>
      <c r="AI97" s="355"/>
      <c r="AJ97" s="318"/>
      <c r="AK97" s="347"/>
      <c r="AL97" s="630">
        <f t="shared" si="0"/>
        <v>25543086</v>
      </c>
      <c r="AM97" s="254">
        <f t="shared" si="90"/>
        <v>1532585.16</v>
      </c>
      <c r="AN97" s="254">
        <f t="shared" si="0"/>
        <v>1788016.02</v>
      </c>
      <c r="AO97" s="271">
        <f t="shared" si="49"/>
        <v>3320601.1799999997</v>
      </c>
      <c r="AP97" s="254">
        <f t="shared" si="3"/>
        <v>1277154.3</v>
      </c>
      <c r="AQ97" s="254">
        <f t="shared" si="3"/>
        <v>4597755.4799999995</v>
      </c>
      <c r="AR97" s="254">
        <f t="shared" si="3"/>
        <v>20945330.52</v>
      </c>
      <c r="AS97" s="301">
        <f t="shared" si="3"/>
        <v>22222484.82</v>
      </c>
      <c r="AT97" s="998"/>
    </row>
    <row r="98" spans="1:46" s="654" customFormat="1" ht="30.75" customHeight="1" x14ac:dyDescent="0.25">
      <c r="A98" s="985"/>
      <c r="B98" s="671" t="s">
        <v>106</v>
      </c>
      <c r="C98" s="635" t="s">
        <v>181</v>
      </c>
      <c r="D98" s="686">
        <v>7081</v>
      </c>
      <c r="E98" s="637"/>
      <c r="F98" s="637"/>
      <c r="G98" s="637"/>
      <c r="H98" s="637"/>
      <c r="I98" s="637"/>
      <c r="J98" s="637"/>
      <c r="K98" s="638"/>
      <c r="L98" s="638"/>
      <c r="M98" s="639"/>
      <c r="N98" s="640"/>
      <c r="O98" s="641"/>
      <c r="P98" s="642"/>
      <c r="Q98" s="642"/>
      <c r="R98" s="642"/>
      <c r="S98" s="642"/>
      <c r="T98" s="642"/>
      <c r="U98" s="642"/>
      <c r="V98" s="643"/>
      <c r="W98" s="643"/>
      <c r="X98" s="717"/>
      <c r="Y98" s="645"/>
      <c r="Z98" s="646"/>
      <c r="AA98" s="647">
        <v>11032342</v>
      </c>
      <c r="AB98" s="648">
        <v>772263.94</v>
      </c>
      <c r="AC98" s="648">
        <v>772263.94</v>
      </c>
      <c r="AD98" s="648">
        <f>AB98+AC98</f>
        <v>1544527.88</v>
      </c>
      <c r="AE98" s="648">
        <v>2851617.1</v>
      </c>
      <c r="AF98" s="648">
        <f>AD98+AE98</f>
        <v>4396144.9800000004</v>
      </c>
      <c r="AG98" s="648">
        <f>AA98-AF98</f>
        <v>6636197.0199999996</v>
      </c>
      <c r="AH98" s="648">
        <f>AA98-AD98</f>
        <v>9487814.120000001</v>
      </c>
      <c r="AI98" s="648">
        <f>AH98</f>
        <v>9487814.120000001</v>
      </c>
      <c r="AJ98" s="648">
        <v>263795</v>
      </c>
      <c r="AK98" s="649" t="s">
        <v>182</v>
      </c>
      <c r="AL98" s="650">
        <f t="shared" ref="AL98:AS98" si="163">AA98</f>
        <v>11032342</v>
      </c>
      <c r="AM98" s="651">
        <f t="shared" si="163"/>
        <v>772263.94</v>
      </c>
      <c r="AN98" s="651">
        <f t="shared" si="163"/>
        <v>772263.94</v>
      </c>
      <c r="AO98" s="652">
        <f t="shared" si="163"/>
        <v>1544527.88</v>
      </c>
      <c r="AP98" s="651">
        <f t="shared" si="163"/>
        <v>2851617.1</v>
      </c>
      <c r="AQ98" s="651">
        <f t="shared" si="163"/>
        <v>4396144.9800000004</v>
      </c>
      <c r="AR98" s="651">
        <f t="shared" si="163"/>
        <v>6636197.0199999996</v>
      </c>
      <c r="AS98" s="653">
        <f t="shared" si="163"/>
        <v>9487814.120000001</v>
      </c>
      <c r="AT98" s="998"/>
    </row>
    <row r="99" spans="1:46" s="654" customFormat="1" ht="30.75" customHeight="1" x14ac:dyDescent="0.25">
      <c r="A99" s="1000"/>
      <c r="B99" s="671" t="s">
        <v>106</v>
      </c>
      <c r="C99" s="635" t="s">
        <v>278</v>
      </c>
      <c r="D99" s="686">
        <v>7081</v>
      </c>
      <c r="E99" s="637"/>
      <c r="F99" s="637"/>
      <c r="G99" s="637"/>
      <c r="H99" s="637"/>
      <c r="I99" s="637"/>
      <c r="J99" s="637"/>
      <c r="K99" s="638"/>
      <c r="L99" s="638"/>
      <c r="M99" s="639"/>
      <c r="N99" s="640"/>
      <c r="O99" s="641"/>
      <c r="P99" s="642"/>
      <c r="Q99" s="642"/>
      <c r="R99" s="642"/>
      <c r="S99" s="642"/>
      <c r="T99" s="642"/>
      <c r="U99" s="642"/>
      <c r="V99" s="643"/>
      <c r="W99" s="643"/>
      <c r="X99" s="717"/>
      <c r="Y99" s="645"/>
      <c r="Z99" s="646"/>
      <c r="AA99" s="647">
        <v>4828643</v>
      </c>
      <c r="AB99" s="648">
        <v>338005.01</v>
      </c>
      <c r="AC99" s="648">
        <v>338005.01</v>
      </c>
      <c r="AD99" s="648">
        <f>AB99+AC99</f>
        <v>676010.02</v>
      </c>
      <c r="AE99" s="648">
        <v>241432.15</v>
      </c>
      <c r="AF99" s="648">
        <f>AD99+AE99</f>
        <v>917442.17</v>
      </c>
      <c r="AG99" s="648">
        <f>AA99-AF99</f>
        <v>3911200.83</v>
      </c>
      <c r="AH99" s="648">
        <f>AA99-AD99</f>
        <v>4152632.98</v>
      </c>
      <c r="AI99" s="648">
        <f>AH99</f>
        <v>4152632.98</v>
      </c>
      <c r="AJ99" s="648">
        <v>9965946</v>
      </c>
      <c r="AK99" s="649" t="s">
        <v>271</v>
      </c>
      <c r="AL99" s="650">
        <f t="shared" ref="AL99" si="164">AA99</f>
        <v>4828643</v>
      </c>
      <c r="AM99" s="651">
        <f t="shared" ref="AM99" si="165">AB99</f>
        <v>338005.01</v>
      </c>
      <c r="AN99" s="651">
        <f t="shared" ref="AN99" si="166">AC99</f>
        <v>338005.01</v>
      </c>
      <c r="AO99" s="652">
        <f t="shared" ref="AO99" si="167">AD99</f>
        <v>676010.02</v>
      </c>
      <c r="AP99" s="651">
        <f t="shared" ref="AP99" si="168">AE99</f>
        <v>241432.15</v>
      </c>
      <c r="AQ99" s="651">
        <f t="shared" ref="AQ99" si="169">AF99</f>
        <v>917442.17</v>
      </c>
      <c r="AR99" s="651">
        <f t="shared" ref="AR99" si="170">AG99</f>
        <v>3911200.83</v>
      </c>
      <c r="AS99" s="653">
        <f t="shared" ref="AS99" si="171">AH99</f>
        <v>4152632.98</v>
      </c>
      <c r="AT99" s="968"/>
    </row>
    <row r="100" spans="1:46" ht="30.75" customHeight="1" x14ac:dyDescent="0.25">
      <c r="A100" s="995">
        <v>19</v>
      </c>
      <c r="B100" s="309" t="s">
        <v>108</v>
      </c>
      <c r="C100" s="310" t="s">
        <v>113</v>
      </c>
      <c r="D100" s="311">
        <v>7041</v>
      </c>
      <c r="E100" s="34"/>
      <c r="F100" s="34"/>
      <c r="G100" s="163"/>
      <c r="H100" s="34"/>
      <c r="I100" s="34"/>
      <c r="J100" s="34"/>
      <c r="K100" s="35"/>
      <c r="L100" s="164"/>
      <c r="M100" s="209"/>
      <c r="N100" s="199"/>
      <c r="O100" s="201"/>
      <c r="P100" s="248">
        <v>2219849.34</v>
      </c>
      <c r="Q100" s="248">
        <v>133190.96</v>
      </c>
      <c r="R100" s="248">
        <v>155389.45000000001</v>
      </c>
      <c r="S100" s="279">
        <f t="shared" si="84"/>
        <v>288580.41000000003</v>
      </c>
      <c r="T100" s="248">
        <v>110992.47</v>
      </c>
      <c r="U100" s="248">
        <f t="shared" si="85"/>
        <v>399572.88</v>
      </c>
      <c r="V100" s="249">
        <f t="shared" si="87"/>
        <v>1820276.46</v>
      </c>
      <c r="W100" s="250">
        <f t="shared" si="88"/>
        <v>1931268.9299999997</v>
      </c>
      <c r="X100" s="994">
        <f>W100+W101</f>
        <v>12407029.619999999</v>
      </c>
      <c r="Y100" s="251"/>
      <c r="Z100" s="293"/>
      <c r="AA100" s="351"/>
      <c r="AB100" s="355"/>
      <c r="AC100" s="355"/>
      <c r="AD100" s="355"/>
      <c r="AE100" s="355"/>
      <c r="AF100" s="355"/>
      <c r="AG100" s="355"/>
      <c r="AH100" s="355"/>
      <c r="AI100" s="355"/>
      <c r="AJ100" s="318"/>
      <c r="AK100" s="347"/>
      <c r="AL100" s="630">
        <f t="shared" si="0"/>
        <v>2219849.34</v>
      </c>
      <c r="AM100" s="254">
        <f t="shared" si="90"/>
        <v>133190.96</v>
      </c>
      <c r="AN100" s="254">
        <f t="shared" si="0"/>
        <v>155389.45000000001</v>
      </c>
      <c r="AO100" s="271">
        <f t="shared" si="49"/>
        <v>288580.41000000003</v>
      </c>
      <c r="AP100" s="254">
        <f t="shared" si="3"/>
        <v>110992.47</v>
      </c>
      <c r="AQ100" s="254">
        <f t="shared" si="3"/>
        <v>399572.88</v>
      </c>
      <c r="AR100" s="254">
        <f t="shared" si="3"/>
        <v>1820276.46</v>
      </c>
      <c r="AS100" s="301">
        <f t="shared" si="3"/>
        <v>1931268.9299999997</v>
      </c>
      <c r="AT100" s="976">
        <f>AS100+AS101+AS102+AS103+AS104+AS105+AS106</f>
        <v>61168752.600000001</v>
      </c>
    </row>
    <row r="101" spans="1:46" ht="28.5" customHeight="1" x14ac:dyDescent="0.25">
      <c r="A101" s="985"/>
      <c r="B101" s="309" t="s">
        <v>108</v>
      </c>
      <c r="C101" s="310" t="s">
        <v>146</v>
      </c>
      <c r="D101" s="327">
        <v>7041</v>
      </c>
      <c r="E101" s="34"/>
      <c r="F101" s="34"/>
      <c r="G101" s="163"/>
      <c r="H101" s="34"/>
      <c r="I101" s="34"/>
      <c r="J101" s="34"/>
      <c r="K101" s="35"/>
      <c r="L101" s="164"/>
      <c r="M101" s="209"/>
      <c r="N101" s="199"/>
      <c r="O101" s="201"/>
      <c r="P101" s="248">
        <v>12181117.08</v>
      </c>
      <c r="Q101" s="248">
        <v>852678.2</v>
      </c>
      <c r="R101" s="248">
        <v>852678.19</v>
      </c>
      <c r="S101" s="279">
        <f t="shared" si="84"/>
        <v>1705356.39</v>
      </c>
      <c r="T101" s="248">
        <v>609055.85</v>
      </c>
      <c r="U101" s="248">
        <f t="shared" si="85"/>
        <v>2314412.2399999998</v>
      </c>
      <c r="V101" s="249">
        <f t="shared" si="87"/>
        <v>9866704.8399999999</v>
      </c>
      <c r="W101" s="250">
        <f t="shared" si="88"/>
        <v>10475760.689999999</v>
      </c>
      <c r="X101" s="1003"/>
      <c r="Y101" s="251">
        <v>6633784</v>
      </c>
      <c r="Z101" s="293">
        <v>43281</v>
      </c>
      <c r="AA101" s="351"/>
      <c r="AB101" s="355"/>
      <c r="AC101" s="355"/>
      <c r="AD101" s="355"/>
      <c r="AE101" s="355"/>
      <c r="AF101" s="355"/>
      <c r="AG101" s="355"/>
      <c r="AH101" s="355"/>
      <c r="AI101" s="355"/>
      <c r="AJ101" s="318"/>
      <c r="AK101" s="347"/>
      <c r="AL101" s="630">
        <f t="shared" si="0"/>
        <v>12181117.08</v>
      </c>
      <c r="AM101" s="254">
        <f t="shared" si="90"/>
        <v>852678.2</v>
      </c>
      <c r="AN101" s="254">
        <f t="shared" si="0"/>
        <v>852678.19</v>
      </c>
      <c r="AO101" s="271">
        <f t="shared" si="49"/>
        <v>1705356.39</v>
      </c>
      <c r="AP101" s="254">
        <f t="shared" si="3"/>
        <v>609055.85</v>
      </c>
      <c r="AQ101" s="254">
        <f t="shared" si="3"/>
        <v>2314412.2399999998</v>
      </c>
      <c r="AR101" s="254">
        <f t="shared" si="3"/>
        <v>9866704.8399999999</v>
      </c>
      <c r="AS101" s="301">
        <f t="shared" si="3"/>
        <v>10475760.689999999</v>
      </c>
      <c r="AT101" s="998"/>
    </row>
    <row r="102" spans="1:46" s="654" customFormat="1" ht="28.5" customHeight="1" x14ac:dyDescent="0.25">
      <c r="A102" s="985"/>
      <c r="B102" s="671" t="s">
        <v>108</v>
      </c>
      <c r="C102" s="635" t="s">
        <v>159</v>
      </c>
      <c r="D102" s="684">
        <v>7041</v>
      </c>
      <c r="E102" s="637"/>
      <c r="F102" s="637"/>
      <c r="G102" s="637"/>
      <c r="H102" s="637"/>
      <c r="I102" s="637"/>
      <c r="J102" s="637"/>
      <c r="K102" s="638"/>
      <c r="L102" s="638"/>
      <c r="M102" s="639"/>
      <c r="N102" s="640"/>
      <c r="O102" s="641"/>
      <c r="P102" s="642"/>
      <c r="Q102" s="642"/>
      <c r="R102" s="642"/>
      <c r="S102" s="642"/>
      <c r="T102" s="642"/>
      <c r="U102" s="642"/>
      <c r="V102" s="643"/>
      <c r="W102" s="643"/>
      <c r="X102" s="644"/>
      <c r="Y102" s="645"/>
      <c r="Z102" s="646"/>
      <c r="AA102" s="647">
        <v>12048766</v>
      </c>
      <c r="AB102" s="648">
        <v>843413.62</v>
      </c>
      <c r="AC102" s="648">
        <v>843413.62</v>
      </c>
      <c r="AD102" s="648">
        <f>AB102+AC102</f>
        <v>1686827.24</v>
      </c>
      <c r="AE102" s="648">
        <v>602438.30000000005</v>
      </c>
      <c r="AF102" s="648">
        <f>AD102+AE102</f>
        <v>2289265.54</v>
      </c>
      <c r="AG102" s="648">
        <f>AA102-AF102</f>
        <v>9759500.4600000009</v>
      </c>
      <c r="AH102" s="648">
        <f>AA102-AD102</f>
        <v>10361938.76</v>
      </c>
      <c r="AI102" s="648">
        <f>AH102</f>
        <v>10361938.76</v>
      </c>
      <c r="AJ102" s="648">
        <v>263654</v>
      </c>
      <c r="AK102" s="649">
        <v>43453</v>
      </c>
      <c r="AL102" s="650">
        <f t="shared" ref="AL102:AS102" si="172">AA102</f>
        <v>12048766</v>
      </c>
      <c r="AM102" s="651">
        <f t="shared" si="172"/>
        <v>843413.62</v>
      </c>
      <c r="AN102" s="651">
        <f t="shared" si="172"/>
        <v>843413.62</v>
      </c>
      <c r="AO102" s="652">
        <f t="shared" si="172"/>
        <v>1686827.24</v>
      </c>
      <c r="AP102" s="651">
        <f t="shared" si="172"/>
        <v>602438.30000000005</v>
      </c>
      <c r="AQ102" s="651">
        <f t="shared" si="172"/>
        <v>2289265.54</v>
      </c>
      <c r="AR102" s="651">
        <f t="shared" si="172"/>
        <v>9759500.4600000009</v>
      </c>
      <c r="AS102" s="653">
        <f t="shared" si="172"/>
        <v>10361938.76</v>
      </c>
      <c r="AT102" s="998"/>
    </row>
    <row r="103" spans="1:46" s="654" customFormat="1" ht="28.5" customHeight="1" x14ac:dyDescent="0.25">
      <c r="A103" s="985"/>
      <c r="B103" s="671" t="s">
        <v>108</v>
      </c>
      <c r="C103" s="635" t="s">
        <v>164</v>
      </c>
      <c r="D103" s="684">
        <v>7041</v>
      </c>
      <c r="E103" s="637"/>
      <c r="F103" s="637"/>
      <c r="G103" s="637"/>
      <c r="H103" s="637"/>
      <c r="I103" s="637"/>
      <c r="J103" s="637"/>
      <c r="K103" s="638"/>
      <c r="L103" s="638"/>
      <c r="M103" s="639"/>
      <c r="N103" s="640"/>
      <c r="O103" s="641"/>
      <c r="P103" s="642"/>
      <c r="Q103" s="642"/>
      <c r="R103" s="642"/>
      <c r="S103" s="642"/>
      <c r="T103" s="642"/>
      <c r="U103" s="642"/>
      <c r="V103" s="643"/>
      <c r="W103" s="643"/>
      <c r="X103" s="644"/>
      <c r="Y103" s="645"/>
      <c r="Z103" s="646"/>
      <c r="AA103" s="647">
        <v>10933878.880000001</v>
      </c>
      <c r="AB103" s="648">
        <v>765371.52</v>
      </c>
      <c r="AC103" s="648">
        <v>765371.52</v>
      </c>
      <c r="AD103" s="648">
        <f>AB103+AC103</f>
        <v>1530743.04</v>
      </c>
      <c r="AE103" s="648">
        <v>546693.93999999994</v>
      </c>
      <c r="AF103" s="648">
        <f>AD103+AE103</f>
        <v>2077436.98</v>
      </c>
      <c r="AG103" s="648">
        <f>AA103-AF103</f>
        <v>8856441.9000000004</v>
      </c>
      <c r="AH103" s="648">
        <f>AA103-AD103</f>
        <v>9403135.8399999999</v>
      </c>
      <c r="AI103" s="648">
        <f>AH103</f>
        <v>9403135.8399999999</v>
      </c>
      <c r="AJ103" s="648"/>
      <c r="AK103" s="649"/>
      <c r="AL103" s="650">
        <f t="shared" ref="AL103:AS103" si="173">AA103</f>
        <v>10933878.880000001</v>
      </c>
      <c r="AM103" s="651">
        <f t="shared" si="173"/>
        <v>765371.52</v>
      </c>
      <c r="AN103" s="651">
        <f t="shared" si="173"/>
        <v>765371.52</v>
      </c>
      <c r="AO103" s="652">
        <f t="shared" si="173"/>
        <v>1530743.04</v>
      </c>
      <c r="AP103" s="651">
        <f t="shared" si="173"/>
        <v>546693.93999999994</v>
      </c>
      <c r="AQ103" s="651">
        <f t="shared" si="173"/>
        <v>2077436.98</v>
      </c>
      <c r="AR103" s="651">
        <f t="shared" si="173"/>
        <v>8856441.9000000004</v>
      </c>
      <c r="AS103" s="653">
        <f t="shared" si="173"/>
        <v>9403135.8399999999</v>
      </c>
      <c r="AT103" s="998"/>
    </row>
    <row r="104" spans="1:46" ht="28.5" customHeight="1" x14ac:dyDescent="0.25">
      <c r="A104" s="985"/>
      <c r="B104" s="309" t="s">
        <v>108</v>
      </c>
      <c r="C104" s="310" t="s">
        <v>184</v>
      </c>
      <c r="D104" s="327">
        <v>7041</v>
      </c>
      <c r="E104" s="34"/>
      <c r="F104" s="34"/>
      <c r="G104" s="163"/>
      <c r="H104" s="34"/>
      <c r="I104" s="34"/>
      <c r="J104" s="34"/>
      <c r="K104" s="35"/>
      <c r="L104" s="164"/>
      <c r="M104" s="209"/>
      <c r="N104" s="199"/>
      <c r="O104" s="201"/>
      <c r="P104" s="248"/>
      <c r="Q104" s="248"/>
      <c r="R104" s="248"/>
      <c r="S104" s="279"/>
      <c r="T104" s="248"/>
      <c r="U104" s="248"/>
      <c r="V104" s="249"/>
      <c r="W104" s="250"/>
      <c r="X104" s="367"/>
      <c r="Y104" s="251"/>
      <c r="Z104" s="293"/>
      <c r="AA104" s="368">
        <v>16844694</v>
      </c>
      <c r="AB104" s="369">
        <v>1179128.58</v>
      </c>
      <c r="AC104" s="369">
        <v>1179128.58</v>
      </c>
      <c r="AD104" s="369">
        <f>AB104+AC104</f>
        <v>2358257.16</v>
      </c>
      <c r="AE104" s="369">
        <v>842234.7</v>
      </c>
      <c r="AF104" s="369">
        <f>AD104+AE104</f>
        <v>3200491.8600000003</v>
      </c>
      <c r="AG104" s="369">
        <f>AA104-AF104</f>
        <v>13644202.140000001</v>
      </c>
      <c r="AH104" s="369">
        <f>AA104-AD104</f>
        <v>14486436.84</v>
      </c>
      <c r="AI104" s="369">
        <f>AH104</f>
        <v>14486436.84</v>
      </c>
      <c r="AJ104" s="355">
        <v>5805803</v>
      </c>
      <c r="AK104" s="347">
        <v>43508</v>
      </c>
      <c r="AL104" s="630">
        <f t="shared" ref="AL104:AS104" si="174">AA104</f>
        <v>16844694</v>
      </c>
      <c r="AM104" s="254">
        <f t="shared" si="174"/>
        <v>1179128.58</v>
      </c>
      <c r="AN104" s="254">
        <f t="shared" si="174"/>
        <v>1179128.58</v>
      </c>
      <c r="AO104" s="271">
        <f t="shared" si="174"/>
        <v>2358257.16</v>
      </c>
      <c r="AP104" s="254">
        <f t="shared" si="174"/>
        <v>842234.7</v>
      </c>
      <c r="AQ104" s="254">
        <f t="shared" si="174"/>
        <v>3200491.8600000003</v>
      </c>
      <c r="AR104" s="254">
        <f t="shared" si="174"/>
        <v>13644202.140000001</v>
      </c>
      <c r="AS104" s="301">
        <f t="shared" si="174"/>
        <v>14486436.84</v>
      </c>
      <c r="AT104" s="998"/>
    </row>
    <row r="105" spans="1:46" s="654" customFormat="1" ht="28.5" customHeight="1" x14ac:dyDescent="0.25">
      <c r="A105" s="985"/>
      <c r="B105" s="671" t="s">
        <v>108</v>
      </c>
      <c r="C105" s="635" t="s">
        <v>226</v>
      </c>
      <c r="D105" s="684">
        <v>7041</v>
      </c>
      <c r="E105" s="637"/>
      <c r="F105" s="637"/>
      <c r="G105" s="637"/>
      <c r="H105" s="637"/>
      <c r="I105" s="637"/>
      <c r="J105" s="637"/>
      <c r="K105" s="638"/>
      <c r="L105" s="638"/>
      <c r="M105" s="639"/>
      <c r="N105" s="640"/>
      <c r="O105" s="641"/>
      <c r="P105" s="642"/>
      <c r="Q105" s="642"/>
      <c r="R105" s="642"/>
      <c r="S105" s="642"/>
      <c r="T105" s="642"/>
      <c r="U105" s="642"/>
      <c r="V105" s="643"/>
      <c r="W105" s="643"/>
      <c r="X105" s="644"/>
      <c r="Y105" s="645"/>
      <c r="Z105" s="646"/>
      <c r="AA105" s="730">
        <v>7630604</v>
      </c>
      <c r="AB105" s="731">
        <v>534142.28</v>
      </c>
      <c r="AC105" s="731">
        <v>534142.28</v>
      </c>
      <c r="AD105" s="731">
        <f>AB105+AC105</f>
        <v>1068284.56</v>
      </c>
      <c r="AE105" s="731">
        <v>381530.2</v>
      </c>
      <c r="AF105" s="731">
        <f>AD105+AE105</f>
        <v>1449814.76</v>
      </c>
      <c r="AG105" s="731">
        <f>AA105-AF105</f>
        <v>6180789.2400000002</v>
      </c>
      <c r="AH105" s="731">
        <f>AA105-AD105</f>
        <v>6562319.4399999995</v>
      </c>
      <c r="AI105" s="731">
        <f>AH105</f>
        <v>6562319.4399999995</v>
      </c>
      <c r="AJ105" s="648">
        <v>8865151</v>
      </c>
      <c r="AK105" s="649">
        <v>43549</v>
      </c>
      <c r="AL105" s="650">
        <f t="shared" ref="AL105:AS106" si="175">AA105</f>
        <v>7630604</v>
      </c>
      <c r="AM105" s="651">
        <f t="shared" si="175"/>
        <v>534142.28</v>
      </c>
      <c r="AN105" s="651">
        <f t="shared" si="175"/>
        <v>534142.28</v>
      </c>
      <c r="AO105" s="652">
        <f t="shared" si="175"/>
        <v>1068284.56</v>
      </c>
      <c r="AP105" s="651">
        <f t="shared" si="175"/>
        <v>381530.2</v>
      </c>
      <c r="AQ105" s="651">
        <f t="shared" si="175"/>
        <v>1449814.76</v>
      </c>
      <c r="AR105" s="651">
        <f t="shared" si="175"/>
        <v>6180789.2400000002</v>
      </c>
      <c r="AS105" s="653">
        <f t="shared" si="175"/>
        <v>6562319.4399999995</v>
      </c>
      <c r="AT105" s="998"/>
    </row>
    <row r="106" spans="1:46" s="654" customFormat="1" ht="28.5" customHeight="1" thickBot="1" x14ac:dyDescent="0.3">
      <c r="A106" s="986"/>
      <c r="B106" s="756" t="s">
        <v>108</v>
      </c>
      <c r="C106" s="757" t="s">
        <v>249</v>
      </c>
      <c r="D106" s="758">
        <v>7041</v>
      </c>
      <c r="E106" s="759"/>
      <c r="F106" s="759"/>
      <c r="G106" s="759"/>
      <c r="H106" s="759"/>
      <c r="I106" s="759"/>
      <c r="J106" s="759"/>
      <c r="K106" s="760"/>
      <c r="L106" s="760"/>
      <c r="M106" s="761"/>
      <c r="N106" s="762"/>
      <c r="O106" s="763"/>
      <c r="P106" s="764"/>
      <c r="Q106" s="764"/>
      <c r="R106" s="764"/>
      <c r="S106" s="764"/>
      <c r="T106" s="764"/>
      <c r="U106" s="764"/>
      <c r="V106" s="765"/>
      <c r="W106" s="765"/>
      <c r="X106" s="717"/>
      <c r="Y106" s="766"/>
      <c r="Z106" s="767"/>
      <c r="AA106" s="768">
        <v>9241735</v>
      </c>
      <c r="AB106" s="769">
        <v>646921.44999999995</v>
      </c>
      <c r="AC106" s="769">
        <v>646921.44999999995</v>
      </c>
      <c r="AD106" s="769">
        <f>AB106+AC106</f>
        <v>1293842.8999999999</v>
      </c>
      <c r="AE106" s="769">
        <v>462086.75</v>
      </c>
      <c r="AF106" s="769">
        <f>AD106+AE106</f>
        <v>1755929.65</v>
      </c>
      <c r="AG106" s="769">
        <f>AA106-AF106</f>
        <v>7485805.3499999996</v>
      </c>
      <c r="AH106" s="769">
        <f>AA106-AD106</f>
        <v>7947892.0999999996</v>
      </c>
      <c r="AI106" s="769">
        <f>AH106</f>
        <v>7947892.0999999996</v>
      </c>
      <c r="AJ106" s="770">
        <v>9965818</v>
      </c>
      <c r="AK106" s="771" t="s">
        <v>248</v>
      </c>
      <c r="AL106" s="772">
        <f t="shared" si="175"/>
        <v>9241735</v>
      </c>
      <c r="AM106" s="773">
        <f t="shared" si="175"/>
        <v>646921.44999999995</v>
      </c>
      <c r="AN106" s="773">
        <f t="shared" si="175"/>
        <v>646921.44999999995</v>
      </c>
      <c r="AO106" s="774">
        <f t="shared" si="175"/>
        <v>1293842.8999999999</v>
      </c>
      <c r="AP106" s="773">
        <f t="shared" si="175"/>
        <v>462086.75</v>
      </c>
      <c r="AQ106" s="773">
        <f t="shared" si="175"/>
        <v>1755929.65</v>
      </c>
      <c r="AR106" s="773">
        <f t="shared" si="175"/>
        <v>7485805.3499999996</v>
      </c>
      <c r="AS106" s="775">
        <f t="shared" si="175"/>
        <v>7947892.0999999996</v>
      </c>
      <c r="AT106" s="998"/>
    </row>
    <row r="107" spans="1:46" ht="36.75" customHeight="1" x14ac:dyDescent="0.25">
      <c r="A107" s="987">
        <v>20</v>
      </c>
      <c r="B107" s="508" t="s">
        <v>94</v>
      </c>
      <c r="C107" s="509" t="s">
        <v>111</v>
      </c>
      <c r="D107" s="474">
        <v>7081</v>
      </c>
      <c r="E107" s="475"/>
      <c r="F107" s="475"/>
      <c r="G107" s="476"/>
      <c r="H107" s="475"/>
      <c r="I107" s="475"/>
      <c r="J107" s="475"/>
      <c r="K107" s="477"/>
      <c r="L107" s="478"/>
      <c r="M107" s="479"/>
      <c r="N107" s="480"/>
      <c r="O107" s="481"/>
      <c r="P107" s="443">
        <v>6217683</v>
      </c>
      <c r="Q107" s="443">
        <v>373060.98</v>
      </c>
      <c r="R107" s="443">
        <v>435237.81</v>
      </c>
      <c r="S107" s="442">
        <f t="shared" si="84"/>
        <v>808298.79</v>
      </c>
      <c r="T107" s="443">
        <v>310884.15000000002</v>
      </c>
      <c r="U107" s="443">
        <f t="shared" si="85"/>
        <v>1119182.94</v>
      </c>
      <c r="V107" s="482">
        <f t="shared" si="87"/>
        <v>5098500.0600000005</v>
      </c>
      <c r="W107" s="444">
        <f t="shared" si="88"/>
        <v>5409384.21</v>
      </c>
      <c r="X107" s="483">
        <f>W107</f>
        <v>5409384.21</v>
      </c>
      <c r="Y107" s="484">
        <v>2875839</v>
      </c>
      <c r="Z107" s="486">
        <v>43226</v>
      </c>
      <c r="AA107" s="485"/>
      <c r="AB107" s="485"/>
      <c r="AC107" s="485"/>
      <c r="AD107" s="485"/>
      <c r="AE107" s="485"/>
      <c r="AF107" s="485"/>
      <c r="AG107" s="485"/>
      <c r="AH107" s="485"/>
      <c r="AI107" s="485"/>
      <c r="AJ107" s="486"/>
      <c r="AK107" s="486"/>
      <c r="AL107" s="620">
        <f t="shared" si="0"/>
        <v>6217683</v>
      </c>
      <c r="AM107" s="487">
        <f t="shared" si="90"/>
        <v>373060.98</v>
      </c>
      <c r="AN107" s="487">
        <f t="shared" si="0"/>
        <v>435237.81</v>
      </c>
      <c r="AO107" s="446">
        <f t="shared" si="49"/>
        <v>808298.79</v>
      </c>
      <c r="AP107" s="487">
        <f t="shared" si="3"/>
        <v>310884.15000000002</v>
      </c>
      <c r="AQ107" s="487">
        <f t="shared" si="3"/>
        <v>1119182.94</v>
      </c>
      <c r="AR107" s="487">
        <f t="shared" si="3"/>
        <v>5098500.0600000005</v>
      </c>
      <c r="AS107" s="488">
        <f t="shared" si="3"/>
        <v>5409384.21</v>
      </c>
      <c r="AT107" s="975">
        <f>AS107+AS108+AS109</f>
        <v>36944365.590000004</v>
      </c>
    </row>
    <row r="108" spans="1:46" s="654" customFormat="1" ht="36.75" customHeight="1" x14ac:dyDescent="0.25">
      <c r="A108" s="988"/>
      <c r="B108" s="671" t="s">
        <v>94</v>
      </c>
      <c r="C108" s="635" t="s">
        <v>216</v>
      </c>
      <c r="D108" s="673">
        <v>7081</v>
      </c>
      <c r="E108" s="674"/>
      <c r="F108" s="674"/>
      <c r="G108" s="674"/>
      <c r="H108" s="674"/>
      <c r="I108" s="674"/>
      <c r="J108" s="674"/>
      <c r="K108" s="675"/>
      <c r="L108" s="675"/>
      <c r="M108" s="676"/>
      <c r="N108" s="677"/>
      <c r="O108" s="678"/>
      <c r="P108" s="679"/>
      <c r="Q108" s="679"/>
      <c r="R108" s="679"/>
      <c r="S108" s="679"/>
      <c r="T108" s="679"/>
      <c r="U108" s="679"/>
      <c r="V108" s="680"/>
      <c r="W108" s="680"/>
      <c r="X108" s="681"/>
      <c r="Y108" s="682"/>
      <c r="Z108" s="683"/>
      <c r="AA108" s="648">
        <v>24987347</v>
      </c>
      <c r="AB108" s="648">
        <v>1749114.29</v>
      </c>
      <c r="AC108" s="648">
        <v>1749114.29</v>
      </c>
      <c r="AD108" s="648">
        <f>AB108+AC108</f>
        <v>3498228.58</v>
      </c>
      <c r="AE108" s="648">
        <v>1249367.3500000001</v>
      </c>
      <c r="AF108" s="648">
        <f>AD108+AE108</f>
        <v>4747595.93</v>
      </c>
      <c r="AG108" s="648">
        <f>AA108-AF108</f>
        <v>20239751.07</v>
      </c>
      <c r="AH108" s="648">
        <f>AA108-AD108</f>
        <v>21489118.420000002</v>
      </c>
      <c r="AI108" s="648">
        <f>AH108</f>
        <v>21489118.420000002</v>
      </c>
      <c r="AJ108" s="683"/>
      <c r="AK108" s="683"/>
      <c r="AL108" s="661">
        <f t="shared" ref="AL108:AS108" si="176">AA108</f>
        <v>24987347</v>
      </c>
      <c r="AM108" s="669">
        <f t="shared" si="176"/>
        <v>1749114.29</v>
      </c>
      <c r="AN108" s="669">
        <f t="shared" si="176"/>
        <v>1749114.29</v>
      </c>
      <c r="AO108" s="661">
        <f t="shared" si="176"/>
        <v>3498228.58</v>
      </c>
      <c r="AP108" s="669">
        <f t="shared" si="176"/>
        <v>1249367.3500000001</v>
      </c>
      <c r="AQ108" s="669">
        <f t="shared" si="176"/>
        <v>4747595.93</v>
      </c>
      <c r="AR108" s="669">
        <f t="shared" si="176"/>
        <v>20239751.07</v>
      </c>
      <c r="AS108" s="669">
        <f t="shared" si="176"/>
        <v>21489118.420000002</v>
      </c>
      <c r="AT108" s="969"/>
    </row>
    <row r="109" spans="1:46" s="654" customFormat="1" ht="36.75" customHeight="1" thickBot="1" x14ac:dyDescent="0.3">
      <c r="A109" s="989"/>
      <c r="B109" s="780" t="s">
        <v>94</v>
      </c>
      <c r="C109" s="850" t="s">
        <v>283</v>
      </c>
      <c r="D109" s="782">
        <v>7081</v>
      </c>
      <c r="E109" s="783"/>
      <c r="F109" s="783"/>
      <c r="G109" s="783"/>
      <c r="H109" s="783"/>
      <c r="I109" s="783"/>
      <c r="J109" s="783"/>
      <c r="K109" s="784"/>
      <c r="L109" s="784"/>
      <c r="M109" s="785"/>
      <c r="N109" s="786"/>
      <c r="O109" s="787"/>
      <c r="P109" s="776"/>
      <c r="Q109" s="776"/>
      <c r="R109" s="776"/>
      <c r="S109" s="776"/>
      <c r="T109" s="776"/>
      <c r="U109" s="776"/>
      <c r="V109" s="788"/>
      <c r="W109" s="788"/>
      <c r="X109" s="789"/>
      <c r="Y109" s="790"/>
      <c r="Z109" s="791"/>
      <c r="AA109" s="783">
        <v>11681236</v>
      </c>
      <c r="AB109" s="783">
        <v>817686.52</v>
      </c>
      <c r="AC109" s="783">
        <v>817686.52</v>
      </c>
      <c r="AD109" s="783">
        <f t="shared" ref="AD109" si="177">AB109+AC109</f>
        <v>1635373.04</v>
      </c>
      <c r="AE109" s="783">
        <v>584061.80000000005</v>
      </c>
      <c r="AF109" s="783">
        <f t="shared" ref="AF109" si="178">AD109+AE109</f>
        <v>2219434.84</v>
      </c>
      <c r="AG109" s="784">
        <f t="shared" ref="AG109" si="179">AA109-AF109</f>
        <v>9461801.1600000001</v>
      </c>
      <c r="AH109" s="784">
        <f t="shared" ref="AH109" si="180">AA109-AD109</f>
        <v>10045862.960000001</v>
      </c>
      <c r="AI109" s="792">
        <f>AH109</f>
        <v>10045862.960000001</v>
      </c>
      <c r="AJ109" s="844" t="s">
        <v>293</v>
      </c>
      <c r="AK109" s="845">
        <v>43646</v>
      </c>
      <c r="AL109" s="747">
        <f t="shared" ref="AL109" si="181">AA109</f>
        <v>11681236</v>
      </c>
      <c r="AM109" s="793">
        <f t="shared" ref="AM109" si="182">AB109</f>
        <v>817686.52</v>
      </c>
      <c r="AN109" s="793">
        <f t="shared" ref="AN109" si="183">AC109</f>
        <v>817686.52</v>
      </c>
      <c r="AO109" s="747">
        <f t="shared" ref="AO109" si="184">AD109</f>
        <v>1635373.04</v>
      </c>
      <c r="AP109" s="793">
        <f t="shared" ref="AP109" si="185">AE109</f>
        <v>584061.80000000005</v>
      </c>
      <c r="AQ109" s="793">
        <f t="shared" ref="AQ109" si="186">AF109</f>
        <v>2219434.84</v>
      </c>
      <c r="AR109" s="793">
        <f t="shared" ref="AR109" si="187">AG109</f>
        <v>9461801.1600000001</v>
      </c>
      <c r="AS109" s="793">
        <f t="shared" ref="AS109" si="188">AH109</f>
        <v>10045862.960000001</v>
      </c>
      <c r="AT109" s="970"/>
    </row>
    <row r="110" spans="1:46" ht="38.25" customHeight="1" x14ac:dyDescent="0.25">
      <c r="A110" s="984">
        <v>21</v>
      </c>
      <c r="B110" s="307" t="s">
        <v>116</v>
      </c>
      <c r="C110" s="507" t="s">
        <v>117</v>
      </c>
      <c r="D110" s="285">
        <v>7081</v>
      </c>
      <c r="E110" s="34"/>
      <c r="F110" s="34"/>
      <c r="G110" s="163"/>
      <c r="H110" s="34"/>
      <c r="I110" s="34"/>
      <c r="J110" s="34"/>
      <c r="K110" s="35"/>
      <c r="L110" s="164"/>
      <c r="M110" s="209"/>
      <c r="N110" s="199"/>
      <c r="O110" s="201"/>
      <c r="P110" s="248">
        <v>15104005</v>
      </c>
      <c r="Q110" s="248">
        <v>906240.3</v>
      </c>
      <c r="R110" s="248">
        <v>906240.3</v>
      </c>
      <c r="S110" s="279">
        <f t="shared" si="84"/>
        <v>1812480.6</v>
      </c>
      <c r="T110" s="248">
        <v>755200.25</v>
      </c>
      <c r="U110" s="248">
        <f t="shared" si="85"/>
        <v>2567680.85</v>
      </c>
      <c r="V110" s="249">
        <f t="shared" si="87"/>
        <v>12536324.15</v>
      </c>
      <c r="W110" s="250">
        <f t="shared" si="88"/>
        <v>13291524.4</v>
      </c>
      <c r="X110" s="1024">
        <f>W110+W111</f>
        <v>19776534.850000001</v>
      </c>
      <c r="Y110" s="251"/>
      <c r="Z110" s="293"/>
      <c r="AA110" s="358"/>
      <c r="AB110" s="359"/>
      <c r="AC110" s="359"/>
      <c r="AD110" s="359"/>
      <c r="AE110" s="359"/>
      <c r="AF110" s="359"/>
      <c r="AG110" s="359"/>
      <c r="AH110" s="359"/>
      <c r="AI110" s="359"/>
      <c r="AJ110" s="252"/>
      <c r="AK110" s="360"/>
      <c r="AL110" s="630">
        <f t="shared" ref="AL110:AL182" si="189">E110+P110</f>
        <v>15104005</v>
      </c>
      <c r="AM110" s="254">
        <f t="shared" si="90"/>
        <v>906240.3</v>
      </c>
      <c r="AN110" s="254">
        <f t="shared" si="0"/>
        <v>906240.3</v>
      </c>
      <c r="AO110" s="271">
        <f t="shared" si="49"/>
        <v>1812480.6</v>
      </c>
      <c r="AP110" s="254">
        <f t="shared" si="3"/>
        <v>755200.25</v>
      </c>
      <c r="AQ110" s="254">
        <f t="shared" si="3"/>
        <v>2567680.85</v>
      </c>
      <c r="AR110" s="254">
        <f t="shared" si="3"/>
        <v>12536324.15</v>
      </c>
      <c r="AS110" s="301">
        <f t="shared" si="3"/>
        <v>13291524.4</v>
      </c>
      <c r="AT110" s="997">
        <f>AS110+AS111+AS112+AS113</f>
        <v>29203933.940000001</v>
      </c>
    </row>
    <row r="111" spans="1:46" ht="38.25" customHeight="1" x14ac:dyDescent="0.25">
      <c r="A111" s="985"/>
      <c r="B111" s="307" t="s">
        <v>116</v>
      </c>
      <c r="C111" s="310" t="s">
        <v>151</v>
      </c>
      <c r="D111" s="285">
        <v>7081</v>
      </c>
      <c r="E111" s="34"/>
      <c r="F111" s="34"/>
      <c r="G111" s="163"/>
      <c r="H111" s="34"/>
      <c r="I111" s="34"/>
      <c r="J111" s="34"/>
      <c r="K111" s="35"/>
      <c r="L111" s="164"/>
      <c r="M111" s="209"/>
      <c r="N111" s="199"/>
      <c r="O111" s="201"/>
      <c r="P111" s="248">
        <v>7454035</v>
      </c>
      <c r="Q111" s="248">
        <v>521782.45</v>
      </c>
      <c r="R111" s="248">
        <v>447242.1</v>
      </c>
      <c r="S111" s="279">
        <f t="shared" si="84"/>
        <v>969024.55</v>
      </c>
      <c r="T111" s="248">
        <v>372701.75</v>
      </c>
      <c r="U111" s="248">
        <f t="shared" si="85"/>
        <v>1341726.3</v>
      </c>
      <c r="V111" s="249">
        <f t="shared" si="87"/>
        <v>6112308.7000000002</v>
      </c>
      <c r="W111" s="250">
        <f t="shared" si="88"/>
        <v>6485010.4500000002</v>
      </c>
      <c r="X111" s="1003"/>
      <c r="Y111" s="251"/>
      <c r="Z111" s="293"/>
      <c r="AA111" s="351"/>
      <c r="AB111" s="355"/>
      <c r="AC111" s="355"/>
      <c r="AD111" s="355"/>
      <c r="AE111" s="355"/>
      <c r="AF111" s="355"/>
      <c r="AG111" s="355"/>
      <c r="AH111" s="355"/>
      <c r="AI111" s="355"/>
      <c r="AJ111" s="318"/>
      <c r="AK111" s="347"/>
      <c r="AL111" s="630">
        <f t="shared" si="189"/>
        <v>7454035</v>
      </c>
      <c r="AM111" s="254">
        <f t="shared" si="90"/>
        <v>521782.45</v>
      </c>
      <c r="AN111" s="254">
        <f t="shared" si="0"/>
        <v>447242.1</v>
      </c>
      <c r="AO111" s="271">
        <f t="shared" si="49"/>
        <v>969024.55</v>
      </c>
      <c r="AP111" s="254">
        <f t="shared" si="49"/>
        <v>372701.75</v>
      </c>
      <c r="AQ111" s="254">
        <f t="shared" ref="AQ111" si="190">J111+U111</f>
        <v>1341726.3</v>
      </c>
      <c r="AR111" s="254">
        <f t="shared" ref="AR111" si="191">K111+V111</f>
        <v>6112308.7000000002</v>
      </c>
      <c r="AS111" s="301">
        <f t="shared" ref="AS111" si="192">L111+W111</f>
        <v>6485010.4500000002</v>
      </c>
      <c r="AT111" s="998"/>
    </row>
    <row r="112" spans="1:46" s="654" customFormat="1" ht="38.25" customHeight="1" x14ac:dyDescent="0.25">
      <c r="A112" s="985"/>
      <c r="B112" s="634" t="s">
        <v>116</v>
      </c>
      <c r="C112" s="635" t="s">
        <v>192</v>
      </c>
      <c r="D112" s="636">
        <v>7081</v>
      </c>
      <c r="E112" s="637"/>
      <c r="F112" s="637"/>
      <c r="G112" s="637"/>
      <c r="H112" s="637"/>
      <c r="I112" s="637"/>
      <c r="J112" s="637"/>
      <c r="K112" s="638"/>
      <c r="L112" s="638"/>
      <c r="M112" s="639"/>
      <c r="N112" s="640"/>
      <c r="O112" s="641"/>
      <c r="P112" s="642"/>
      <c r="Q112" s="642"/>
      <c r="R112" s="642"/>
      <c r="S112" s="642"/>
      <c r="T112" s="642"/>
      <c r="U112" s="642"/>
      <c r="V112" s="643"/>
      <c r="W112" s="643"/>
      <c r="X112" s="717"/>
      <c r="Y112" s="645"/>
      <c r="Z112" s="646"/>
      <c r="AA112" s="718">
        <v>5159158.9000000004</v>
      </c>
      <c r="AB112" s="719">
        <v>361141.12</v>
      </c>
      <c r="AC112" s="719">
        <v>309549.53000000003</v>
      </c>
      <c r="AD112" s="719">
        <f>AB112+AC112</f>
        <v>670690.65</v>
      </c>
      <c r="AE112" s="719">
        <v>257957.95</v>
      </c>
      <c r="AF112" s="719">
        <f>AD112+AE112</f>
        <v>928648.60000000009</v>
      </c>
      <c r="AG112" s="719">
        <f>AA112-AF112</f>
        <v>4230510.3000000007</v>
      </c>
      <c r="AH112" s="719">
        <f>AA112-AD112</f>
        <v>4488468.25</v>
      </c>
      <c r="AI112" s="719">
        <f>AH112</f>
        <v>4488468.25</v>
      </c>
      <c r="AJ112" s="648">
        <v>8865103</v>
      </c>
      <c r="AK112" s="649" t="s">
        <v>193</v>
      </c>
      <c r="AL112" s="650">
        <f t="shared" ref="AL112:AS112" si="193">AA112</f>
        <v>5159158.9000000004</v>
      </c>
      <c r="AM112" s="651">
        <f t="shared" si="193"/>
        <v>361141.12</v>
      </c>
      <c r="AN112" s="651">
        <f t="shared" si="193"/>
        <v>309549.53000000003</v>
      </c>
      <c r="AO112" s="652">
        <f t="shared" si="193"/>
        <v>670690.65</v>
      </c>
      <c r="AP112" s="651">
        <f t="shared" si="193"/>
        <v>257957.95</v>
      </c>
      <c r="AQ112" s="651">
        <f t="shared" si="193"/>
        <v>928648.60000000009</v>
      </c>
      <c r="AR112" s="651">
        <f t="shared" si="193"/>
        <v>4230510.3000000007</v>
      </c>
      <c r="AS112" s="653">
        <f t="shared" si="193"/>
        <v>4488468.25</v>
      </c>
      <c r="AT112" s="998"/>
    </row>
    <row r="113" spans="1:46" ht="38.25" customHeight="1" x14ac:dyDescent="0.25">
      <c r="A113" s="1000"/>
      <c r="B113" s="503" t="s">
        <v>116</v>
      </c>
      <c r="C113" s="505" t="s">
        <v>306</v>
      </c>
      <c r="D113" s="285">
        <v>7081</v>
      </c>
      <c r="E113" s="34"/>
      <c r="F113" s="34"/>
      <c r="G113" s="163"/>
      <c r="H113" s="34"/>
      <c r="I113" s="34"/>
      <c r="J113" s="34"/>
      <c r="K113" s="35"/>
      <c r="L113" s="164"/>
      <c r="M113" s="209"/>
      <c r="N113" s="199"/>
      <c r="O113" s="201"/>
      <c r="P113" s="248"/>
      <c r="Q113" s="248"/>
      <c r="R113" s="248"/>
      <c r="S113" s="279"/>
      <c r="T113" s="248"/>
      <c r="U113" s="248"/>
      <c r="V113" s="249"/>
      <c r="W113" s="250"/>
      <c r="X113" s="392"/>
      <c r="Y113" s="251"/>
      <c r="Z113" s="293"/>
      <c r="AA113" s="427">
        <v>5676932</v>
      </c>
      <c r="AB113" s="427">
        <v>397385.24</v>
      </c>
      <c r="AC113" s="427">
        <v>340615.92</v>
      </c>
      <c r="AD113" s="427">
        <f t="shared" ref="AD113" si="194">AB113+AC113</f>
        <v>738001.15999999992</v>
      </c>
      <c r="AE113" s="427">
        <v>283846.59999999998</v>
      </c>
      <c r="AF113" s="427">
        <f t="shared" ref="AF113" si="195">AD113+AE113</f>
        <v>1021847.7599999999</v>
      </c>
      <c r="AG113" s="428">
        <f t="shared" ref="AG113" si="196">AA113-AF113</f>
        <v>4655084.24</v>
      </c>
      <c r="AH113" s="429">
        <f t="shared" ref="AH113" si="197">AA113-AD113</f>
        <v>4938930.84</v>
      </c>
      <c r="AI113" s="500">
        <f>AH113</f>
        <v>4938930.84</v>
      </c>
      <c r="AJ113" s="501" t="s">
        <v>307</v>
      </c>
      <c r="AK113" s="502">
        <v>43646</v>
      </c>
      <c r="AL113" s="630">
        <f t="shared" ref="AL113" si="198">AA113</f>
        <v>5676932</v>
      </c>
      <c r="AM113" s="462">
        <f t="shared" ref="AM113" si="199">AB113</f>
        <v>397385.24</v>
      </c>
      <c r="AN113" s="462">
        <f t="shared" ref="AN113" si="200">AC113</f>
        <v>340615.92</v>
      </c>
      <c r="AO113" s="463">
        <f t="shared" ref="AO113" si="201">AD113</f>
        <v>738001.15999999992</v>
      </c>
      <c r="AP113" s="462">
        <f t="shared" ref="AP113" si="202">AE113</f>
        <v>283846.59999999998</v>
      </c>
      <c r="AQ113" s="462">
        <f t="shared" ref="AQ113" si="203">AF113</f>
        <v>1021847.7599999999</v>
      </c>
      <c r="AR113" s="462">
        <f t="shared" ref="AR113" si="204">AG113</f>
        <v>4655084.24</v>
      </c>
      <c r="AS113" s="464">
        <f t="shared" ref="AS113" si="205">AH113</f>
        <v>4938930.84</v>
      </c>
      <c r="AT113" s="968"/>
    </row>
    <row r="114" spans="1:46" ht="31.5" customHeight="1" x14ac:dyDescent="0.25">
      <c r="A114" s="995">
        <v>22</v>
      </c>
      <c r="B114" s="307" t="s">
        <v>122</v>
      </c>
      <c r="C114" s="310" t="s">
        <v>121</v>
      </c>
      <c r="D114" s="285">
        <v>7041</v>
      </c>
      <c r="E114" s="34"/>
      <c r="F114" s="34"/>
      <c r="G114" s="163"/>
      <c r="H114" s="34"/>
      <c r="I114" s="34"/>
      <c r="J114" s="34"/>
      <c r="K114" s="35"/>
      <c r="L114" s="164"/>
      <c r="M114" s="209"/>
      <c r="N114" s="199"/>
      <c r="O114" s="201"/>
      <c r="P114" s="248">
        <v>4011000</v>
      </c>
      <c r="Q114" s="248">
        <v>240660</v>
      </c>
      <c r="R114" s="248">
        <v>280770</v>
      </c>
      <c r="S114" s="279">
        <f t="shared" si="84"/>
        <v>521430</v>
      </c>
      <c r="T114" s="248">
        <v>200550</v>
      </c>
      <c r="U114" s="248">
        <f t="shared" si="85"/>
        <v>721980</v>
      </c>
      <c r="V114" s="249">
        <f t="shared" si="87"/>
        <v>3289020</v>
      </c>
      <c r="W114" s="250">
        <f t="shared" si="88"/>
        <v>3489570</v>
      </c>
      <c r="X114" s="994">
        <f>W114+W115</f>
        <v>9467611.4600000009</v>
      </c>
      <c r="Y114" s="251">
        <v>6633603</v>
      </c>
      <c r="Z114" s="293">
        <v>43243</v>
      </c>
      <c r="AA114" s="351"/>
      <c r="AB114" s="355"/>
      <c r="AC114" s="355"/>
      <c r="AD114" s="355"/>
      <c r="AE114" s="355"/>
      <c r="AF114" s="355"/>
      <c r="AG114" s="355"/>
      <c r="AH114" s="355"/>
      <c r="AI114" s="355"/>
      <c r="AJ114" s="318"/>
      <c r="AK114" s="347"/>
      <c r="AL114" s="630">
        <f t="shared" si="189"/>
        <v>4011000</v>
      </c>
      <c r="AM114" s="254">
        <f t="shared" si="90"/>
        <v>240660</v>
      </c>
      <c r="AN114" s="254">
        <f t="shared" si="0"/>
        <v>280770</v>
      </c>
      <c r="AO114" s="271">
        <f t="shared" si="49"/>
        <v>521430</v>
      </c>
      <c r="AP114" s="254">
        <f t="shared" si="3"/>
        <v>200550</v>
      </c>
      <c r="AQ114" s="254">
        <f t="shared" si="3"/>
        <v>721980</v>
      </c>
      <c r="AR114" s="254">
        <f t="shared" si="3"/>
        <v>3289020</v>
      </c>
      <c r="AS114" s="301">
        <f t="shared" si="3"/>
        <v>3489570</v>
      </c>
      <c r="AT114" s="976">
        <f>AS114+AS115+AS116+AS117+AS118+AS119</f>
        <v>79351892.932000011</v>
      </c>
    </row>
    <row r="115" spans="1:46" ht="28.5" customHeight="1" x14ac:dyDescent="0.25">
      <c r="A115" s="985"/>
      <c r="B115" s="307" t="s">
        <v>122</v>
      </c>
      <c r="C115" s="310" t="s">
        <v>156</v>
      </c>
      <c r="D115" s="285">
        <v>7041</v>
      </c>
      <c r="E115" s="34"/>
      <c r="F115" s="34"/>
      <c r="G115" s="163"/>
      <c r="H115" s="34"/>
      <c r="I115" s="34"/>
      <c r="J115" s="34"/>
      <c r="K115" s="35"/>
      <c r="L115" s="164"/>
      <c r="M115" s="209"/>
      <c r="N115" s="199"/>
      <c r="O115" s="201"/>
      <c r="P115" s="248">
        <v>6951211</v>
      </c>
      <c r="Q115" s="248">
        <v>486584.77</v>
      </c>
      <c r="R115" s="248">
        <v>486584.77</v>
      </c>
      <c r="S115" s="279">
        <f t="shared" si="84"/>
        <v>973169.54</v>
      </c>
      <c r="T115" s="248">
        <v>347560.55</v>
      </c>
      <c r="U115" s="248">
        <f t="shared" si="85"/>
        <v>1320730.0900000001</v>
      </c>
      <c r="V115" s="249">
        <f t="shared" si="87"/>
        <v>5630480.9100000001</v>
      </c>
      <c r="W115" s="250">
        <f t="shared" si="88"/>
        <v>5978041.46</v>
      </c>
      <c r="X115" s="1003"/>
      <c r="Y115" s="251">
        <v>6633667</v>
      </c>
      <c r="Z115" s="293">
        <v>43263</v>
      </c>
      <c r="AA115" s="351"/>
      <c r="AB115" s="355"/>
      <c r="AC115" s="355"/>
      <c r="AD115" s="355"/>
      <c r="AE115" s="355"/>
      <c r="AF115" s="355"/>
      <c r="AG115" s="355"/>
      <c r="AH115" s="355"/>
      <c r="AI115" s="355"/>
      <c r="AJ115" s="318"/>
      <c r="AK115" s="347"/>
      <c r="AL115" s="630">
        <f t="shared" si="189"/>
        <v>6951211</v>
      </c>
      <c r="AM115" s="254">
        <f t="shared" si="90"/>
        <v>486584.77</v>
      </c>
      <c r="AN115" s="254">
        <f t="shared" si="0"/>
        <v>486584.77</v>
      </c>
      <c r="AO115" s="271">
        <f t="shared" si="49"/>
        <v>973169.54</v>
      </c>
      <c r="AP115" s="254">
        <f t="shared" si="3"/>
        <v>347560.55</v>
      </c>
      <c r="AQ115" s="254">
        <f t="shared" si="3"/>
        <v>1320730.0900000001</v>
      </c>
      <c r="AR115" s="254">
        <f t="shared" si="3"/>
        <v>5630480.9100000001</v>
      </c>
      <c r="AS115" s="301">
        <f t="shared" si="3"/>
        <v>5978041.46</v>
      </c>
      <c r="AT115" s="998"/>
    </row>
    <row r="116" spans="1:46" s="654" customFormat="1" ht="28.5" customHeight="1" x14ac:dyDescent="0.25">
      <c r="A116" s="985"/>
      <c r="B116" s="634" t="s">
        <v>122</v>
      </c>
      <c r="C116" s="635" t="s">
        <v>157</v>
      </c>
      <c r="D116" s="636">
        <v>7041</v>
      </c>
      <c r="E116" s="637"/>
      <c r="F116" s="637"/>
      <c r="G116" s="637"/>
      <c r="H116" s="637"/>
      <c r="I116" s="637"/>
      <c r="J116" s="637"/>
      <c r="K116" s="638"/>
      <c r="L116" s="638"/>
      <c r="M116" s="639"/>
      <c r="N116" s="640"/>
      <c r="O116" s="641"/>
      <c r="P116" s="642"/>
      <c r="Q116" s="642"/>
      <c r="R116" s="642"/>
      <c r="S116" s="642"/>
      <c r="T116" s="642"/>
      <c r="U116" s="642"/>
      <c r="V116" s="643"/>
      <c r="W116" s="643"/>
      <c r="X116" s="644"/>
      <c r="Y116" s="645"/>
      <c r="Z116" s="646"/>
      <c r="AA116" s="647">
        <v>2821414</v>
      </c>
      <c r="AB116" s="648">
        <v>197498.98</v>
      </c>
      <c r="AC116" s="648">
        <v>197498.98</v>
      </c>
      <c r="AD116" s="648">
        <f t="shared" ref="AD116:AD122" si="206">AB116+AC116</f>
        <v>394997.96</v>
      </c>
      <c r="AE116" s="648">
        <v>141070.70000000001</v>
      </c>
      <c r="AF116" s="648">
        <f t="shared" ref="AF116:AF122" si="207">AD116+AE116</f>
        <v>536068.66</v>
      </c>
      <c r="AG116" s="648">
        <f t="shared" ref="AG116:AG122" si="208">AA116-AF116</f>
        <v>2285345.34</v>
      </c>
      <c r="AH116" s="648">
        <f t="shared" ref="AH116:AH122" si="209">AA116-AD116</f>
        <v>2426416.04</v>
      </c>
      <c r="AI116" s="648">
        <f t="shared" ref="AI116:AI122" si="210">AH116</f>
        <v>2426416.04</v>
      </c>
      <c r="AJ116" s="648">
        <v>6633889</v>
      </c>
      <c r="AK116" s="649">
        <v>43387</v>
      </c>
      <c r="AL116" s="650">
        <f t="shared" ref="AL116:AS126" si="211">AA116</f>
        <v>2821414</v>
      </c>
      <c r="AM116" s="651">
        <f t="shared" si="211"/>
        <v>197498.98</v>
      </c>
      <c r="AN116" s="651">
        <f t="shared" si="211"/>
        <v>197498.98</v>
      </c>
      <c r="AO116" s="652">
        <f t="shared" si="211"/>
        <v>394997.96</v>
      </c>
      <c r="AP116" s="651">
        <f t="shared" si="211"/>
        <v>141070.70000000001</v>
      </c>
      <c r="AQ116" s="651">
        <f t="shared" si="211"/>
        <v>536068.66</v>
      </c>
      <c r="AR116" s="651">
        <f t="shared" si="211"/>
        <v>2285345.34</v>
      </c>
      <c r="AS116" s="653">
        <f t="shared" si="211"/>
        <v>2426416.04</v>
      </c>
      <c r="AT116" s="998"/>
    </row>
    <row r="117" spans="1:46" s="654" customFormat="1" ht="28.5" customHeight="1" x14ac:dyDescent="0.25">
      <c r="A117" s="985"/>
      <c r="B117" s="634" t="s">
        <v>122</v>
      </c>
      <c r="C117" s="635" t="s">
        <v>180</v>
      </c>
      <c r="D117" s="636">
        <v>7041</v>
      </c>
      <c r="E117" s="637"/>
      <c r="F117" s="637"/>
      <c r="G117" s="637"/>
      <c r="H117" s="637"/>
      <c r="I117" s="637"/>
      <c r="J117" s="637"/>
      <c r="K117" s="638"/>
      <c r="L117" s="638"/>
      <c r="M117" s="639"/>
      <c r="N117" s="640"/>
      <c r="O117" s="641"/>
      <c r="P117" s="642"/>
      <c r="Q117" s="642"/>
      <c r="R117" s="642"/>
      <c r="S117" s="642"/>
      <c r="T117" s="642"/>
      <c r="U117" s="642"/>
      <c r="V117" s="643"/>
      <c r="W117" s="643"/>
      <c r="X117" s="644"/>
      <c r="Y117" s="645"/>
      <c r="Z117" s="646"/>
      <c r="AA117" s="647">
        <v>17372657.41</v>
      </c>
      <c r="AB117" s="648">
        <v>1216086.0190000001</v>
      </c>
      <c r="AC117" s="648">
        <v>1216086.0190000001</v>
      </c>
      <c r="AD117" s="648">
        <f t="shared" si="206"/>
        <v>2432172.0380000002</v>
      </c>
      <c r="AE117" s="648">
        <v>868632.87</v>
      </c>
      <c r="AF117" s="648">
        <f t="shared" si="207"/>
        <v>3300804.9080000003</v>
      </c>
      <c r="AG117" s="648">
        <f t="shared" si="208"/>
        <v>14071852.502</v>
      </c>
      <c r="AH117" s="648">
        <f t="shared" si="209"/>
        <v>14940485.372</v>
      </c>
      <c r="AI117" s="648">
        <f t="shared" si="210"/>
        <v>14940485.372</v>
      </c>
      <c r="AJ117" s="648"/>
      <c r="AK117" s="649"/>
      <c r="AL117" s="650">
        <f t="shared" ref="AL117:AS117" si="212">AA117</f>
        <v>17372657.41</v>
      </c>
      <c r="AM117" s="651">
        <f t="shared" si="212"/>
        <v>1216086.0190000001</v>
      </c>
      <c r="AN117" s="651">
        <f t="shared" si="212"/>
        <v>1216086.0190000001</v>
      </c>
      <c r="AO117" s="652">
        <f t="shared" si="212"/>
        <v>2432172.0380000002</v>
      </c>
      <c r="AP117" s="651">
        <f t="shared" si="212"/>
        <v>868632.87</v>
      </c>
      <c r="AQ117" s="651">
        <f t="shared" si="212"/>
        <v>3300804.9080000003</v>
      </c>
      <c r="AR117" s="651">
        <f t="shared" si="212"/>
        <v>14071852.502</v>
      </c>
      <c r="AS117" s="653">
        <f t="shared" si="212"/>
        <v>14940485.372</v>
      </c>
      <c r="AT117" s="998"/>
    </row>
    <row r="118" spans="1:46" s="654" customFormat="1" ht="28.5" customHeight="1" x14ac:dyDescent="0.25">
      <c r="A118" s="985"/>
      <c r="B118" s="634" t="s">
        <v>122</v>
      </c>
      <c r="C118" s="635" t="s">
        <v>222</v>
      </c>
      <c r="D118" s="636">
        <v>7041</v>
      </c>
      <c r="E118" s="637"/>
      <c r="F118" s="637"/>
      <c r="G118" s="637"/>
      <c r="H118" s="637"/>
      <c r="I118" s="637"/>
      <c r="J118" s="637"/>
      <c r="K118" s="638"/>
      <c r="L118" s="638"/>
      <c r="M118" s="639"/>
      <c r="N118" s="640"/>
      <c r="O118" s="641"/>
      <c r="P118" s="642"/>
      <c r="Q118" s="642"/>
      <c r="R118" s="642"/>
      <c r="S118" s="642"/>
      <c r="T118" s="642"/>
      <c r="U118" s="642"/>
      <c r="V118" s="643"/>
      <c r="W118" s="643"/>
      <c r="X118" s="644"/>
      <c r="Y118" s="645"/>
      <c r="Z118" s="646"/>
      <c r="AA118" s="647">
        <v>35514537</v>
      </c>
      <c r="AB118" s="648">
        <v>2486017.59</v>
      </c>
      <c r="AC118" s="648">
        <v>2486017.59</v>
      </c>
      <c r="AD118" s="648">
        <f t="shared" si="206"/>
        <v>4972035.18</v>
      </c>
      <c r="AE118" s="648">
        <v>1775726.85</v>
      </c>
      <c r="AF118" s="648">
        <f t="shared" si="207"/>
        <v>6747762.0299999993</v>
      </c>
      <c r="AG118" s="648">
        <f t="shared" si="208"/>
        <v>28766774.969999999</v>
      </c>
      <c r="AH118" s="648">
        <f t="shared" si="209"/>
        <v>30542501.82</v>
      </c>
      <c r="AI118" s="648">
        <f t="shared" si="210"/>
        <v>30542501.82</v>
      </c>
      <c r="AJ118" s="648">
        <v>8865152</v>
      </c>
      <c r="AK118" s="649">
        <v>43549</v>
      </c>
      <c r="AL118" s="650">
        <f t="shared" ref="AL118" si="213">AA118</f>
        <v>35514537</v>
      </c>
      <c r="AM118" s="651">
        <f t="shared" ref="AM118" si="214">AB118</f>
        <v>2486017.59</v>
      </c>
      <c r="AN118" s="651">
        <f t="shared" ref="AN118" si="215">AC118</f>
        <v>2486017.59</v>
      </c>
      <c r="AO118" s="652">
        <f t="shared" ref="AO118" si="216">AD118</f>
        <v>4972035.18</v>
      </c>
      <c r="AP118" s="651">
        <f t="shared" ref="AP118" si="217">AE118</f>
        <v>1775726.85</v>
      </c>
      <c r="AQ118" s="651">
        <f t="shared" ref="AQ118" si="218">AF118</f>
        <v>6747762.0299999993</v>
      </c>
      <c r="AR118" s="651">
        <f t="shared" ref="AR118" si="219">AG118</f>
        <v>28766774.969999999</v>
      </c>
      <c r="AS118" s="653">
        <f t="shared" ref="AS118" si="220">AH118</f>
        <v>30542501.82</v>
      </c>
      <c r="AT118" s="998"/>
    </row>
    <row r="119" spans="1:46" s="654" customFormat="1" ht="28.5" customHeight="1" thickBot="1" x14ac:dyDescent="0.3">
      <c r="A119" s="986"/>
      <c r="B119" s="795" t="s">
        <v>122</v>
      </c>
      <c r="C119" s="757" t="s">
        <v>255</v>
      </c>
      <c r="D119" s="796">
        <v>7041</v>
      </c>
      <c r="E119" s="759"/>
      <c r="F119" s="759"/>
      <c r="G119" s="759"/>
      <c r="H119" s="759"/>
      <c r="I119" s="759"/>
      <c r="J119" s="759"/>
      <c r="K119" s="760"/>
      <c r="L119" s="760"/>
      <c r="M119" s="761"/>
      <c r="N119" s="762"/>
      <c r="O119" s="763"/>
      <c r="P119" s="764"/>
      <c r="Q119" s="764"/>
      <c r="R119" s="764"/>
      <c r="S119" s="764"/>
      <c r="T119" s="764"/>
      <c r="U119" s="764"/>
      <c r="V119" s="765"/>
      <c r="W119" s="765"/>
      <c r="X119" s="717"/>
      <c r="Y119" s="766"/>
      <c r="Z119" s="767"/>
      <c r="AA119" s="797">
        <v>25552184</v>
      </c>
      <c r="AB119" s="770">
        <v>1788652.88</v>
      </c>
      <c r="AC119" s="770">
        <v>1788652.88</v>
      </c>
      <c r="AD119" s="770">
        <f t="shared" si="206"/>
        <v>3577305.76</v>
      </c>
      <c r="AE119" s="770">
        <v>1277609.2</v>
      </c>
      <c r="AF119" s="770">
        <f t="shared" si="207"/>
        <v>4854914.96</v>
      </c>
      <c r="AG119" s="770">
        <f t="shared" si="208"/>
        <v>20697269.039999999</v>
      </c>
      <c r="AH119" s="770">
        <f t="shared" si="209"/>
        <v>21974878.240000002</v>
      </c>
      <c r="AI119" s="770">
        <f t="shared" si="210"/>
        <v>21974878.240000002</v>
      </c>
      <c r="AJ119" s="770">
        <v>9965839</v>
      </c>
      <c r="AK119" s="771" t="s">
        <v>256</v>
      </c>
      <c r="AL119" s="772">
        <f t="shared" ref="AL119" si="221">AA119</f>
        <v>25552184</v>
      </c>
      <c r="AM119" s="773">
        <f t="shared" ref="AM119" si="222">AB119</f>
        <v>1788652.88</v>
      </c>
      <c r="AN119" s="773">
        <f t="shared" ref="AN119" si="223">AC119</f>
        <v>1788652.88</v>
      </c>
      <c r="AO119" s="774">
        <f t="shared" ref="AO119" si="224">AD119</f>
        <v>3577305.76</v>
      </c>
      <c r="AP119" s="773">
        <f t="shared" ref="AP119" si="225">AE119</f>
        <v>1277609.2</v>
      </c>
      <c r="AQ119" s="773">
        <f t="shared" ref="AQ119" si="226">AF119</f>
        <v>4854914.96</v>
      </c>
      <c r="AR119" s="773">
        <f t="shared" ref="AR119" si="227">AG119</f>
        <v>20697269.039999999</v>
      </c>
      <c r="AS119" s="775">
        <f t="shared" ref="AS119" si="228">AH119</f>
        <v>21974878.240000002</v>
      </c>
      <c r="AT119" s="998"/>
    </row>
    <row r="120" spans="1:46" s="654" customFormat="1" ht="28.5" customHeight="1" x14ac:dyDescent="0.25">
      <c r="A120" s="974">
        <v>23</v>
      </c>
      <c r="B120" s="726" t="s">
        <v>220</v>
      </c>
      <c r="C120" s="727" t="s">
        <v>221</v>
      </c>
      <c r="D120" s="690">
        <v>7041</v>
      </c>
      <c r="E120" s="691"/>
      <c r="F120" s="691"/>
      <c r="G120" s="691"/>
      <c r="H120" s="691"/>
      <c r="I120" s="691"/>
      <c r="J120" s="691"/>
      <c r="K120" s="692"/>
      <c r="L120" s="692"/>
      <c r="M120" s="693"/>
      <c r="N120" s="694"/>
      <c r="O120" s="695"/>
      <c r="P120" s="696"/>
      <c r="Q120" s="696"/>
      <c r="R120" s="696"/>
      <c r="S120" s="696"/>
      <c r="T120" s="696"/>
      <c r="U120" s="696"/>
      <c r="V120" s="697"/>
      <c r="W120" s="697"/>
      <c r="X120" s="698"/>
      <c r="Y120" s="699"/>
      <c r="Z120" s="728"/>
      <c r="AA120" s="702">
        <v>15076187</v>
      </c>
      <c r="AB120" s="702">
        <v>1055333.0900000001</v>
      </c>
      <c r="AC120" s="702">
        <v>1055333.0900000001</v>
      </c>
      <c r="AD120" s="702">
        <f t="shared" si="206"/>
        <v>2110666.1800000002</v>
      </c>
      <c r="AE120" s="702">
        <v>753809.35</v>
      </c>
      <c r="AF120" s="702">
        <f t="shared" si="207"/>
        <v>2864475.5300000003</v>
      </c>
      <c r="AG120" s="702">
        <f t="shared" si="208"/>
        <v>12211711.469999999</v>
      </c>
      <c r="AH120" s="702">
        <f t="shared" si="209"/>
        <v>12965520.82</v>
      </c>
      <c r="AI120" s="702">
        <f t="shared" si="210"/>
        <v>12965520.82</v>
      </c>
      <c r="AJ120" s="702">
        <v>8865149</v>
      </c>
      <c r="AK120" s="728">
        <v>43549</v>
      </c>
      <c r="AL120" s="706">
        <f t="shared" ref="AL120:AS122" si="229">AA120</f>
        <v>15076187</v>
      </c>
      <c r="AM120" s="705">
        <f t="shared" si="229"/>
        <v>1055333.0900000001</v>
      </c>
      <c r="AN120" s="705">
        <f t="shared" si="229"/>
        <v>1055333.0900000001</v>
      </c>
      <c r="AO120" s="706">
        <f t="shared" si="229"/>
        <v>2110666.1800000002</v>
      </c>
      <c r="AP120" s="705">
        <f t="shared" si="229"/>
        <v>753809.35</v>
      </c>
      <c r="AQ120" s="705">
        <f t="shared" si="229"/>
        <v>2864475.5300000003</v>
      </c>
      <c r="AR120" s="705">
        <f t="shared" si="229"/>
        <v>12211711.469999999</v>
      </c>
      <c r="AS120" s="705">
        <f t="shared" si="229"/>
        <v>12965520.82</v>
      </c>
      <c r="AT120" s="1026">
        <f>AS120+AS121+AS122</f>
        <v>20032968.140000001</v>
      </c>
    </row>
    <row r="121" spans="1:46" s="654" customFormat="1" ht="28.5" customHeight="1" x14ac:dyDescent="0.25">
      <c r="A121" s="972"/>
      <c r="B121" s="671" t="s">
        <v>220</v>
      </c>
      <c r="C121" s="635" t="s">
        <v>265</v>
      </c>
      <c r="D121" s="673">
        <v>7041</v>
      </c>
      <c r="E121" s="674"/>
      <c r="F121" s="674"/>
      <c r="G121" s="674"/>
      <c r="H121" s="674"/>
      <c r="I121" s="674"/>
      <c r="J121" s="674"/>
      <c r="K121" s="675"/>
      <c r="L121" s="675"/>
      <c r="M121" s="676"/>
      <c r="N121" s="677"/>
      <c r="O121" s="678"/>
      <c r="P121" s="679"/>
      <c r="Q121" s="679"/>
      <c r="R121" s="679"/>
      <c r="S121" s="679"/>
      <c r="T121" s="679"/>
      <c r="U121" s="679"/>
      <c r="V121" s="680"/>
      <c r="W121" s="680"/>
      <c r="X121" s="681"/>
      <c r="Y121" s="682"/>
      <c r="Z121" s="683"/>
      <c r="AA121" s="648">
        <v>6575000</v>
      </c>
      <c r="AB121" s="648">
        <v>460250</v>
      </c>
      <c r="AC121" s="648">
        <v>460250</v>
      </c>
      <c r="AD121" s="648">
        <f t="shared" si="206"/>
        <v>920500</v>
      </c>
      <c r="AE121" s="648">
        <v>328750</v>
      </c>
      <c r="AF121" s="648">
        <f t="shared" si="207"/>
        <v>1249250</v>
      </c>
      <c r="AG121" s="648">
        <f t="shared" si="208"/>
        <v>5325750</v>
      </c>
      <c r="AH121" s="648">
        <f t="shared" si="209"/>
        <v>5654500</v>
      </c>
      <c r="AI121" s="648">
        <f t="shared" si="210"/>
        <v>5654500</v>
      </c>
      <c r="AJ121" s="648"/>
      <c r="AK121" s="683"/>
      <c r="AL121" s="661">
        <f t="shared" si="229"/>
        <v>6575000</v>
      </c>
      <c r="AM121" s="669">
        <f t="shared" si="229"/>
        <v>460250</v>
      </c>
      <c r="AN121" s="669">
        <f t="shared" si="229"/>
        <v>460250</v>
      </c>
      <c r="AO121" s="661">
        <f t="shared" si="229"/>
        <v>920500</v>
      </c>
      <c r="AP121" s="669">
        <f t="shared" si="229"/>
        <v>328750</v>
      </c>
      <c r="AQ121" s="669">
        <f t="shared" si="229"/>
        <v>1249250</v>
      </c>
      <c r="AR121" s="669">
        <f t="shared" si="229"/>
        <v>5325750</v>
      </c>
      <c r="AS121" s="669">
        <f t="shared" si="229"/>
        <v>5654500</v>
      </c>
      <c r="AT121" s="1027"/>
    </row>
    <row r="122" spans="1:46" s="912" customFormat="1" ht="28.5" customHeight="1" thickBot="1" x14ac:dyDescent="0.3">
      <c r="A122" s="973"/>
      <c r="B122" s="913" t="s">
        <v>220</v>
      </c>
      <c r="C122" s="929" t="s">
        <v>266</v>
      </c>
      <c r="D122" s="915">
        <v>7041</v>
      </c>
      <c r="E122" s="916"/>
      <c r="F122" s="916"/>
      <c r="G122" s="916"/>
      <c r="H122" s="916"/>
      <c r="I122" s="916"/>
      <c r="J122" s="916"/>
      <c r="K122" s="917"/>
      <c r="L122" s="917"/>
      <c r="M122" s="918"/>
      <c r="N122" s="919"/>
      <c r="O122" s="920"/>
      <c r="P122" s="921"/>
      <c r="Q122" s="921"/>
      <c r="R122" s="921"/>
      <c r="S122" s="921"/>
      <c r="T122" s="921"/>
      <c r="U122" s="921"/>
      <c r="V122" s="922"/>
      <c r="W122" s="922"/>
      <c r="X122" s="923"/>
      <c r="Y122" s="924"/>
      <c r="Z122" s="925"/>
      <c r="AA122" s="926">
        <v>1642962</v>
      </c>
      <c r="AB122" s="926">
        <v>115007.34</v>
      </c>
      <c r="AC122" s="926">
        <v>115007.34</v>
      </c>
      <c r="AD122" s="926">
        <f t="shared" si="206"/>
        <v>230014.68</v>
      </c>
      <c r="AE122" s="926">
        <v>82148.100000000006</v>
      </c>
      <c r="AF122" s="926">
        <f t="shared" si="207"/>
        <v>312162.78000000003</v>
      </c>
      <c r="AG122" s="926">
        <f t="shared" si="208"/>
        <v>1330799.22</v>
      </c>
      <c r="AH122" s="926">
        <f t="shared" si="209"/>
        <v>1412947.32</v>
      </c>
      <c r="AI122" s="926">
        <f t="shared" si="210"/>
        <v>1412947.32</v>
      </c>
      <c r="AJ122" s="926">
        <v>9965878</v>
      </c>
      <c r="AK122" s="925" t="s">
        <v>267</v>
      </c>
      <c r="AL122" s="927">
        <f t="shared" si="229"/>
        <v>1642962</v>
      </c>
      <c r="AM122" s="928">
        <f t="shared" si="229"/>
        <v>115007.34</v>
      </c>
      <c r="AN122" s="928">
        <f t="shared" si="229"/>
        <v>115007.34</v>
      </c>
      <c r="AO122" s="927">
        <f t="shared" si="229"/>
        <v>230014.68</v>
      </c>
      <c r="AP122" s="928">
        <f t="shared" si="229"/>
        <v>82148.100000000006</v>
      </c>
      <c r="AQ122" s="928">
        <f t="shared" si="229"/>
        <v>312162.78000000003</v>
      </c>
      <c r="AR122" s="928">
        <f t="shared" si="229"/>
        <v>1330799.22</v>
      </c>
      <c r="AS122" s="928">
        <f t="shared" si="229"/>
        <v>1412947.32</v>
      </c>
      <c r="AT122" s="1028"/>
    </row>
    <row r="123" spans="1:46" ht="33" customHeight="1" x14ac:dyDescent="0.25">
      <c r="A123" s="971">
        <v>24</v>
      </c>
      <c r="B123" s="328" t="s">
        <v>132</v>
      </c>
      <c r="C123" s="325" t="s">
        <v>133</v>
      </c>
      <c r="D123" s="285">
        <v>7041</v>
      </c>
      <c r="E123" s="34"/>
      <c r="F123" s="34"/>
      <c r="G123" s="163"/>
      <c r="H123" s="34"/>
      <c r="I123" s="34"/>
      <c r="J123" s="34"/>
      <c r="K123" s="35"/>
      <c r="L123" s="164"/>
      <c r="M123" s="209"/>
      <c r="N123" s="199"/>
      <c r="O123" s="201"/>
      <c r="P123" s="248">
        <v>13049284</v>
      </c>
      <c r="Q123" s="248">
        <v>913449.88</v>
      </c>
      <c r="R123" s="248">
        <v>913449.88</v>
      </c>
      <c r="S123" s="279">
        <f t="shared" si="84"/>
        <v>1826899.76</v>
      </c>
      <c r="T123" s="248">
        <v>652464.19999999995</v>
      </c>
      <c r="U123" s="248">
        <f t="shared" si="85"/>
        <v>2479363.96</v>
      </c>
      <c r="V123" s="249">
        <f t="shared" si="87"/>
        <v>10569920.039999999</v>
      </c>
      <c r="W123" s="250">
        <f t="shared" si="88"/>
        <v>11222384.24</v>
      </c>
      <c r="X123" s="391">
        <f>W123</f>
        <v>11222384.24</v>
      </c>
      <c r="Y123" s="251">
        <v>6633719</v>
      </c>
      <c r="Z123" s="252">
        <v>43281</v>
      </c>
      <c r="AA123" s="359"/>
      <c r="AB123" s="359"/>
      <c r="AC123" s="359"/>
      <c r="AD123" s="359"/>
      <c r="AE123" s="359"/>
      <c r="AF123" s="359"/>
      <c r="AG123" s="359"/>
      <c r="AH123" s="359"/>
      <c r="AI123" s="359"/>
      <c r="AJ123" s="252"/>
      <c r="AK123" s="252"/>
      <c r="AL123" s="629">
        <f t="shared" si="189"/>
        <v>13049284</v>
      </c>
      <c r="AM123" s="254">
        <f t="shared" si="90"/>
        <v>913449.88</v>
      </c>
      <c r="AN123" s="254">
        <f t="shared" si="0"/>
        <v>913449.88</v>
      </c>
      <c r="AO123" s="271">
        <f t="shared" si="49"/>
        <v>1826899.76</v>
      </c>
      <c r="AP123" s="254">
        <f t="shared" si="3"/>
        <v>652464.19999999995</v>
      </c>
      <c r="AQ123" s="254">
        <f t="shared" si="3"/>
        <v>2479363.96</v>
      </c>
      <c r="AR123" s="254">
        <f t="shared" si="3"/>
        <v>10569920.039999999</v>
      </c>
      <c r="AS123" s="255">
        <f t="shared" si="3"/>
        <v>11222384.24</v>
      </c>
      <c r="AT123" s="968">
        <f>AS123+AS124+AS125+AS126</f>
        <v>34274247.490000002</v>
      </c>
    </row>
    <row r="124" spans="1:46" s="654" customFormat="1" ht="33" customHeight="1" x14ac:dyDescent="0.25">
      <c r="A124" s="972"/>
      <c r="B124" s="671" t="s">
        <v>132</v>
      </c>
      <c r="C124" s="672" t="s">
        <v>198</v>
      </c>
      <c r="D124" s="673">
        <v>7041</v>
      </c>
      <c r="E124" s="674"/>
      <c r="F124" s="674"/>
      <c r="G124" s="674"/>
      <c r="H124" s="674"/>
      <c r="I124" s="674"/>
      <c r="J124" s="674"/>
      <c r="K124" s="675"/>
      <c r="L124" s="675"/>
      <c r="M124" s="676"/>
      <c r="N124" s="677"/>
      <c r="O124" s="678"/>
      <c r="P124" s="679"/>
      <c r="Q124" s="679"/>
      <c r="R124" s="679"/>
      <c r="S124" s="679">
        <f t="shared" si="84"/>
        <v>0</v>
      </c>
      <c r="T124" s="679"/>
      <c r="U124" s="679"/>
      <c r="V124" s="680"/>
      <c r="W124" s="680">
        <f t="shared" si="88"/>
        <v>0</v>
      </c>
      <c r="X124" s="681"/>
      <c r="Y124" s="682"/>
      <c r="Z124" s="683"/>
      <c r="AA124" s="648">
        <v>7908184</v>
      </c>
      <c r="AB124" s="648">
        <v>553572.88</v>
      </c>
      <c r="AC124" s="648">
        <v>553572.88</v>
      </c>
      <c r="AD124" s="648">
        <f>AB124+AC124</f>
        <v>1107145.76</v>
      </c>
      <c r="AE124" s="648">
        <v>395409.2</v>
      </c>
      <c r="AF124" s="648">
        <f>AD124+AE124</f>
        <v>1502554.96</v>
      </c>
      <c r="AG124" s="648">
        <f>AA124-AF124</f>
        <v>6405629.04</v>
      </c>
      <c r="AH124" s="648">
        <f>AA124-AD124</f>
        <v>6801038.2400000002</v>
      </c>
      <c r="AI124" s="648">
        <f>AH124</f>
        <v>6801038.2400000002</v>
      </c>
      <c r="AJ124" s="683">
        <v>263655</v>
      </c>
      <c r="AK124" s="683">
        <v>43453</v>
      </c>
      <c r="AL124" s="661">
        <f t="shared" si="211"/>
        <v>7908184</v>
      </c>
      <c r="AM124" s="669">
        <f t="shared" ref="AM124" si="230">AB124</f>
        <v>553572.88</v>
      </c>
      <c r="AN124" s="669">
        <f t="shared" ref="AN124" si="231">AC124</f>
        <v>553572.88</v>
      </c>
      <c r="AO124" s="661">
        <f t="shared" ref="AO124" si="232">AD124</f>
        <v>1107145.76</v>
      </c>
      <c r="AP124" s="669">
        <f t="shared" ref="AP124" si="233">AE124</f>
        <v>395409.2</v>
      </c>
      <c r="AQ124" s="669">
        <f t="shared" ref="AQ124" si="234">AF124</f>
        <v>1502554.96</v>
      </c>
      <c r="AR124" s="669">
        <f t="shared" ref="AR124" si="235">AG124</f>
        <v>6405629.04</v>
      </c>
      <c r="AS124" s="669">
        <f t="shared" ref="AS124:AS126" si="236">AH124</f>
        <v>6801038.2400000002</v>
      </c>
      <c r="AT124" s="969"/>
    </row>
    <row r="125" spans="1:46" s="654" customFormat="1" ht="33" customHeight="1" x14ac:dyDescent="0.25">
      <c r="A125" s="972"/>
      <c r="B125" s="671" t="s">
        <v>132</v>
      </c>
      <c r="C125" s="672" t="s">
        <v>199</v>
      </c>
      <c r="D125" s="673">
        <v>7041</v>
      </c>
      <c r="E125" s="674"/>
      <c r="F125" s="674"/>
      <c r="G125" s="674"/>
      <c r="H125" s="674"/>
      <c r="I125" s="674"/>
      <c r="J125" s="674"/>
      <c r="K125" s="675"/>
      <c r="L125" s="675"/>
      <c r="M125" s="676"/>
      <c r="N125" s="677"/>
      <c r="O125" s="678"/>
      <c r="P125" s="679"/>
      <c r="Q125" s="679"/>
      <c r="R125" s="679"/>
      <c r="S125" s="679"/>
      <c r="T125" s="679"/>
      <c r="U125" s="679"/>
      <c r="V125" s="680"/>
      <c r="W125" s="680"/>
      <c r="X125" s="681"/>
      <c r="Y125" s="682"/>
      <c r="Z125" s="683"/>
      <c r="AA125" s="648">
        <v>12158123</v>
      </c>
      <c r="AB125" s="648">
        <v>851068.61</v>
      </c>
      <c r="AC125" s="648">
        <v>729487.38</v>
      </c>
      <c r="AD125" s="648">
        <f>AB125+AC125</f>
        <v>1580555.99</v>
      </c>
      <c r="AE125" s="648">
        <v>607906.16</v>
      </c>
      <c r="AF125" s="648">
        <f>AD125+AE125</f>
        <v>2188462.15</v>
      </c>
      <c r="AG125" s="648">
        <f>AA125-AF125</f>
        <v>9969660.8499999996</v>
      </c>
      <c r="AH125" s="648">
        <f>AA125-AD125</f>
        <v>10577567.01</v>
      </c>
      <c r="AI125" s="648">
        <f>AH125</f>
        <v>10577567.01</v>
      </c>
      <c r="AJ125" s="648">
        <v>8865126</v>
      </c>
      <c r="AK125" s="683">
        <v>43523</v>
      </c>
      <c r="AL125" s="661">
        <f t="shared" si="211"/>
        <v>12158123</v>
      </c>
      <c r="AM125" s="669">
        <f t="shared" ref="AM125:AM126" si="237">AB125</f>
        <v>851068.61</v>
      </c>
      <c r="AN125" s="669">
        <f t="shared" ref="AN125:AN126" si="238">AC125</f>
        <v>729487.38</v>
      </c>
      <c r="AO125" s="661">
        <f t="shared" ref="AO125:AO126" si="239">AD125</f>
        <v>1580555.99</v>
      </c>
      <c r="AP125" s="669">
        <f t="shared" ref="AP125:AP126" si="240">AE125</f>
        <v>607906.16</v>
      </c>
      <c r="AQ125" s="669">
        <f t="shared" ref="AQ125:AQ126" si="241">AF125</f>
        <v>2188462.15</v>
      </c>
      <c r="AR125" s="669">
        <f t="shared" ref="AR125:AR126" si="242">AG125</f>
        <v>9969660.8499999996</v>
      </c>
      <c r="AS125" s="669">
        <f t="shared" si="236"/>
        <v>10577567.01</v>
      </c>
      <c r="AT125" s="969"/>
    </row>
    <row r="126" spans="1:46" s="912" customFormat="1" ht="33" customHeight="1" thickBot="1" x14ac:dyDescent="0.3">
      <c r="A126" s="973"/>
      <c r="B126" s="913" t="s">
        <v>132</v>
      </c>
      <c r="C126" s="914" t="s">
        <v>264</v>
      </c>
      <c r="D126" s="915">
        <v>7041</v>
      </c>
      <c r="E126" s="916"/>
      <c r="F126" s="916"/>
      <c r="G126" s="916"/>
      <c r="H126" s="916"/>
      <c r="I126" s="916"/>
      <c r="J126" s="916"/>
      <c r="K126" s="917"/>
      <c r="L126" s="917"/>
      <c r="M126" s="918"/>
      <c r="N126" s="919"/>
      <c r="O126" s="920"/>
      <c r="P126" s="921"/>
      <c r="Q126" s="921"/>
      <c r="R126" s="921"/>
      <c r="S126" s="921"/>
      <c r="T126" s="921"/>
      <c r="U126" s="921"/>
      <c r="V126" s="922"/>
      <c r="W126" s="922"/>
      <c r="X126" s="923"/>
      <c r="Y126" s="924"/>
      <c r="Z126" s="925"/>
      <c r="AA126" s="926">
        <v>6430088</v>
      </c>
      <c r="AB126" s="926">
        <v>450106</v>
      </c>
      <c r="AC126" s="926">
        <v>306724</v>
      </c>
      <c r="AD126" s="926">
        <f>AB126+AC126</f>
        <v>756830</v>
      </c>
      <c r="AE126" s="926">
        <v>321504.38</v>
      </c>
      <c r="AF126" s="926">
        <f>AD126+AE126</f>
        <v>1078334.3799999999</v>
      </c>
      <c r="AG126" s="926">
        <f>AA126-AF126</f>
        <v>5351753.62</v>
      </c>
      <c r="AH126" s="926">
        <f>AA126-AD126</f>
        <v>5673258</v>
      </c>
      <c r="AI126" s="926">
        <f>AH126</f>
        <v>5673258</v>
      </c>
      <c r="AJ126" s="926"/>
      <c r="AK126" s="925"/>
      <c r="AL126" s="927">
        <f t="shared" si="211"/>
        <v>6430088</v>
      </c>
      <c r="AM126" s="928">
        <f t="shared" si="237"/>
        <v>450106</v>
      </c>
      <c r="AN126" s="928">
        <f t="shared" si="238"/>
        <v>306724</v>
      </c>
      <c r="AO126" s="927">
        <f t="shared" si="239"/>
        <v>756830</v>
      </c>
      <c r="AP126" s="928">
        <f t="shared" si="240"/>
        <v>321504.38</v>
      </c>
      <c r="AQ126" s="928">
        <f t="shared" si="241"/>
        <v>1078334.3799999999</v>
      </c>
      <c r="AR126" s="928">
        <f t="shared" si="242"/>
        <v>5351753.62</v>
      </c>
      <c r="AS126" s="928">
        <f t="shared" si="236"/>
        <v>5673258</v>
      </c>
      <c r="AT126" s="970"/>
    </row>
    <row r="127" spans="1:46" ht="31.5" customHeight="1" x14ac:dyDescent="0.25">
      <c r="A127" s="971">
        <v>25</v>
      </c>
      <c r="B127" s="328" t="s">
        <v>134</v>
      </c>
      <c r="C127" s="325" t="s">
        <v>135</v>
      </c>
      <c r="D127" s="285">
        <v>7041</v>
      </c>
      <c r="E127" s="34"/>
      <c r="F127" s="34"/>
      <c r="G127" s="163"/>
      <c r="H127" s="34"/>
      <c r="I127" s="34"/>
      <c r="J127" s="34"/>
      <c r="K127" s="35"/>
      <c r="L127" s="164"/>
      <c r="M127" s="209"/>
      <c r="N127" s="199"/>
      <c r="O127" s="201"/>
      <c r="P127" s="248">
        <v>6085310.1600000001</v>
      </c>
      <c r="Q127" s="248">
        <v>425971.71</v>
      </c>
      <c r="R127" s="248">
        <v>425971.71</v>
      </c>
      <c r="S127" s="279">
        <f t="shared" si="84"/>
        <v>851943.42</v>
      </c>
      <c r="T127" s="248">
        <v>304266</v>
      </c>
      <c r="U127" s="248">
        <f t="shared" si="85"/>
        <v>1156209.42</v>
      </c>
      <c r="V127" s="249">
        <f t="shared" si="87"/>
        <v>4929100.74</v>
      </c>
      <c r="W127" s="250">
        <f t="shared" si="88"/>
        <v>5233366.74</v>
      </c>
      <c r="X127" s="391">
        <f>W127</f>
        <v>5233366.74</v>
      </c>
      <c r="Y127" s="251">
        <v>6633734</v>
      </c>
      <c r="Z127" s="252">
        <v>43281</v>
      </c>
      <c r="AA127" s="359"/>
      <c r="AB127" s="359"/>
      <c r="AC127" s="359"/>
      <c r="AD127" s="359"/>
      <c r="AE127" s="359"/>
      <c r="AF127" s="359"/>
      <c r="AG127" s="359"/>
      <c r="AH127" s="359"/>
      <c r="AI127" s="359"/>
      <c r="AJ127" s="252"/>
      <c r="AK127" s="252"/>
      <c r="AL127" s="629">
        <f t="shared" si="189"/>
        <v>6085310.1600000001</v>
      </c>
      <c r="AM127" s="254">
        <f t="shared" si="90"/>
        <v>425971.71</v>
      </c>
      <c r="AN127" s="254">
        <f t="shared" si="0"/>
        <v>425971.71</v>
      </c>
      <c r="AO127" s="271">
        <f t="shared" si="49"/>
        <v>851943.42</v>
      </c>
      <c r="AP127" s="254">
        <f t="shared" si="3"/>
        <v>304266</v>
      </c>
      <c r="AQ127" s="254">
        <f t="shared" si="3"/>
        <v>1156209.42</v>
      </c>
      <c r="AR127" s="254">
        <f t="shared" si="3"/>
        <v>4929100.74</v>
      </c>
      <c r="AS127" s="255">
        <f t="shared" si="3"/>
        <v>5233366.74</v>
      </c>
      <c r="AT127" s="968">
        <f>AS127+AS128+AS129+AS130+AS131+AS132</f>
        <v>45407924.170000009</v>
      </c>
    </row>
    <row r="128" spans="1:46" s="654" customFormat="1" ht="31.5" customHeight="1" x14ac:dyDescent="0.25">
      <c r="A128" s="972"/>
      <c r="B128" s="671" t="s">
        <v>134</v>
      </c>
      <c r="C128" s="672" t="s">
        <v>161</v>
      </c>
      <c r="D128" s="673">
        <v>7041</v>
      </c>
      <c r="E128" s="674"/>
      <c r="F128" s="674"/>
      <c r="G128" s="674"/>
      <c r="H128" s="674"/>
      <c r="I128" s="674"/>
      <c r="J128" s="674"/>
      <c r="K128" s="675"/>
      <c r="L128" s="675"/>
      <c r="M128" s="676"/>
      <c r="N128" s="677"/>
      <c r="O128" s="678"/>
      <c r="P128" s="679"/>
      <c r="Q128" s="679"/>
      <c r="R128" s="679"/>
      <c r="S128" s="679"/>
      <c r="T128" s="679"/>
      <c r="U128" s="679"/>
      <c r="V128" s="680"/>
      <c r="W128" s="680"/>
      <c r="X128" s="681"/>
      <c r="Y128" s="682"/>
      <c r="Z128" s="683"/>
      <c r="AA128" s="648">
        <v>19483081.120000001</v>
      </c>
      <c r="AB128" s="648">
        <v>1363815.67</v>
      </c>
      <c r="AC128" s="648">
        <v>1363815.67</v>
      </c>
      <c r="AD128" s="648">
        <f>AB128+AC128</f>
        <v>2727631.34</v>
      </c>
      <c r="AE128" s="648">
        <v>974154.05</v>
      </c>
      <c r="AF128" s="648">
        <f>AD128+AE128</f>
        <v>3701785.3899999997</v>
      </c>
      <c r="AG128" s="648">
        <f>AA128-AF128</f>
        <v>15781295.73</v>
      </c>
      <c r="AH128" s="648">
        <f>AA128-AD128</f>
        <v>16755449.780000001</v>
      </c>
      <c r="AI128" s="648">
        <f>AH128</f>
        <v>16755449.780000001</v>
      </c>
      <c r="AJ128" s="648">
        <v>263717</v>
      </c>
      <c r="AK128" s="683">
        <v>43475</v>
      </c>
      <c r="AL128" s="661">
        <f t="shared" ref="AL128:AS128" si="243">AA128</f>
        <v>19483081.120000001</v>
      </c>
      <c r="AM128" s="669">
        <f t="shared" si="243"/>
        <v>1363815.67</v>
      </c>
      <c r="AN128" s="669">
        <f t="shared" si="243"/>
        <v>1363815.67</v>
      </c>
      <c r="AO128" s="661">
        <f t="shared" si="243"/>
        <v>2727631.34</v>
      </c>
      <c r="AP128" s="669">
        <f t="shared" si="243"/>
        <v>974154.05</v>
      </c>
      <c r="AQ128" s="669">
        <f t="shared" si="243"/>
        <v>3701785.3899999997</v>
      </c>
      <c r="AR128" s="669">
        <f t="shared" si="243"/>
        <v>15781295.73</v>
      </c>
      <c r="AS128" s="669">
        <f t="shared" si="243"/>
        <v>16755449.780000001</v>
      </c>
      <c r="AT128" s="969"/>
    </row>
    <row r="129" spans="1:46" ht="31.5" customHeight="1" x14ac:dyDescent="0.25">
      <c r="A129" s="972"/>
      <c r="B129" s="504" t="s">
        <v>134</v>
      </c>
      <c r="C129" s="466" t="s">
        <v>185</v>
      </c>
      <c r="D129" s="467">
        <v>7041</v>
      </c>
      <c r="E129" s="26"/>
      <c r="F129" s="26"/>
      <c r="G129" s="161"/>
      <c r="H129" s="26"/>
      <c r="I129" s="26"/>
      <c r="J129" s="26"/>
      <c r="K129" s="28"/>
      <c r="L129" s="162"/>
      <c r="M129" s="312"/>
      <c r="N129" s="468"/>
      <c r="O129" s="469"/>
      <c r="P129" s="365"/>
      <c r="Q129" s="365"/>
      <c r="R129" s="365"/>
      <c r="S129" s="315"/>
      <c r="T129" s="365"/>
      <c r="U129" s="365"/>
      <c r="V129" s="470"/>
      <c r="W129" s="316"/>
      <c r="X129" s="471"/>
      <c r="Y129" s="317"/>
      <c r="Z129" s="318"/>
      <c r="AA129" s="355">
        <v>10415126</v>
      </c>
      <c r="AB129" s="355">
        <v>729058.82</v>
      </c>
      <c r="AC129" s="355">
        <v>729059.82</v>
      </c>
      <c r="AD129" s="355">
        <f>AB129+AC129</f>
        <v>1458118.64</v>
      </c>
      <c r="AE129" s="355">
        <v>520756.3</v>
      </c>
      <c r="AF129" s="355">
        <f>AD129+AE129</f>
        <v>1978874.94</v>
      </c>
      <c r="AG129" s="355">
        <f>AA129-AF129</f>
        <v>8436251.0600000005</v>
      </c>
      <c r="AH129" s="355">
        <f>AA129-AD129</f>
        <v>8957007.3599999994</v>
      </c>
      <c r="AI129" s="355">
        <f>AH129</f>
        <v>8957007.3599999994</v>
      </c>
      <c r="AJ129" s="355">
        <v>8865106</v>
      </c>
      <c r="AK129" s="318">
        <v>43509</v>
      </c>
      <c r="AL129" s="621">
        <f t="shared" ref="AL129:AS132" si="244">AA129</f>
        <v>10415126</v>
      </c>
      <c r="AM129" s="276">
        <f t="shared" si="244"/>
        <v>729058.82</v>
      </c>
      <c r="AN129" s="276">
        <f t="shared" si="244"/>
        <v>729059.82</v>
      </c>
      <c r="AO129" s="319">
        <f t="shared" si="244"/>
        <v>1458118.64</v>
      </c>
      <c r="AP129" s="276">
        <f t="shared" si="244"/>
        <v>520756.3</v>
      </c>
      <c r="AQ129" s="276">
        <f t="shared" si="244"/>
        <v>1978874.94</v>
      </c>
      <c r="AR129" s="276">
        <f t="shared" si="244"/>
        <v>8436251.0600000005</v>
      </c>
      <c r="AS129" s="283">
        <f t="shared" si="244"/>
        <v>8957007.3599999994</v>
      </c>
      <c r="AT129" s="969"/>
    </row>
    <row r="130" spans="1:46" s="654" customFormat="1" ht="31.5" customHeight="1" x14ac:dyDescent="0.25">
      <c r="A130" s="972"/>
      <c r="B130" s="671" t="s">
        <v>134</v>
      </c>
      <c r="C130" s="672" t="s">
        <v>224</v>
      </c>
      <c r="D130" s="673">
        <v>7041</v>
      </c>
      <c r="E130" s="674"/>
      <c r="F130" s="674"/>
      <c r="G130" s="674"/>
      <c r="H130" s="674"/>
      <c r="I130" s="674"/>
      <c r="J130" s="674"/>
      <c r="K130" s="675"/>
      <c r="L130" s="675"/>
      <c r="M130" s="676"/>
      <c r="N130" s="677"/>
      <c r="O130" s="678"/>
      <c r="P130" s="679"/>
      <c r="Q130" s="679"/>
      <c r="R130" s="679"/>
      <c r="S130" s="679"/>
      <c r="T130" s="679"/>
      <c r="U130" s="679"/>
      <c r="V130" s="680"/>
      <c r="W130" s="680"/>
      <c r="X130" s="681"/>
      <c r="Y130" s="682"/>
      <c r="Z130" s="683"/>
      <c r="AA130" s="648">
        <v>6516132</v>
      </c>
      <c r="AB130" s="648">
        <v>456129.24</v>
      </c>
      <c r="AC130" s="648">
        <v>456129.24</v>
      </c>
      <c r="AD130" s="648">
        <f>AB130+AC130</f>
        <v>912258.48</v>
      </c>
      <c r="AE130" s="648">
        <v>325806.59999999998</v>
      </c>
      <c r="AF130" s="648">
        <f>AD130+AE130</f>
        <v>1238065.08</v>
      </c>
      <c r="AG130" s="648">
        <f>AA130-AF130</f>
        <v>5278066.92</v>
      </c>
      <c r="AH130" s="648">
        <f>AA130-AD130</f>
        <v>5603873.5199999996</v>
      </c>
      <c r="AI130" s="648">
        <f>AH130</f>
        <v>5603873.5199999996</v>
      </c>
      <c r="AJ130" s="648">
        <v>8865147</v>
      </c>
      <c r="AK130" s="683">
        <v>43549</v>
      </c>
      <c r="AL130" s="661">
        <f t="shared" si="244"/>
        <v>6516132</v>
      </c>
      <c r="AM130" s="669">
        <f t="shared" si="244"/>
        <v>456129.24</v>
      </c>
      <c r="AN130" s="669">
        <f t="shared" si="244"/>
        <v>456129.24</v>
      </c>
      <c r="AO130" s="661">
        <f t="shared" si="244"/>
        <v>912258.48</v>
      </c>
      <c r="AP130" s="669">
        <f t="shared" si="244"/>
        <v>325806.59999999998</v>
      </c>
      <c r="AQ130" s="669">
        <f t="shared" si="244"/>
        <v>1238065.08</v>
      </c>
      <c r="AR130" s="669">
        <f t="shared" si="244"/>
        <v>5278066.92</v>
      </c>
      <c r="AS130" s="669">
        <f t="shared" si="244"/>
        <v>5603873.5199999996</v>
      </c>
      <c r="AT130" s="969"/>
    </row>
    <row r="131" spans="1:46" s="654" customFormat="1" ht="31.5" customHeight="1" x14ac:dyDescent="0.25">
      <c r="A131" s="972"/>
      <c r="B131" s="671" t="s">
        <v>134</v>
      </c>
      <c r="C131" s="672" t="s">
        <v>243</v>
      </c>
      <c r="D131" s="673">
        <v>7041</v>
      </c>
      <c r="E131" s="674"/>
      <c r="F131" s="674"/>
      <c r="G131" s="674"/>
      <c r="H131" s="674"/>
      <c r="I131" s="674"/>
      <c r="J131" s="674"/>
      <c r="K131" s="675"/>
      <c r="L131" s="675"/>
      <c r="M131" s="676"/>
      <c r="N131" s="677"/>
      <c r="O131" s="678"/>
      <c r="P131" s="679"/>
      <c r="Q131" s="679"/>
      <c r="R131" s="679"/>
      <c r="S131" s="679"/>
      <c r="T131" s="679"/>
      <c r="U131" s="679"/>
      <c r="V131" s="680"/>
      <c r="W131" s="680"/>
      <c r="X131" s="681"/>
      <c r="Y131" s="682"/>
      <c r="Z131" s="683"/>
      <c r="AA131" s="648">
        <v>6388243</v>
      </c>
      <c r="AB131" s="648">
        <v>447177.01</v>
      </c>
      <c r="AC131" s="648">
        <v>447177.01</v>
      </c>
      <c r="AD131" s="648">
        <f>AB131+AC131</f>
        <v>894354.02</v>
      </c>
      <c r="AE131" s="648">
        <v>319412.15000000002</v>
      </c>
      <c r="AF131" s="648">
        <f>AD131+AE131</f>
        <v>1213766.17</v>
      </c>
      <c r="AG131" s="648">
        <f>AA131-AF131</f>
        <v>5174476.83</v>
      </c>
      <c r="AH131" s="648">
        <f>AA131-AD131</f>
        <v>5493888.9800000004</v>
      </c>
      <c r="AI131" s="648">
        <f>AH131</f>
        <v>5493888.9800000004</v>
      </c>
      <c r="AJ131" s="648">
        <v>9965786</v>
      </c>
      <c r="AK131" s="683" t="s">
        <v>244</v>
      </c>
      <c r="AL131" s="661">
        <f t="shared" si="244"/>
        <v>6388243</v>
      </c>
      <c r="AM131" s="669">
        <f t="shared" si="244"/>
        <v>447177.01</v>
      </c>
      <c r="AN131" s="669">
        <f t="shared" si="244"/>
        <v>447177.01</v>
      </c>
      <c r="AO131" s="661">
        <f t="shared" si="244"/>
        <v>894354.02</v>
      </c>
      <c r="AP131" s="669">
        <f t="shared" si="244"/>
        <v>319412.15000000002</v>
      </c>
      <c r="AQ131" s="669">
        <f t="shared" si="244"/>
        <v>1213766.17</v>
      </c>
      <c r="AR131" s="669">
        <f t="shared" si="244"/>
        <v>5174476.83</v>
      </c>
      <c r="AS131" s="669">
        <f t="shared" si="244"/>
        <v>5493888.9800000004</v>
      </c>
      <c r="AT131" s="969"/>
    </row>
    <row r="132" spans="1:46" s="654" customFormat="1" ht="31.5" customHeight="1" thickBot="1" x14ac:dyDescent="0.3">
      <c r="A132" s="973"/>
      <c r="B132" s="780" t="s">
        <v>134</v>
      </c>
      <c r="C132" s="781" t="s">
        <v>254</v>
      </c>
      <c r="D132" s="782">
        <v>7041</v>
      </c>
      <c r="E132" s="783"/>
      <c r="F132" s="783"/>
      <c r="G132" s="783"/>
      <c r="H132" s="783"/>
      <c r="I132" s="783"/>
      <c r="J132" s="783"/>
      <c r="K132" s="784"/>
      <c r="L132" s="784"/>
      <c r="M132" s="785"/>
      <c r="N132" s="786"/>
      <c r="O132" s="787"/>
      <c r="P132" s="776"/>
      <c r="Q132" s="776"/>
      <c r="R132" s="776"/>
      <c r="S132" s="776"/>
      <c r="T132" s="776"/>
      <c r="U132" s="776"/>
      <c r="V132" s="788"/>
      <c r="W132" s="788"/>
      <c r="X132" s="789"/>
      <c r="Y132" s="790"/>
      <c r="Z132" s="791"/>
      <c r="AA132" s="792">
        <v>3912020.69</v>
      </c>
      <c r="AB132" s="792">
        <v>273841.45</v>
      </c>
      <c r="AC132" s="792">
        <v>273841.45</v>
      </c>
      <c r="AD132" s="792">
        <f>AB132+AC132</f>
        <v>547682.9</v>
      </c>
      <c r="AE132" s="792">
        <v>195601.03</v>
      </c>
      <c r="AF132" s="792">
        <f>AD132+AE132</f>
        <v>743283.93</v>
      </c>
      <c r="AG132" s="792">
        <f>AA132-AF132</f>
        <v>3168736.76</v>
      </c>
      <c r="AH132" s="792">
        <f>AA132-AD132</f>
        <v>3364337.79</v>
      </c>
      <c r="AI132" s="792">
        <f>AH132</f>
        <v>3364337.79</v>
      </c>
      <c r="AJ132" s="792"/>
      <c r="AK132" s="791"/>
      <c r="AL132" s="747">
        <f t="shared" si="244"/>
        <v>3912020.69</v>
      </c>
      <c r="AM132" s="793">
        <f t="shared" si="244"/>
        <v>273841.45</v>
      </c>
      <c r="AN132" s="793">
        <f t="shared" si="244"/>
        <v>273841.45</v>
      </c>
      <c r="AO132" s="747">
        <f t="shared" si="244"/>
        <v>547682.9</v>
      </c>
      <c r="AP132" s="793">
        <f t="shared" si="244"/>
        <v>195601.03</v>
      </c>
      <c r="AQ132" s="793">
        <f t="shared" si="244"/>
        <v>743283.93</v>
      </c>
      <c r="AR132" s="793">
        <f t="shared" si="244"/>
        <v>3168736.76</v>
      </c>
      <c r="AS132" s="793">
        <f t="shared" si="244"/>
        <v>3364337.79</v>
      </c>
      <c r="AT132" s="970"/>
    </row>
    <row r="133" spans="1:46" ht="28.5" customHeight="1" x14ac:dyDescent="0.25">
      <c r="A133" s="971">
        <v>26</v>
      </c>
      <c r="B133" s="328" t="s">
        <v>137</v>
      </c>
      <c r="C133" s="325" t="s">
        <v>138</v>
      </c>
      <c r="D133" s="285">
        <v>7041</v>
      </c>
      <c r="E133" s="34"/>
      <c r="F133" s="34"/>
      <c r="G133" s="163"/>
      <c r="H133" s="34"/>
      <c r="I133" s="34"/>
      <c r="J133" s="34"/>
      <c r="K133" s="35"/>
      <c r="L133" s="164"/>
      <c r="M133" s="209"/>
      <c r="N133" s="199"/>
      <c r="O133" s="201"/>
      <c r="P133" s="248">
        <v>8742060.7899999991</v>
      </c>
      <c r="Q133" s="248">
        <v>611944.26</v>
      </c>
      <c r="R133" s="248">
        <v>611944.26</v>
      </c>
      <c r="S133" s="279">
        <f t="shared" si="84"/>
        <v>1223888.52</v>
      </c>
      <c r="T133" s="248">
        <v>437103.04</v>
      </c>
      <c r="U133" s="248">
        <f t="shared" si="85"/>
        <v>1660991.56</v>
      </c>
      <c r="V133" s="249">
        <f t="shared" si="87"/>
        <v>7081069.2299999986</v>
      </c>
      <c r="W133" s="250">
        <f t="shared" si="88"/>
        <v>7518172.2699999996</v>
      </c>
      <c r="X133" s="391">
        <f>W133</f>
        <v>7518172.2699999996</v>
      </c>
      <c r="Y133" s="251">
        <v>6633758</v>
      </c>
      <c r="Z133" s="252">
        <v>43281</v>
      </c>
      <c r="AA133" s="359"/>
      <c r="AB133" s="359"/>
      <c r="AC133" s="359"/>
      <c r="AD133" s="359"/>
      <c r="AE133" s="359"/>
      <c r="AF133" s="359"/>
      <c r="AG133" s="359"/>
      <c r="AH133" s="359"/>
      <c r="AI133" s="359"/>
      <c r="AJ133" s="252"/>
      <c r="AK133" s="252"/>
      <c r="AL133" s="629">
        <f t="shared" si="189"/>
        <v>8742060.7899999991</v>
      </c>
      <c r="AM133" s="254">
        <f t="shared" si="90"/>
        <v>611944.26</v>
      </c>
      <c r="AN133" s="254">
        <f t="shared" si="0"/>
        <v>611944.26</v>
      </c>
      <c r="AO133" s="271">
        <f t="shared" si="49"/>
        <v>1223888.52</v>
      </c>
      <c r="AP133" s="254">
        <f t="shared" si="3"/>
        <v>437103.04</v>
      </c>
      <c r="AQ133" s="254">
        <f t="shared" si="3"/>
        <v>1660991.56</v>
      </c>
      <c r="AR133" s="254">
        <f t="shared" si="3"/>
        <v>7081069.2299999986</v>
      </c>
      <c r="AS133" s="255">
        <f t="shared" si="3"/>
        <v>7518172.2699999996</v>
      </c>
      <c r="AT133" s="968">
        <f>AS133+AS134+AS135</f>
        <v>43572403.769999996</v>
      </c>
    </row>
    <row r="134" spans="1:46" s="654" customFormat="1" ht="28.5" customHeight="1" x14ac:dyDescent="0.25">
      <c r="A134" s="972"/>
      <c r="B134" s="671" t="s">
        <v>137</v>
      </c>
      <c r="C134" s="672" t="s">
        <v>186</v>
      </c>
      <c r="D134" s="673">
        <v>7041</v>
      </c>
      <c r="E134" s="674"/>
      <c r="F134" s="674"/>
      <c r="G134" s="674"/>
      <c r="H134" s="674"/>
      <c r="I134" s="674"/>
      <c r="J134" s="674"/>
      <c r="K134" s="675"/>
      <c r="L134" s="675"/>
      <c r="M134" s="676"/>
      <c r="N134" s="677"/>
      <c r="O134" s="678"/>
      <c r="P134" s="679"/>
      <c r="Q134" s="679"/>
      <c r="R134" s="679"/>
      <c r="S134" s="679"/>
      <c r="T134" s="679"/>
      <c r="U134" s="679"/>
      <c r="V134" s="680"/>
      <c r="W134" s="680"/>
      <c r="X134" s="681"/>
      <c r="Y134" s="682"/>
      <c r="Z134" s="683"/>
      <c r="AA134" s="687">
        <v>21472510</v>
      </c>
      <c r="AB134" s="648">
        <v>1503075.7</v>
      </c>
      <c r="AC134" s="648">
        <v>1503075.7</v>
      </c>
      <c r="AD134" s="648">
        <f>AB134+AC134</f>
        <v>3006151.4</v>
      </c>
      <c r="AE134" s="648">
        <v>1073625.5</v>
      </c>
      <c r="AF134" s="648">
        <f>AD134+AE134</f>
        <v>4079776.9</v>
      </c>
      <c r="AG134" s="648">
        <f>AA134-AF134</f>
        <v>17392733.100000001</v>
      </c>
      <c r="AH134" s="648">
        <f>AA134-AD134</f>
        <v>18466358.600000001</v>
      </c>
      <c r="AI134" s="648">
        <f>AH134</f>
        <v>18466358.600000001</v>
      </c>
      <c r="AJ134" s="648">
        <v>8865109</v>
      </c>
      <c r="AK134" s="683">
        <v>43506</v>
      </c>
      <c r="AL134" s="661">
        <f t="shared" ref="AL134:AS134" si="245">AA134</f>
        <v>21472510</v>
      </c>
      <c r="AM134" s="669">
        <f t="shared" si="245"/>
        <v>1503075.7</v>
      </c>
      <c r="AN134" s="669">
        <f t="shared" si="245"/>
        <v>1503075.7</v>
      </c>
      <c r="AO134" s="661">
        <f t="shared" si="245"/>
        <v>3006151.4</v>
      </c>
      <c r="AP134" s="669">
        <f t="shared" si="245"/>
        <v>1073625.5</v>
      </c>
      <c r="AQ134" s="669">
        <f t="shared" si="245"/>
        <v>4079776.9</v>
      </c>
      <c r="AR134" s="669">
        <f t="shared" si="245"/>
        <v>17392733.100000001</v>
      </c>
      <c r="AS134" s="669">
        <f t="shared" si="245"/>
        <v>18466358.600000001</v>
      </c>
      <c r="AT134" s="969"/>
    </row>
    <row r="135" spans="1:46" s="654" customFormat="1" ht="28.5" customHeight="1" thickBot="1" x14ac:dyDescent="0.3">
      <c r="A135" s="973"/>
      <c r="B135" s="780" t="s">
        <v>137</v>
      </c>
      <c r="C135" s="781" t="s">
        <v>286</v>
      </c>
      <c r="D135" s="782">
        <v>7041</v>
      </c>
      <c r="E135" s="783"/>
      <c r="F135" s="783"/>
      <c r="G135" s="783"/>
      <c r="H135" s="783"/>
      <c r="I135" s="783"/>
      <c r="J135" s="783"/>
      <c r="K135" s="784"/>
      <c r="L135" s="784"/>
      <c r="M135" s="785"/>
      <c r="N135" s="786"/>
      <c r="O135" s="787"/>
      <c r="P135" s="776"/>
      <c r="Q135" s="776"/>
      <c r="R135" s="776"/>
      <c r="S135" s="776"/>
      <c r="T135" s="776"/>
      <c r="U135" s="776"/>
      <c r="V135" s="788"/>
      <c r="W135" s="788"/>
      <c r="X135" s="789"/>
      <c r="Y135" s="790"/>
      <c r="Z135" s="791"/>
      <c r="AA135" s="783">
        <v>20451015</v>
      </c>
      <c r="AB135" s="783">
        <v>1431571.05</v>
      </c>
      <c r="AC135" s="783">
        <v>1431571.05</v>
      </c>
      <c r="AD135" s="783">
        <f t="shared" ref="AD135" si="246">AB135+AC135</f>
        <v>2863142.1</v>
      </c>
      <c r="AE135" s="783">
        <v>1022550.75</v>
      </c>
      <c r="AF135" s="783">
        <f t="shared" ref="AF135" si="247">AD135+AE135</f>
        <v>3885692.85</v>
      </c>
      <c r="AG135" s="784">
        <f t="shared" ref="AG135" si="248">AA135-AF135</f>
        <v>16565322.15</v>
      </c>
      <c r="AH135" s="784">
        <f t="shared" ref="AH135" si="249">AA135-AD135</f>
        <v>17587872.899999999</v>
      </c>
      <c r="AI135" s="843">
        <f>AH135</f>
        <v>17587872.899999999</v>
      </c>
      <c r="AJ135" s="844" t="s">
        <v>290</v>
      </c>
      <c r="AK135" s="845">
        <v>43646</v>
      </c>
      <c r="AL135" s="747">
        <f t="shared" ref="AL135" si="250">AA135</f>
        <v>20451015</v>
      </c>
      <c r="AM135" s="793">
        <f t="shared" ref="AM135" si="251">AB135</f>
        <v>1431571.05</v>
      </c>
      <c r="AN135" s="793">
        <f t="shared" ref="AN135" si="252">AC135</f>
        <v>1431571.05</v>
      </c>
      <c r="AO135" s="747">
        <f t="shared" ref="AO135" si="253">AD135</f>
        <v>2863142.1</v>
      </c>
      <c r="AP135" s="793">
        <f t="shared" ref="AP135" si="254">AE135</f>
        <v>1022550.75</v>
      </c>
      <c r="AQ135" s="793">
        <f t="shared" ref="AQ135" si="255">AF135</f>
        <v>3885692.85</v>
      </c>
      <c r="AR135" s="793">
        <f t="shared" ref="AR135" si="256">AG135</f>
        <v>16565322.15</v>
      </c>
      <c r="AS135" s="793">
        <f t="shared" ref="AS135" si="257">AH135</f>
        <v>17587872.899999999</v>
      </c>
      <c r="AT135" s="970"/>
    </row>
    <row r="136" spans="1:46" ht="28.5" customHeight="1" x14ac:dyDescent="0.25">
      <c r="A136" s="971">
        <v>27</v>
      </c>
      <c r="B136" s="337" t="s">
        <v>149</v>
      </c>
      <c r="C136" s="325" t="s">
        <v>150</v>
      </c>
      <c r="D136" s="285">
        <v>7041</v>
      </c>
      <c r="E136" s="34"/>
      <c r="F136" s="34"/>
      <c r="G136" s="163"/>
      <c r="H136" s="34"/>
      <c r="I136" s="34"/>
      <c r="J136" s="34"/>
      <c r="K136" s="35"/>
      <c r="L136" s="164"/>
      <c r="M136" s="209"/>
      <c r="N136" s="199"/>
      <c r="O136" s="201"/>
      <c r="P136" s="248">
        <v>3173491</v>
      </c>
      <c r="Q136" s="248">
        <v>222144.37</v>
      </c>
      <c r="R136" s="248">
        <v>222144.37</v>
      </c>
      <c r="S136" s="279">
        <f t="shared" si="84"/>
        <v>444288.74</v>
      </c>
      <c r="T136" s="248">
        <v>158674.54999999999</v>
      </c>
      <c r="U136" s="248">
        <f t="shared" si="85"/>
        <v>602963.29</v>
      </c>
      <c r="V136" s="249">
        <f t="shared" si="87"/>
        <v>2570527.71</v>
      </c>
      <c r="W136" s="250">
        <f t="shared" si="88"/>
        <v>2729202.26</v>
      </c>
      <c r="X136" s="391">
        <f>W136</f>
        <v>2729202.26</v>
      </c>
      <c r="Y136" s="251">
        <v>6633790</v>
      </c>
      <c r="Z136" s="252">
        <v>43281</v>
      </c>
      <c r="AA136" s="545"/>
      <c r="AB136" s="359"/>
      <c r="AC136" s="359"/>
      <c r="AD136" s="359"/>
      <c r="AE136" s="359"/>
      <c r="AF136" s="359"/>
      <c r="AG136" s="359"/>
      <c r="AH136" s="359"/>
      <c r="AI136" s="359"/>
      <c r="AJ136" s="252"/>
      <c r="AK136" s="252"/>
      <c r="AL136" s="629">
        <f t="shared" si="189"/>
        <v>3173491</v>
      </c>
      <c r="AM136" s="254">
        <f t="shared" si="90"/>
        <v>222144.37</v>
      </c>
      <c r="AN136" s="254">
        <f t="shared" si="0"/>
        <v>222144.37</v>
      </c>
      <c r="AO136" s="271">
        <f t="shared" si="49"/>
        <v>444288.74</v>
      </c>
      <c r="AP136" s="254">
        <f t="shared" si="3"/>
        <v>158674.54999999999</v>
      </c>
      <c r="AQ136" s="254">
        <f t="shared" si="3"/>
        <v>602963.29</v>
      </c>
      <c r="AR136" s="254">
        <f>AH134</f>
        <v>18466358.600000001</v>
      </c>
      <c r="AS136" s="255">
        <f t="shared" si="3"/>
        <v>2729202.26</v>
      </c>
      <c r="AT136" s="968">
        <f>AS136+AS137+AS138+AS139+AS140</f>
        <v>25488465.919999994</v>
      </c>
    </row>
    <row r="137" spans="1:46" s="654" customFormat="1" ht="28.5" customHeight="1" x14ac:dyDescent="0.25">
      <c r="A137" s="972"/>
      <c r="B137" s="711" t="s">
        <v>149</v>
      </c>
      <c r="C137" s="672" t="s">
        <v>217</v>
      </c>
      <c r="D137" s="673">
        <v>7041</v>
      </c>
      <c r="E137" s="674"/>
      <c r="F137" s="674"/>
      <c r="G137" s="674"/>
      <c r="H137" s="674"/>
      <c r="I137" s="674"/>
      <c r="J137" s="674"/>
      <c r="K137" s="675"/>
      <c r="L137" s="675"/>
      <c r="M137" s="676"/>
      <c r="N137" s="677"/>
      <c r="O137" s="678"/>
      <c r="P137" s="679"/>
      <c r="Q137" s="679"/>
      <c r="R137" s="679"/>
      <c r="S137" s="679"/>
      <c r="T137" s="679"/>
      <c r="U137" s="679"/>
      <c r="V137" s="680"/>
      <c r="W137" s="680"/>
      <c r="X137" s="681"/>
      <c r="Y137" s="682"/>
      <c r="Z137" s="683"/>
      <c r="AA137" s="687">
        <v>7212480</v>
      </c>
      <c r="AB137" s="648">
        <v>504873.6</v>
      </c>
      <c r="AC137" s="648">
        <v>504873.6</v>
      </c>
      <c r="AD137" s="648">
        <f t="shared" ref="AD137:AD177" si="258">AB137+AC137</f>
        <v>1009747.2</v>
      </c>
      <c r="AE137" s="648">
        <v>360624</v>
      </c>
      <c r="AF137" s="648">
        <f t="shared" ref="AF137:AF177" si="259">AD137+AE137</f>
        <v>1370371.2</v>
      </c>
      <c r="AG137" s="648">
        <f t="shared" ref="AG137:AG177" si="260">AA137-AF137</f>
        <v>5842108.7999999998</v>
      </c>
      <c r="AH137" s="648">
        <f t="shared" ref="AH137:AH177" si="261">AA137-AD137</f>
        <v>6202732.7999999998</v>
      </c>
      <c r="AI137" s="648">
        <f t="shared" ref="AI137:AI177" si="262">AH137</f>
        <v>6202732.7999999998</v>
      </c>
      <c r="AJ137" s="683">
        <v>263784</v>
      </c>
      <c r="AK137" s="683" t="s">
        <v>176</v>
      </c>
      <c r="AL137" s="661">
        <f t="shared" ref="AL137:AS137" si="263">AA137</f>
        <v>7212480</v>
      </c>
      <c r="AM137" s="669">
        <f t="shared" si="263"/>
        <v>504873.6</v>
      </c>
      <c r="AN137" s="669">
        <f t="shared" si="263"/>
        <v>504873.6</v>
      </c>
      <c r="AO137" s="661">
        <f t="shared" si="263"/>
        <v>1009747.2</v>
      </c>
      <c r="AP137" s="669">
        <f t="shared" si="263"/>
        <v>360624</v>
      </c>
      <c r="AQ137" s="669">
        <f t="shared" si="263"/>
        <v>1370371.2</v>
      </c>
      <c r="AR137" s="669">
        <f t="shared" si="263"/>
        <v>5842108.7999999998</v>
      </c>
      <c r="AS137" s="669">
        <f t="shared" si="263"/>
        <v>6202732.7999999998</v>
      </c>
      <c r="AT137" s="969"/>
    </row>
    <row r="138" spans="1:46" s="654" customFormat="1" ht="28.5" customHeight="1" x14ac:dyDescent="0.25">
      <c r="A138" s="972"/>
      <c r="B138" s="711" t="s">
        <v>149</v>
      </c>
      <c r="C138" s="672" t="s">
        <v>218</v>
      </c>
      <c r="D138" s="673">
        <v>7041</v>
      </c>
      <c r="E138" s="674"/>
      <c r="F138" s="674"/>
      <c r="G138" s="674"/>
      <c r="H138" s="674"/>
      <c r="I138" s="674"/>
      <c r="J138" s="674"/>
      <c r="K138" s="675"/>
      <c r="L138" s="675"/>
      <c r="M138" s="676"/>
      <c r="N138" s="677"/>
      <c r="O138" s="678"/>
      <c r="P138" s="679"/>
      <c r="Q138" s="679"/>
      <c r="R138" s="679"/>
      <c r="S138" s="679"/>
      <c r="T138" s="679"/>
      <c r="U138" s="679"/>
      <c r="V138" s="680"/>
      <c r="W138" s="680"/>
      <c r="X138" s="681"/>
      <c r="Y138" s="682"/>
      <c r="Z138" s="683"/>
      <c r="AA138" s="687">
        <v>7808383</v>
      </c>
      <c r="AB138" s="648">
        <v>546586.81000000006</v>
      </c>
      <c r="AC138" s="648">
        <v>546586.81000000006</v>
      </c>
      <c r="AD138" s="648">
        <f>AB138+AC138</f>
        <v>1093173.6200000001</v>
      </c>
      <c r="AE138" s="648">
        <v>390419.15</v>
      </c>
      <c r="AF138" s="648">
        <f>AD138+AE138</f>
        <v>1483592.77</v>
      </c>
      <c r="AG138" s="687">
        <f>AA138-AF138</f>
        <v>6324790.2300000004</v>
      </c>
      <c r="AH138" s="687">
        <f>AA138-AD138</f>
        <v>6715209.3799999999</v>
      </c>
      <c r="AI138" s="687">
        <f>AH138</f>
        <v>6715209.3799999999</v>
      </c>
      <c r="AJ138" s="648">
        <v>8865143</v>
      </c>
      <c r="AK138" s="683">
        <v>43544</v>
      </c>
      <c r="AL138" s="661">
        <f t="shared" ref="AL138:AS139" si="264">AA138</f>
        <v>7808383</v>
      </c>
      <c r="AM138" s="669">
        <f t="shared" si="264"/>
        <v>546586.81000000006</v>
      </c>
      <c r="AN138" s="669">
        <f t="shared" si="264"/>
        <v>546586.81000000006</v>
      </c>
      <c r="AO138" s="661">
        <f t="shared" si="264"/>
        <v>1093173.6200000001</v>
      </c>
      <c r="AP138" s="669">
        <f t="shared" si="264"/>
        <v>390419.15</v>
      </c>
      <c r="AQ138" s="669">
        <f t="shared" si="264"/>
        <v>1483592.77</v>
      </c>
      <c r="AR138" s="669">
        <f t="shared" si="264"/>
        <v>6324790.2300000004</v>
      </c>
      <c r="AS138" s="669">
        <f t="shared" si="264"/>
        <v>6715209.3799999999</v>
      </c>
      <c r="AT138" s="969"/>
    </row>
    <row r="139" spans="1:46" s="654" customFormat="1" ht="28.5" customHeight="1" x14ac:dyDescent="0.25">
      <c r="A139" s="972"/>
      <c r="B139" s="711" t="s">
        <v>149</v>
      </c>
      <c r="C139" s="672" t="s">
        <v>246</v>
      </c>
      <c r="D139" s="673">
        <v>7041</v>
      </c>
      <c r="E139" s="674"/>
      <c r="F139" s="674"/>
      <c r="G139" s="674"/>
      <c r="H139" s="674"/>
      <c r="I139" s="674"/>
      <c r="J139" s="674"/>
      <c r="K139" s="675"/>
      <c r="L139" s="675"/>
      <c r="M139" s="676"/>
      <c r="N139" s="677"/>
      <c r="O139" s="678"/>
      <c r="P139" s="679"/>
      <c r="Q139" s="679"/>
      <c r="R139" s="679"/>
      <c r="S139" s="679"/>
      <c r="T139" s="679"/>
      <c r="U139" s="679"/>
      <c r="V139" s="680"/>
      <c r="W139" s="680"/>
      <c r="X139" s="681"/>
      <c r="Y139" s="682"/>
      <c r="Z139" s="683"/>
      <c r="AA139" s="687">
        <v>3574390</v>
      </c>
      <c r="AB139" s="648">
        <v>250207.3</v>
      </c>
      <c r="AC139" s="648">
        <v>250207.3</v>
      </c>
      <c r="AD139" s="648">
        <f>AB139+AC139</f>
        <v>500414.6</v>
      </c>
      <c r="AE139" s="648">
        <v>178719.5</v>
      </c>
      <c r="AF139" s="648">
        <f>AD139+AE139</f>
        <v>679134.1</v>
      </c>
      <c r="AG139" s="687">
        <f>AA139-AF139</f>
        <v>2895255.9</v>
      </c>
      <c r="AH139" s="687">
        <f>AA139-AD139</f>
        <v>3073975.4</v>
      </c>
      <c r="AI139" s="687">
        <f>AH139</f>
        <v>3073975.4</v>
      </c>
      <c r="AJ139" s="648">
        <v>9965789</v>
      </c>
      <c r="AK139" s="683">
        <v>43590</v>
      </c>
      <c r="AL139" s="661">
        <f t="shared" si="264"/>
        <v>3574390</v>
      </c>
      <c r="AM139" s="669">
        <f t="shared" si="264"/>
        <v>250207.3</v>
      </c>
      <c r="AN139" s="669">
        <f t="shared" si="264"/>
        <v>250207.3</v>
      </c>
      <c r="AO139" s="661">
        <f t="shared" si="264"/>
        <v>500414.6</v>
      </c>
      <c r="AP139" s="669">
        <f t="shared" si="264"/>
        <v>178719.5</v>
      </c>
      <c r="AQ139" s="669">
        <f t="shared" si="264"/>
        <v>679134.1</v>
      </c>
      <c r="AR139" s="669">
        <f t="shared" si="264"/>
        <v>2895255.9</v>
      </c>
      <c r="AS139" s="669">
        <f t="shared" si="264"/>
        <v>3073975.4</v>
      </c>
      <c r="AT139" s="969"/>
    </row>
    <row r="140" spans="1:46" s="654" customFormat="1" ht="28.5" customHeight="1" thickBot="1" x14ac:dyDescent="0.3">
      <c r="A140" s="973"/>
      <c r="B140" s="732" t="s">
        <v>149</v>
      </c>
      <c r="C140" s="781" t="s">
        <v>310</v>
      </c>
      <c r="D140" s="782"/>
      <c r="E140" s="783"/>
      <c r="F140" s="783"/>
      <c r="G140" s="783"/>
      <c r="H140" s="783"/>
      <c r="I140" s="783"/>
      <c r="J140" s="783"/>
      <c r="K140" s="784"/>
      <c r="L140" s="784"/>
      <c r="M140" s="785"/>
      <c r="N140" s="786"/>
      <c r="O140" s="787"/>
      <c r="P140" s="776"/>
      <c r="Q140" s="776"/>
      <c r="R140" s="776"/>
      <c r="S140" s="776"/>
      <c r="T140" s="776"/>
      <c r="U140" s="776"/>
      <c r="V140" s="788"/>
      <c r="W140" s="788"/>
      <c r="X140" s="789"/>
      <c r="Y140" s="790"/>
      <c r="Z140" s="791"/>
      <c r="AA140" s="783">
        <v>7869228</v>
      </c>
      <c r="AB140" s="783">
        <v>550845.96</v>
      </c>
      <c r="AC140" s="783">
        <v>550845.96</v>
      </c>
      <c r="AD140" s="783">
        <f t="shared" ref="AD140" si="265">AB140+AC140</f>
        <v>1101691.92</v>
      </c>
      <c r="AE140" s="783">
        <v>393461.4</v>
      </c>
      <c r="AF140" s="783">
        <f t="shared" ref="AF140" si="266">AD140+AE140</f>
        <v>1495153.3199999998</v>
      </c>
      <c r="AG140" s="784">
        <f t="shared" ref="AG140" si="267">AA140-AF140</f>
        <v>6374074.6799999997</v>
      </c>
      <c r="AH140" s="784">
        <v>6767346.0800000001</v>
      </c>
      <c r="AI140" s="891">
        <f>AH140</f>
        <v>6767346.0800000001</v>
      </c>
      <c r="AJ140" s="844" t="s">
        <v>311</v>
      </c>
      <c r="AK140" s="845">
        <v>43646</v>
      </c>
      <c r="AL140" s="747">
        <f t="shared" ref="AL140" si="268">AA140</f>
        <v>7869228</v>
      </c>
      <c r="AM140" s="793">
        <f t="shared" ref="AM140" si="269">AB140</f>
        <v>550845.96</v>
      </c>
      <c r="AN140" s="793">
        <f t="shared" ref="AN140" si="270">AC140</f>
        <v>550845.96</v>
      </c>
      <c r="AO140" s="747">
        <f t="shared" ref="AO140" si="271">AD140</f>
        <v>1101691.92</v>
      </c>
      <c r="AP140" s="793">
        <f t="shared" ref="AP140" si="272">AE140</f>
        <v>393461.4</v>
      </c>
      <c r="AQ140" s="793">
        <f t="shared" ref="AQ140" si="273">AF140</f>
        <v>1495153.3199999998</v>
      </c>
      <c r="AR140" s="793">
        <f t="shared" ref="AR140" si="274">AG140</f>
        <v>6374074.6799999997</v>
      </c>
      <c r="AS140" s="793">
        <f t="shared" ref="AS140" si="275">AH140</f>
        <v>6767346.0800000001</v>
      </c>
      <c r="AT140" s="970"/>
    </row>
    <row r="141" spans="1:46" s="654" customFormat="1" ht="28.5" customHeight="1" x14ac:dyDescent="0.25">
      <c r="A141" s="987">
        <v>28</v>
      </c>
      <c r="B141" s="688" t="s">
        <v>162</v>
      </c>
      <c r="C141" s="689" t="s">
        <v>178</v>
      </c>
      <c r="D141" s="690">
        <v>7081</v>
      </c>
      <c r="E141" s="691"/>
      <c r="F141" s="691"/>
      <c r="G141" s="691"/>
      <c r="H141" s="691"/>
      <c r="I141" s="691"/>
      <c r="J141" s="691"/>
      <c r="K141" s="692"/>
      <c r="L141" s="692"/>
      <c r="M141" s="693"/>
      <c r="N141" s="694"/>
      <c r="O141" s="695"/>
      <c r="P141" s="696"/>
      <c r="Q141" s="696"/>
      <c r="R141" s="696"/>
      <c r="S141" s="696"/>
      <c r="T141" s="696"/>
      <c r="U141" s="696"/>
      <c r="V141" s="697"/>
      <c r="W141" s="697"/>
      <c r="X141" s="698"/>
      <c r="Y141" s="699"/>
      <c r="Z141" s="700"/>
      <c r="AA141" s="701">
        <v>21505835</v>
      </c>
      <c r="AB141" s="702">
        <v>1505408.45</v>
      </c>
      <c r="AC141" s="702">
        <v>1505408.45</v>
      </c>
      <c r="AD141" s="702">
        <f t="shared" si="258"/>
        <v>3010816.9</v>
      </c>
      <c r="AE141" s="702">
        <v>1075291.75</v>
      </c>
      <c r="AF141" s="702">
        <f t="shared" si="259"/>
        <v>4086108.65</v>
      </c>
      <c r="AG141" s="702">
        <f t="shared" si="260"/>
        <v>17419726.350000001</v>
      </c>
      <c r="AH141" s="702">
        <f t="shared" si="261"/>
        <v>18495018.100000001</v>
      </c>
      <c r="AI141" s="702">
        <f t="shared" si="262"/>
        <v>18495018.100000001</v>
      </c>
      <c r="AJ141" s="702">
        <v>263720</v>
      </c>
      <c r="AK141" s="703">
        <v>43478</v>
      </c>
      <c r="AL141" s="704">
        <f t="shared" ref="AL141:AS141" si="276">AA141</f>
        <v>21505835</v>
      </c>
      <c r="AM141" s="705">
        <f t="shared" si="276"/>
        <v>1505408.45</v>
      </c>
      <c r="AN141" s="705">
        <f t="shared" si="276"/>
        <v>1505408.45</v>
      </c>
      <c r="AO141" s="706">
        <f t="shared" si="276"/>
        <v>3010816.9</v>
      </c>
      <c r="AP141" s="705">
        <f t="shared" si="276"/>
        <v>1075291.75</v>
      </c>
      <c r="AQ141" s="705">
        <f t="shared" si="276"/>
        <v>4086108.65</v>
      </c>
      <c r="AR141" s="705">
        <f t="shared" si="276"/>
        <v>17419726.350000001</v>
      </c>
      <c r="AS141" s="707">
        <f t="shared" si="276"/>
        <v>18495018.100000001</v>
      </c>
      <c r="AT141" s="997">
        <f>AS141+AS142+AS143</f>
        <v>50435201.379999995</v>
      </c>
    </row>
    <row r="142" spans="1:46" s="654" customFormat="1" ht="28.5" customHeight="1" x14ac:dyDescent="0.25">
      <c r="A142" s="988"/>
      <c r="B142" s="711" t="s">
        <v>162</v>
      </c>
      <c r="C142" s="713" t="s">
        <v>177</v>
      </c>
      <c r="D142" s="636">
        <v>7081</v>
      </c>
      <c r="E142" s="637"/>
      <c r="F142" s="637"/>
      <c r="G142" s="637"/>
      <c r="H142" s="637"/>
      <c r="I142" s="637"/>
      <c r="J142" s="637"/>
      <c r="K142" s="638"/>
      <c r="L142" s="638"/>
      <c r="M142" s="639"/>
      <c r="N142" s="640"/>
      <c r="O142" s="641"/>
      <c r="P142" s="642"/>
      <c r="Q142" s="642"/>
      <c r="R142" s="642"/>
      <c r="S142" s="642"/>
      <c r="T142" s="642"/>
      <c r="U142" s="642"/>
      <c r="V142" s="643"/>
      <c r="W142" s="643"/>
      <c r="X142" s="644"/>
      <c r="Y142" s="645"/>
      <c r="Z142" s="646"/>
      <c r="AA142" s="714">
        <v>20423243</v>
      </c>
      <c r="AB142" s="715">
        <v>1429627.01</v>
      </c>
      <c r="AC142" s="715">
        <v>1429627.01</v>
      </c>
      <c r="AD142" s="715">
        <f t="shared" si="258"/>
        <v>2859254.02</v>
      </c>
      <c r="AE142" s="715">
        <v>1021162.15</v>
      </c>
      <c r="AF142" s="715">
        <f t="shared" si="259"/>
        <v>3880416.17</v>
      </c>
      <c r="AG142" s="715">
        <f t="shared" si="260"/>
        <v>16542826.83</v>
      </c>
      <c r="AH142" s="715">
        <f t="shared" si="261"/>
        <v>17563988.98</v>
      </c>
      <c r="AI142" s="715">
        <f t="shared" si="262"/>
        <v>17563988.98</v>
      </c>
      <c r="AJ142" s="715">
        <v>263794</v>
      </c>
      <c r="AK142" s="716" t="s">
        <v>179</v>
      </c>
      <c r="AL142" s="661">
        <f t="shared" ref="AL142:AS143" si="277">AA142</f>
        <v>20423243</v>
      </c>
      <c r="AM142" s="651">
        <f t="shared" si="277"/>
        <v>1429627.01</v>
      </c>
      <c r="AN142" s="651">
        <f t="shared" si="277"/>
        <v>1429627.01</v>
      </c>
      <c r="AO142" s="652">
        <f t="shared" si="277"/>
        <v>2859254.02</v>
      </c>
      <c r="AP142" s="651">
        <f t="shared" si="277"/>
        <v>1021162.15</v>
      </c>
      <c r="AQ142" s="651">
        <f t="shared" si="277"/>
        <v>3880416.17</v>
      </c>
      <c r="AR142" s="651">
        <f t="shared" si="277"/>
        <v>16542826.83</v>
      </c>
      <c r="AS142" s="653">
        <f t="shared" si="277"/>
        <v>17563988.98</v>
      </c>
      <c r="AT142" s="998"/>
    </row>
    <row r="143" spans="1:46" s="912" customFormat="1" ht="28.5" customHeight="1" thickBot="1" x14ac:dyDescent="0.3">
      <c r="A143" s="989"/>
      <c r="B143" s="930" t="s">
        <v>162</v>
      </c>
      <c r="C143" s="931" t="s">
        <v>274</v>
      </c>
      <c r="D143" s="932">
        <v>7081</v>
      </c>
      <c r="E143" s="933"/>
      <c r="F143" s="933"/>
      <c r="G143" s="933"/>
      <c r="H143" s="933"/>
      <c r="I143" s="933"/>
      <c r="J143" s="933"/>
      <c r="K143" s="934"/>
      <c r="L143" s="934"/>
      <c r="M143" s="935"/>
      <c r="N143" s="936"/>
      <c r="O143" s="937"/>
      <c r="P143" s="938"/>
      <c r="Q143" s="938"/>
      <c r="R143" s="938"/>
      <c r="S143" s="938"/>
      <c r="T143" s="938"/>
      <c r="U143" s="938"/>
      <c r="V143" s="939"/>
      <c r="W143" s="939"/>
      <c r="X143" s="940"/>
      <c r="Y143" s="941"/>
      <c r="Z143" s="942"/>
      <c r="AA143" s="948">
        <v>16716505</v>
      </c>
      <c r="AB143" s="949">
        <v>1170115.3500000001</v>
      </c>
      <c r="AC143" s="949">
        <v>1170155.3500000001</v>
      </c>
      <c r="AD143" s="949">
        <v>2340310.7000000002</v>
      </c>
      <c r="AE143" s="949">
        <v>835825.25</v>
      </c>
      <c r="AF143" s="949">
        <f t="shared" si="259"/>
        <v>3176135.95</v>
      </c>
      <c r="AG143" s="949">
        <f t="shared" si="260"/>
        <v>13540369.050000001</v>
      </c>
      <c r="AH143" s="949">
        <f t="shared" si="261"/>
        <v>14376194.300000001</v>
      </c>
      <c r="AI143" s="949">
        <f t="shared" si="262"/>
        <v>14376194.300000001</v>
      </c>
      <c r="AJ143" s="943">
        <v>9965929</v>
      </c>
      <c r="AK143" s="944" t="s">
        <v>271</v>
      </c>
      <c r="AL143" s="927">
        <f t="shared" si="277"/>
        <v>16716505</v>
      </c>
      <c r="AM143" s="945">
        <f t="shared" si="277"/>
        <v>1170115.3500000001</v>
      </c>
      <c r="AN143" s="945">
        <f t="shared" si="277"/>
        <v>1170155.3500000001</v>
      </c>
      <c r="AO143" s="946">
        <f t="shared" si="277"/>
        <v>2340310.7000000002</v>
      </c>
      <c r="AP143" s="945">
        <f t="shared" si="277"/>
        <v>835825.25</v>
      </c>
      <c r="AQ143" s="945">
        <f t="shared" si="277"/>
        <v>3176135.95</v>
      </c>
      <c r="AR143" s="945">
        <f t="shared" si="277"/>
        <v>13540369.050000001</v>
      </c>
      <c r="AS143" s="947">
        <f t="shared" si="277"/>
        <v>14376194.300000001</v>
      </c>
      <c r="AT143" s="999"/>
    </row>
    <row r="144" spans="1:46" ht="28.5" customHeight="1" x14ac:dyDescent="0.25">
      <c r="A144" s="987">
        <v>29</v>
      </c>
      <c r="B144" s="472" t="s">
        <v>165</v>
      </c>
      <c r="C144" s="473" t="s">
        <v>166</v>
      </c>
      <c r="D144" s="474">
        <v>7041</v>
      </c>
      <c r="E144" s="475"/>
      <c r="F144" s="475"/>
      <c r="G144" s="476"/>
      <c r="H144" s="475"/>
      <c r="I144" s="475"/>
      <c r="J144" s="475"/>
      <c r="K144" s="477"/>
      <c r="L144" s="478"/>
      <c r="M144" s="479"/>
      <c r="N144" s="480"/>
      <c r="O144" s="481"/>
      <c r="P144" s="443"/>
      <c r="Q144" s="443"/>
      <c r="R144" s="443"/>
      <c r="S144" s="442"/>
      <c r="T144" s="443"/>
      <c r="U144" s="443"/>
      <c r="V144" s="482"/>
      <c r="W144" s="444"/>
      <c r="X144" s="483"/>
      <c r="Y144" s="484"/>
      <c r="Z144" s="546"/>
      <c r="AA144" s="443">
        <v>9825070</v>
      </c>
      <c r="AB144" s="443">
        <v>687754.9</v>
      </c>
      <c r="AC144" s="443">
        <v>687754.9</v>
      </c>
      <c r="AD144" s="442">
        <f t="shared" si="258"/>
        <v>1375509.8</v>
      </c>
      <c r="AE144" s="443">
        <v>491253.5</v>
      </c>
      <c r="AF144" s="443">
        <f t="shared" si="259"/>
        <v>1866763.3</v>
      </c>
      <c r="AG144" s="482">
        <f t="shared" si="260"/>
        <v>7958306.7000000002</v>
      </c>
      <c r="AH144" s="444">
        <f t="shared" si="261"/>
        <v>8449560.1999999993</v>
      </c>
      <c r="AI144" s="483">
        <f t="shared" si="262"/>
        <v>8449560.1999999993</v>
      </c>
      <c r="AJ144" s="484">
        <v>263763</v>
      </c>
      <c r="AK144" s="546" t="s">
        <v>167</v>
      </c>
      <c r="AL144" s="620">
        <f t="shared" ref="AL144:AS150" si="278">AA144</f>
        <v>9825070</v>
      </c>
      <c r="AM144" s="487">
        <f t="shared" si="278"/>
        <v>687754.9</v>
      </c>
      <c r="AN144" s="487">
        <f t="shared" si="278"/>
        <v>687754.9</v>
      </c>
      <c r="AO144" s="446">
        <f t="shared" si="278"/>
        <v>1375509.8</v>
      </c>
      <c r="AP144" s="487">
        <f t="shared" si="278"/>
        <v>491253.5</v>
      </c>
      <c r="AQ144" s="487">
        <f t="shared" si="278"/>
        <v>1866763.3</v>
      </c>
      <c r="AR144" s="487">
        <f t="shared" si="278"/>
        <v>7958306.7000000002</v>
      </c>
      <c r="AS144" s="547">
        <f t="shared" si="278"/>
        <v>8449560.1999999993</v>
      </c>
      <c r="AT144" s="997">
        <f>AS144+AS145+AS146+AS147</f>
        <v>44610607.950000003</v>
      </c>
    </row>
    <row r="145" spans="1:46" s="654" customFormat="1" ht="28.5" customHeight="1" x14ac:dyDescent="0.25">
      <c r="A145" s="988"/>
      <c r="B145" s="711" t="s">
        <v>165</v>
      </c>
      <c r="C145" s="713" t="s">
        <v>238</v>
      </c>
      <c r="D145" s="636">
        <v>7041</v>
      </c>
      <c r="E145" s="637"/>
      <c r="F145" s="637"/>
      <c r="G145" s="637"/>
      <c r="H145" s="637"/>
      <c r="I145" s="637"/>
      <c r="J145" s="637"/>
      <c r="K145" s="638"/>
      <c r="L145" s="638"/>
      <c r="M145" s="639"/>
      <c r="N145" s="640"/>
      <c r="O145" s="641"/>
      <c r="P145" s="642"/>
      <c r="Q145" s="642"/>
      <c r="R145" s="642"/>
      <c r="S145" s="642"/>
      <c r="T145" s="642"/>
      <c r="U145" s="642"/>
      <c r="V145" s="643"/>
      <c r="W145" s="643"/>
      <c r="X145" s="644"/>
      <c r="Y145" s="645"/>
      <c r="Z145" s="646"/>
      <c r="AA145" s="720">
        <v>22944023</v>
      </c>
      <c r="AB145" s="642">
        <v>1606081.61</v>
      </c>
      <c r="AC145" s="642">
        <v>1606081.61</v>
      </c>
      <c r="AD145" s="642">
        <f t="shared" si="258"/>
        <v>3212163.22</v>
      </c>
      <c r="AE145" s="642">
        <v>1147201.1499999999</v>
      </c>
      <c r="AF145" s="642">
        <f t="shared" si="259"/>
        <v>4359364.37</v>
      </c>
      <c r="AG145" s="643">
        <f t="shared" si="260"/>
        <v>18584658.629999999</v>
      </c>
      <c r="AH145" s="643">
        <f t="shared" si="261"/>
        <v>19731859.780000001</v>
      </c>
      <c r="AI145" s="644">
        <f t="shared" si="262"/>
        <v>19731859.780000001</v>
      </c>
      <c r="AJ145" s="645">
        <v>8865199</v>
      </c>
      <c r="AK145" s="716">
        <v>43563</v>
      </c>
      <c r="AL145" s="661">
        <f t="shared" si="278"/>
        <v>22944023</v>
      </c>
      <c r="AM145" s="651">
        <f t="shared" si="278"/>
        <v>1606081.61</v>
      </c>
      <c r="AN145" s="651">
        <f t="shared" si="278"/>
        <v>1606081.61</v>
      </c>
      <c r="AO145" s="652">
        <f t="shared" si="278"/>
        <v>3212163.22</v>
      </c>
      <c r="AP145" s="651">
        <f t="shared" si="278"/>
        <v>1147201.1499999999</v>
      </c>
      <c r="AQ145" s="651">
        <f t="shared" si="278"/>
        <v>4359364.37</v>
      </c>
      <c r="AR145" s="651">
        <f t="shared" si="278"/>
        <v>18584658.629999999</v>
      </c>
      <c r="AS145" s="653">
        <f t="shared" si="278"/>
        <v>19731859.780000001</v>
      </c>
      <c r="AT145" s="998"/>
    </row>
    <row r="146" spans="1:46" s="654" customFormat="1" ht="28.5" customHeight="1" x14ac:dyDescent="0.25">
      <c r="A146" s="988"/>
      <c r="B146" s="711" t="s">
        <v>165</v>
      </c>
      <c r="C146" s="713" t="s">
        <v>251</v>
      </c>
      <c r="D146" s="636">
        <v>7041</v>
      </c>
      <c r="E146" s="637"/>
      <c r="F146" s="637"/>
      <c r="G146" s="637"/>
      <c r="H146" s="637"/>
      <c r="I146" s="637"/>
      <c r="J146" s="637"/>
      <c r="K146" s="638"/>
      <c r="L146" s="638"/>
      <c r="M146" s="639"/>
      <c r="N146" s="640"/>
      <c r="O146" s="641"/>
      <c r="P146" s="642"/>
      <c r="Q146" s="642"/>
      <c r="R146" s="642"/>
      <c r="S146" s="642"/>
      <c r="T146" s="642"/>
      <c r="U146" s="642"/>
      <c r="V146" s="643"/>
      <c r="W146" s="643"/>
      <c r="X146" s="644"/>
      <c r="Y146" s="645"/>
      <c r="Z146" s="646"/>
      <c r="AA146" s="720">
        <v>11445483.949999999</v>
      </c>
      <c r="AB146" s="642">
        <v>801183.88</v>
      </c>
      <c r="AC146" s="642">
        <v>801183.88</v>
      </c>
      <c r="AD146" s="642">
        <f t="shared" si="258"/>
        <v>1602367.76</v>
      </c>
      <c r="AE146" s="642">
        <v>572274.19999999995</v>
      </c>
      <c r="AF146" s="642">
        <f t="shared" si="259"/>
        <v>2174641.96</v>
      </c>
      <c r="AG146" s="643">
        <f t="shared" si="260"/>
        <v>9270841.9899999984</v>
      </c>
      <c r="AH146" s="643">
        <f t="shared" si="261"/>
        <v>9843116.1899999995</v>
      </c>
      <c r="AI146" s="644">
        <f t="shared" si="262"/>
        <v>9843116.1899999995</v>
      </c>
      <c r="AJ146" s="645"/>
      <c r="AK146" s="716"/>
      <c r="AL146" s="661">
        <f t="shared" si="278"/>
        <v>11445483.949999999</v>
      </c>
      <c r="AM146" s="651">
        <f t="shared" si="278"/>
        <v>801183.88</v>
      </c>
      <c r="AN146" s="651">
        <f t="shared" si="278"/>
        <v>801183.88</v>
      </c>
      <c r="AO146" s="652">
        <f t="shared" si="278"/>
        <v>1602367.76</v>
      </c>
      <c r="AP146" s="651">
        <f t="shared" si="278"/>
        <v>572274.19999999995</v>
      </c>
      <c r="AQ146" s="651">
        <f t="shared" si="278"/>
        <v>2174641.96</v>
      </c>
      <c r="AR146" s="651">
        <f t="shared" si="278"/>
        <v>9270841.9899999984</v>
      </c>
      <c r="AS146" s="653">
        <f t="shared" si="278"/>
        <v>9843116.1899999995</v>
      </c>
      <c r="AT146" s="998"/>
    </row>
    <row r="147" spans="1:46" s="654" customFormat="1" ht="28.5" customHeight="1" thickBot="1" x14ac:dyDescent="0.3">
      <c r="A147" s="989"/>
      <c r="B147" s="732" t="s">
        <v>165</v>
      </c>
      <c r="C147" s="733" t="s">
        <v>300</v>
      </c>
      <c r="D147" s="734">
        <v>7041</v>
      </c>
      <c r="E147" s="735"/>
      <c r="F147" s="735"/>
      <c r="G147" s="735"/>
      <c r="H147" s="735"/>
      <c r="I147" s="735"/>
      <c r="J147" s="735"/>
      <c r="K147" s="736"/>
      <c r="L147" s="736"/>
      <c r="M147" s="737"/>
      <c r="N147" s="738"/>
      <c r="O147" s="739"/>
      <c r="P147" s="740"/>
      <c r="Q147" s="740"/>
      <c r="R147" s="740"/>
      <c r="S147" s="740"/>
      <c r="T147" s="740"/>
      <c r="U147" s="740"/>
      <c r="V147" s="741"/>
      <c r="W147" s="741"/>
      <c r="X147" s="742"/>
      <c r="Y147" s="743"/>
      <c r="Z147" s="744"/>
      <c r="AA147" s="735">
        <v>7658223</v>
      </c>
      <c r="AB147" s="735">
        <v>536075.61</v>
      </c>
      <c r="AC147" s="735">
        <v>536075.61</v>
      </c>
      <c r="AD147" s="735">
        <f t="shared" si="258"/>
        <v>1072151.22</v>
      </c>
      <c r="AE147" s="735">
        <v>382911.15</v>
      </c>
      <c r="AF147" s="735">
        <f t="shared" si="259"/>
        <v>1455062.37</v>
      </c>
      <c r="AG147" s="784">
        <f t="shared" si="260"/>
        <v>6203160.6299999999</v>
      </c>
      <c r="AH147" s="736">
        <f t="shared" si="261"/>
        <v>6586071.7800000003</v>
      </c>
      <c r="AI147" s="742">
        <f t="shared" si="262"/>
        <v>6586071.7800000003</v>
      </c>
      <c r="AJ147" s="844" t="s">
        <v>301</v>
      </c>
      <c r="AK147" s="845">
        <v>43646</v>
      </c>
      <c r="AL147" s="747">
        <f t="shared" ref="AL147" si="279">AA147</f>
        <v>7658223</v>
      </c>
      <c r="AM147" s="748">
        <f t="shared" ref="AM147" si="280">AB147</f>
        <v>536075.61</v>
      </c>
      <c r="AN147" s="748">
        <f t="shared" ref="AN147" si="281">AC147</f>
        <v>536075.61</v>
      </c>
      <c r="AO147" s="749">
        <f t="shared" ref="AO147" si="282">AD147</f>
        <v>1072151.22</v>
      </c>
      <c r="AP147" s="748">
        <f t="shared" ref="AP147" si="283">AE147</f>
        <v>382911.15</v>
      </c>
      <c r="AQ147" s="748">
        <f t="shared" ref="AQ147" si="284">AF147</f>
        <v>1455062.37</v>
      </c>
      <c r="AR147" s="748">
        <f t="shared" ref="AR147" si="285">AG147</f>
        <v>6203160.6299999999</v>
      </c>
      <c r="AS147" s="750">
        <f t="shared" ref="AS147" si="286">AH147</f>
        <v>6586071.7800000003</v>
      </c>
      <c r="AT147" s="999"/>
    </row>
    <row r="148" spans="1:46" ht="33.75" customHeight="1" x14ac:dyDescent="0.25">
      <c r="A148" s="987">
        <v>30</v>
      </c>
      <c r="B148" s="472" t="s">
        <v>170</v>
      </c>
      <c r="C148" s="473" t="s">
        <v>171</v>
      </c>
      <c r="D148" s="474">
        <v>7081</v>
      </c>
      <c r="E148" s="475"/>
      <c r="F148" s="475"/>
      <c r="G148" s="476"/>
      <c r="H148" s="475"/>
      <c r="I148" s="475"/>
      <c r="J148" s="475"/>
      <c r="K148" s="477"/>
      <c r="L148" s="478"/>
      <c r="M148" s="479"/>
      <c r="N148" s="480"/>
      <c r="O148" s="481"/>
      <c r="P148" s="443"/>
      <c r="Q148" s="443"/>
      <c r="R148" s="443"/>
      <c r="S148" s="442"/>
      <c r="T148" s="443"/>
      <c r="U148" s="443"/>
      <c r="V148" s="482"/>
      <c r="W148" s="444"/>
      <c r="X148" s="483"/>
      <c r="Y148" s="484"/>
      <c r="Z148" s="486"/>
      <c r="AA148" s="609">
        <v>51500068</v>
      </c>
      <c r="AB148" s="443">
        <v>3605004.76</v>
      </c>
      <c r="AC148" s="443">
        <v>3605004.76</v>
      </c>
      <c r="AD148" s="442">
        <f t="shared" si="258"/>
        <v>7210009.5199999996</v>
      </c>
      <c r="AE148" s="443">
        <v>2575003.4</v>
      </c>
      <c r="AF148" s="443">
        <f t="shared" si="259"/>
        <v>9785012.9199999999</v>
      </c>
      <c r="AG148" s="482">
        <f t="shared" si="260"/>
        <v>41715055.079999998</v>
      </c>
      <c r="AH148" s="444">
        <f t="shared" si="261"/>
        <v>44290058.480000004</v>
      </c>
      <c r="AI148" s="483">
        <f t="shared" si="262"/>
        <v>44290058.480000004</v>
      </c>
      <c r="AJ148" s="484">
        <v>263764</v>
      </c>
      <c r="AK148" s="546" t="s">
        <v>167</v>
      </c>
      <c r="AL148" s="620">
        <f t="shared" si="278"/>
        <v>51500068</v>
      </c>
      <c r="AM148" s="487">
        <f t="shared" si="278"/>
        <v>3605004.76</v>
      </c>
      <c r="AN148" s="487">
        <f t="shared" si="278"/>
        <v>3605004.76</v>
      </c>
      <c r="AO148" s="446">
        <f t="shared" si="278"/>
        <v>7210009.5199999996</v>
      </c>
      <c r="AP148" s="487">
        <f t="shared" si="278"/>
        <v>2575003.4</v>
      </c>
      <c r="AQ148" s="487">
        <f t="shared" si="278"/>
        <v>9785012.9199999999</v>
      </c>
      <c r="AR148" s="487">
        <f t="shared" si="278"/>
        <v>41715055.079999998</v>
      </c>
      <c r="AS148" s="547">
        <f t="shared" si="278"/>
        <v>44290058.480000004</v>
      </c>
      <c r="AT148" s="997">
        <f>AS148+AS149+AS150</f>
        <v>89233411.659999996</v>
      </c>
    </row>
    <row r="149" spans="1:46" s="654" customFormat="1" ht="33.75" customHeight="1" x14ac:dyDescent="0.25">
      <c r="A149" s="988"/>
      <c r="B149" s="711" t="s">
        <v>170</v>
      </c>
      <c r="C149" s="713" t="s">
        <v>188</v>
      </c>
      <c r="D149" s="636"/>
      <c r="E149" s="637"/>
      <c r="F149" s="637"/>
      <c r="G149" s="637"/>
      <c r="H149" s="637"/>
      <c r="I149" s="637"/>
      <c r="J149" s="637"/>
      <c r="K149" s="638"/>
      <c r="L149" s="638"/>
      <c r="M149" s="639"/>
      <c r="N149" s="640"/>
      <c r="O149" s="641"/>
      <c r="P149" s="642"/>
      <c r="Q149" s="642"/>
      <c r="R149" s="642"/>
      <c r="S149" s="642"/>
      <c r="T149" s="642"/>
      <c r="U149" s="642"/>
      <c r="V149" s="643"/>
      <c r="W149" s="643"/>
      <c r="X149" s="644"/>
      <c r="Y149" s="645"/>
      <c r="Z149" s="646"/>
      <c r="AA149" s="720">
        <v>36727928</v>
      </c>
      <c r="AB149" s="642">
        <v>2570954.96</v>
      </c>
      <c r="AC149" s="642">
        <v>2570954.96</v>
      </c>
      <c r="AD149" s="642">
        <f t="shared" si="258"/>
        <v>5141909.92</v>
      </c>
      <c r="AE149" s="642">
        <v>1836396.4</v>
      </c>
      <c r="AF149" s="642">
        <f t="shared" si="259"/>
        <v>6978306.3200000003</v>
      </c>
      <c r="AG149" s="643">
        <f t="shared" si="260"/>
        <v>29749621.68</v>
      </c>
      <c r="AH149" s="643">
        <f t="shared" si="261"/>
        <v>31586018.079999998</v>
      </c>
      <c r="AI149" s="644">
        <f t="shared" si="262"/>
        <v>31586018.079999998</v>
      </c>
      <c r="AJ149" s="645">
        <v>8865104</v>
      </c>
      <c r="AK149" s="716" t="s">
        <v>189</v>
      </c>
      <c r="AL149" s="661">
        <f t="shared" si="278"/>
        <v>36727928</v>
      </c>
      <c r="AM149" s="651">
        <f t="shared" si="278"/>
        <v>2570954.96</v>
      </c>
      <c r="AN149" s="651">
        <f t="shared" si="278"/>
        <v>2570954.96</v>
      </c>
      <c r="AO149" s="652">
        <f t="shared" si="278"/>
        <v>5141909.92</v>
      </c>
      <c r="AP149" s="651">
        <f t="shared" si="278"/>
        <v>1836396.4</v>
      </c>
      <c r="AQ149" s="651">
        <f t="shared" si="278"/>
        <v>6978306.3200000003</v>
      </c>
      <c r="AR149" s="651">
        <f t="shared" si="278"/>
        <v>29749621.68</v>
      </c>
      <c r="AS149" s="653">
        <f t="shared" si="278"/>
        <v>31586018.079999998</v>
      </c>
      <c r="AT149" s="998"/>
    </row>
    <row r="150" spans="1:46" s="654" customFormat="1" ht="33.75" customHeight="1" thickBot="1" x14ac:dyDescent="0.3">
      <c r="A150" s="989"/>
      <c r="B150" s="732" t="s">
        <v>170</v>
      </c>
      <c r="C150" s="733" t="s">
        <v>240</v>
      </c>
      <c r="D150" s="734">
        <v>7041</v>
      </c>
      <c r="E150" s="735"/>
      <c r="F150" s="735"/>
      <c r="G150" s="735"/>
      <c r="H150" s="735"/>
      <c r="I150" s="735"/>
      <c r="J150" s="735"/>
      <c r="K150" s="736"/>
      <c r="L150" s="736"/>
      <c r="M150" s="737"/>
      <c r="N150" s="738"/>
      <c r="O150" s="739"/>
      <c r="P150" s="740"/>
      <c r="Q150" s="740"/>
      <c r="R150" s="740"/>
      <c r="S150" s="740"/>
      <c r="T150" s="740"/>
      <c r="U150" s="740"/>
      <c r="V150" s="741"/>
      <c r="W150" s="741"/>
      <c r="X150" s="742"/>
      <c r="Y150" s="743"/>
      <c r="Z150" s="744"/>
      <c r="AA150" s="745">
        <v>15531785</v>
      </c>
      <c r="AB150" s="740">
        <v>1087224.95</v>
      </c>
      <c r="AC150" s="740">
        <v>1087224.95</v>
      </c>
      <c r="AD150" s="740">
        <f t="shared" si="258"/>
        <v>2174449.9</v>
      </c>
      <c r="AE150" s="740">
        <v>776589.25</v>
      </c>
      <c r="AF150" s="740">
        <f t="shared" si="259"/>
        <v>2951039.15</v>
      </c>
      <c r="AG150" s="741">
        <f t="shared" si="260"/>
        <v>12580745.85</v>
      </c>
      <c r="AH150" s="741">
        <f t="shared" si="261"/>
        <v>13357335.1</v>
      </c>
      <c r="AI150" s="742">
        <f t="shared" si="262"/>
        <v>13357335.1</v>
      </c>
      <c r="AJ150" s="743">
        <v>9965755</v>
      </c>
      <c r="AK150" s="746">
        <v>43565</v>
      </c>
      <c r="AL150" s="747">
        <f t="shared" si="278"/>
        <v>15531785</v>
      </c>
      <c r="AM150" s="748">
        <f t="shared" si="278"/>
        <v>1087224.95</v>
      </c>
      <c r="AN150" s="748">
        <f t="shared" si="278"/>
        <v>1087224.95</v>
      </c>
      <c r="AO150" s="749">
        <f t="shared" si="278"/>
        <v>2174449.9</v>
      </c>
      <c r="AP150" s="748">
        <f t="shared" si="278"/>
        <v>776589.25</v>
      </c>
      <c r="AQ150" s="748">
        <f t="shared" si="278"/>
        <v>2951039.15</v>
      </c>
      <c r="AR150" s="748">
        <f t="shared" si="278"/>
        <v>12580745.85</v>
      </c>
      <c r="AS150" s="750">
        <f t="shared" si="278"/>
        <v>13357335.1</v>
      </c>
      <c r="AT150" s="999"/>
    </row>
    <row r="151" spans="1:46" s="654" customFormat="1" ht="33.75" customHeight="1" x14ac:dyDescent="0.25">
      <c r="A151" s="987">
        <v>31</v>
      </c>
      <c r="B151" s="688" t="s">
        <v>172</v>
      </c>
      <c r="C151" s="689" t="s">
        <v>173</v>
      </c>
      <c r="D151" s="690">
        <v>7081</v>
      </c>
      <c r="E151" s="691"/>
      <c r="F151" s="691"/>
      <c r="G151" s="691"/>
      <c r="H151" s="691"/>
      <c r="I151" s="691"/>
      <c r="J151" s="691"/>
      <c r="K151" s="692"/>
      <c r="L151" s="692"/>
      <c r="M151" s="693"/>
      <c r="N151" s="694"/>
      <c r="O151" s="695"/>
      <c r="P151" s="696"/>
      <c r="Q151" s="696"/>
      <c r="R151" s="696"/>
      <c r="S151" s="696"/>
      <c r="T151" s="696"/>
      <c r="U151" s="696"/>
      <c r="V151" s="697"/>
      <c r="W151" s="697"/>
      <c r="X151" s="698"/>
      <c r="Y151" s="699"/>
      <c r="Z151" s="700"/>
      <c r="AA151" s="696">
        <v>23055023</v>
      </c>
      <c r="AB151" s="696">
        <v>1613851.61</v>
      </c>
      <c r="AC151" s="696">
        <v>1613851.61</v>
      </c>
      <c r="AD151" s="696">
        <f t="shared" si="258"/>
        <v>3227703.22</v>
      </c>
      <c r="AE151" s="696">
        <v>1152751.1499999999</v>
      </c>
      <c r="AF151" s="696">
        <f t="shared" si="259"/>
        <v>4380454.37</v>
      </c>
      <c r="AG151" s="697">
        <f t="shared" si="260"/>
        <v>18674568.629999999</v>
      </c>
      <c r="AH151" s="709">
        <f t="shared" si="261"/>
        <v>19827319.780000001</v>
      </c>
      <c r="AI151" s="710">
        <f t="shared" si="262"/>
        <v>19827319.780000001</v>
      </c>
      <c r="AJ151" s="699">
        <v>263778</v>
      </c>
      <c r="AK151" s="700" t="s">
        <v>174</v>
      </c>
      <c r="AL151" s="706">
        <f t="shared" ref="AL151:AS176" si="287">AA151</f>
        <v>23055023</v>
      </c>
      <c r="AM151" s="705">
        <f t="shared" si="287"/>
        <v>1613851.61</v>
      </c>
      <c r="AN151" s="705">
        <f t="shared" si="287"/>
        <v>1613851.61</v>
      </c>
      <c r="AO151" s="706">
        <f t="shared" si="287"/>
        <v>3227703.22</v>
      </c>
      <c r="AP151" s="705">
        <f t="shared" si="287"/>
        <v>1152751.1499999999</v>
      </c>
      <c r="AQ151" s="705">
        <f t="shared" si="287"/>
        <v>4380454.37</v>
      </c>
      <c r="AR151" s="705">
        <f t="shared" si="287"/>
        <v>18674568.629999999</v>
      </c>
      <c r="AS151" s="707">
        <f t="shared" si="287"/>
        <v>19827319.780000001</v>
      </c>
      <c r="AT151" s="997">
        <f>AS151+AS152+AS153+AS154</f>
        <v>61795931.830000006</v>
      </c>
    </row>
    <row r="152" spans="1:46" s="654" customFormat="1" ht="33.75" customHeight="1" x14ac:dyDescent="0.25">
      <c r="A152" s="988"/>
      <c r="B152" s="711" t="s">
        <v>172</v>
      </c>
      <c r="C152" s="713" t="s">
        <v>223</v>
      </c>
      <c r="D152" s="636">
        <v>7081</v>
      </c>
      <c r="E152" s="637"/>
      <c r="F152" s="637"/>
      <c r="G152" s="637"/>
      <c r="H152" s="637"/>
      <c r="I152" s="637"/>
      <c r="J152" s="637"/>
      <c r="K152" s="638"/>
      <c r="L152" s="638"/>
      <c r="M152" s="639"/>
      <c r="N152" s="640"/>
      <c r="O152" s="641"/>
      <c r="P152" s="642"/>
      <c r="Q152" s="642"/>
      <c r="R152" s="642"/>
      <c r="S152" s="642"/>
      <c r="T152" s="642"/>
      <c r="U152" s="642"/>
      <c r="V152" s="643"/>
      <c r="W152" s="643"/>
      <c r="X152" s="644"/>
      <c r="Y152" s="645"/>
      <c r="Z152" s="646"/>
      <c r="AA152" s="721">
        <v>34155772</v>
      </c>
      <c r="AB152" s="642">
        <v>2390904.0499999998</v>
      </c>
      <c r="AC152" s="642">
        <v>2390904.0499999998</v>
      </c>
      <c r="AD152" s="642">
        <f t="shared" si="258"/>
        <v>4781808.0999999996</v>
      </c>
      <c r="AE152" s="642">
        <v>1707788.61</v>
      </c>
      <c r="AF152" s="642">
        <f t="shared" si="259"/>
        <v>6489596.71</v>
      </c>
      <c r="AG152" s="643">
        <f t="shared" si="260"/>
        <v>27666175.289999999</v>
      </c>
      <c r="AH152" s="722">
        <f t="shared" si="261"/>
        <v>29373963.899999999</v>
      </c>
      <c r="AI152" s="723">
        <f t="shared" si="262"/>
        <v>29373963.899999999</v>
      </c>
      <c r="AJ152" s="645">
        <v>8865148</v>
      </c>
      <c r="AK152" s="716">
        <v>43549</v>
      </c>
      <c r="AL152" s="661">
        <f t="shared" si="287"/>
        <v>34155772</v>
      </c>
      <c r="AM152" s="651">
        <f t="shared" si="287"/>
        <v>2390904.0499999998</v>
      </c>
      <c r="AN152" s="651">
        <f t="shared" si="287"/>
        <v>2390904.0499999998</v>
      </c>
      <c r="AO152" s="652">
        <f t="shared" si="287"/>
        <v>4781808.0999999996</v>
      </c>
      <c r="AP152" s="651">
        <f t="shared" si="287"/>
        <v>1707788.61</v>
      </c>
      <c r="AQ152" s="651">
        <f t="shared" si="287"/>
        <v>6489596.71</v>
      </c>
      <c r="AR152" s="651">
        <f t="shared" si="287"/>
        <v>27666175.289999999</v>
      </c>
      <c r="AS152" s="653">
        <f t="shared" si="287"/>
        <v>29373963.899999999</v>
      </c>
      <c r="AT152" s="998"/>
    </row>
    <row r="153" spans="1:46" s="654" customFormat="1" ht="33.75" customHeight="1" x14ac:dyDescent="0.25">
      <c r="A153" s="988"/>
      <c r="B153" s="711" t="s">
        <v>172</v>
      </c>
      <c r="C153" s="713" t="s">
        <v>262</v>
      </c>
      <c r="D153" s="636">
        <v>7081</v>
      </c>
      <c r="E153" s="637"/>
      <c r="F153" s="637"/>
      <c r="G153" s="637"/>
      <c r="H153" s="637"/>
      <c r="I153" s="637"/>
      <c r="J153" s="637"/>
      <c r="K153" s="638"/>
      <c r="L153" s="638"/>
      <c r="M153" s="639"/>
      <c r="N153" s="640"/>
      <c r="O153" s="641"/>
      <c r="P153" s="642"/>
      <c r="Q153" s="642"/>
      <c r="R153" s="642"/>
      <c r="S153" s="642"/>
      <c r="T153" s="642"/>
      <c r="U153" s="642"/>
      <c r="V153" s="643"/>
      <c r="W153" s="643"/>
      <c r="X153" s="644"/>
      <c r="Y153" s="645"/>
      <c r="Z153" s="646"/>
      <c r="AA153" s="721">
        <v>8404668.7100000009</v>
      </c>
      <c r="AB153" s="642">
        <v>588326.81000000006</v>
      </c>
      <c r="AC153" s="642">
        <v>588326.81000000006</v>
      </c>
      <c r="AD153" s="642">
        <f t="shared" si="258"/>
        <v>1176653.6200000001</v>
      </c>
      <c r="AE153" s="642">
        <v>420233.44</v>
      </c>
      <c r="AF153" s="642">
        <f t="shared" si="259"/>
        <v>1596887.06</v>
      </c>
      <c r="AG153" s="643">
        <f t="shared" si="260"/>
        <v>6807781.6500000004</v>
      </c>
      <c r="AH153" s="722">
        <f t="shared" si="261"/>
        <v>7228015.0900000008</v>
      </c>
      <c r="AI153" s="723">
        <f t="shared" si="262"/>
        <v>7228015.0900000008</v>
      </c>
      <c r="AJ153" s="645"/>
      <c r="AK153" s="716"/>
      <c r="AL153" s="661">
        <f t="shared" si="287"/>
        <v>8404668.7100000009</v>
      </c>
      <c r="AM153" s="651">
        <f t="shared" si="287"/>
        <v>588326.81000000006</v>
      </c>
      <c r="AN153" s="651">
        <f t="shared" si="287"/>
        <v>588326.81000000006</v>
      </c>
      <c r="AO153" s="652">
        <f t="shared" si="287"/>
        <v>1176653.6200000001</v>
      </c>
      <c r="AP153" s="651">
        <f t="shared" si="287"/>
        <v>420233.44</v>
      </c>
      <c r="AQ153" s="651">
        <f t="shared" si="287"/>
        <v>1596887.06</v>
      </c>
      <c r="AR153" s="651">
        <f t="shared" si="287"/>
        <v>6807781.6500000004</v>
      </c>
      <c r="AS153" s="653">
        <f t="shared" si="287"/>
        <v>7228015.0900000008</v>
      </c>
      <c r="AT153" s="998"/>
    </row>
    <row r="154" spans="1:46" s="654" customFormat="1" ht="33.75" customHeight="1" thickBot="1" x14ac:dyDescent="0.3">
      <c r="A154" s="989"/>
      <c r="B154" s="732" t="s">
        <v>172</v>
      </c>
      <c r="C154" s="733" t="s">
        <v>272</v>
      </c>
      <c r="D154" s="734">
        <v>7081</v>
      </c>
      <c r="E154" s="735"/>
      <c r="F154" s="735"/>
      <c r="G154" s="735"/>
      <c r="H154" s="735"/>
      <c r="I154" s="735"/>
      <c r="J154" s="735"/>
      <c r="K154" s="736"/>
      <c r="L154" s="736"/>
      <c r="M154" s="737"/>
      <c r="N154" s="738"/>
      <c r="O154" s="739"/>
      <c r="P154" s="740"/>
      <c r="Q154" s="740"/>
      <c r="R154" s="740"/>
      <c r="S154" s="740"/>
      <c r="T154" s="740"/>
      <c r="U154" s="740"/>
      <c r="V154" s="741"/>
      <c r="W154" s="741"/>
      <c r="X154" s="742"/>
      <c r="Y154" s="743"/>
      <c r="Z154" s="744"/>
      <c r="AA154" s="814">
        <v>6240271</v>
      </c>
      <c r="AB154" s="740">
        <v>436818.97</v>
      </c>
      <c r="AC154" s="740">
        <v>436818.97</v>
      </c>
      <c r="AD154" s="740">
        <f t="shared" si="258"/>
        <v>873637.94</v>
      </c>
      <c r="AE154" s="740">
        <v>312013.55</v>
      </c>
      <c r="AF154" s="740">
        <f t="shared" si="259"/>
        <v>1185651.49</v>
      </c>
      <c r="AG154" s="741">
        <f t="shared" si="260"/>
        <v>5054619.51</v>
      </c>
      <c r="AH154" s="777">
        <f t="shared" si="261"/>
        <v>5366633.0600000005</v>
      </c>
      <c r="AI154" s="778">
        <f t="shared" si="262"/>
        <v>5366633.0600000005</v>
      </c>
      <c r="AJ154" s="743">
        <v>9965927</v>
      </c>
      <c r="AK154" s="746" t="s">
        <v>271</v>
      </c>
      <c r="AL154" s="747">
        <f t="shared" si="287"/>
        <v>6240271</v>
      </c>
      <c r="AM154" s="748">
        <f t="shared" si="287"/>
        <v>436818.97</v>
      </c>
      <c r="AN154" s="748">
        <f t="shared" si="287"/>
        <v>436818.97</v>
      </c>
      <c r="AO154" s="749">
        <f t="shared" si="287"/>
        <v>873637.94</v>
      </c>
      <c r="AP154" s="748">
        <f t="shared" si="287"/>
        <v>312013.55</v>
      </c>
      <c r="AQ154" s="748">
        <f t="shared" si="287"/>
        <v>1185651.49</v>
      </c>
      <c r="AR154" s="748">
        <f t="shared" si="287"/>
        <v>5054619.51</v>
      </c>
      <c r="AS154" s="750">
        <f t="shared" si="287"/>
        <v>5366633.0600000005</v>
      </c>
      <c r="AT154" s="999"/>
    </row>
    <row r="155" spans="1:46" s="654" customFormat="1" ht="33.75" customHeight="1" x14ac:dyDescent="0.25">
      <c r="A155" s="987">
        <v>32</v>
      </c>
      <c r="B155" s="688" t="s">
        <v>94</v>
      </c>
      <c r="C155" s="689" t="s">
        <v>183</v>
      </c>
      <c r="D155" s="690">
        <v>7041</v>
      </c>
      <c r="E155" s="691"/>
      <c r="F155" s="691"/>
      <c r="G155" s="691"/>
      <c r="H155" s="691"/>
      <c r="I155" s="691"/>
      <c r="J155" s="691"/>
      <c r="K155" s="692"/>
      <c r="L155" s="692"/>
      <c r="M155" s="693"/>
      <c r="N155" s="694"/>
      <c r="O155" s="695"/>
      <c r="P155" s="696"/>
      <c r="Q155" s="696"/>
      <c r="R155" s="696"/>
      <c r="S155" s="696"/>
      <c r="T155" s="696"/>
      <c r="U155" s="696"/>
      <c r="V155" s="697"/>
      <c r="W155" s="697"/>
      <c r="X155" s="698"/>
      <c r="Y155" s="699"/>
      <c r="Z155" s="700"/>
      <c r="AA155" s="712">
        <v>8064232</v>
      </c>
      <c r="AB155" s="696">
        <v>564496.24</v>
      </c>
      <c r="AC155" s="696">
        <v>564496.24</v>
      </c>
      <c r="AD155" s="696">
        <f t="shared" si="258"/>
        <v>1128992.48</v>
      </c>
      <c r="AE155" s="696">
        <v>403211.6</v>
      </c>
      <c r="AF155" s="696">
        <f t="shared" si="259"/>
        <v>1532204.08</v>
      </c>
      <c r="AG155" s="697">
        <f t="shared" si="260"/>
        <v>6532027.9199999999</v>
      </c>
      <c r="AH155" s="709">
        <f t="shared" si="261"/>
        <v>6935239.5199999996</v>
      </c>
      <c r="AI155" s="710">
        <f t="shared" si="262"/>
        <v>6935239.5199999996</v>
      </c>
      <c r="AJ155" s="699">
        <v>263793</v>
      </c>
      <c r="AK155" s="700">
        <v>43506</v>
      </c>
      <c r="AL155" s="706">
        <f t="shared" si="287"/>
        <v>8064232</v>
      </c>
      <c r="AM155" s="705">
        <f t="shared" si="287"/>
        <v>564496.24</v>
      </c>
      <c r="AN155" s="705">
        <f t="shared" si="287"/>
        <v>564496.24</v>
      </c>
      <c r="AO155" s="706">
        <f t="shared" si="287"/>
        <v>1128992.48</v>
      </c>
      <c r="AP155" s="705">
        <f t="shared" si="287"/>
        <v>403211.6</v>
      </c>
      <c r="AQ155" s="705">
        <f t="shared" si="287"/>
        <v>1532204.08</v>
      </c>
      <c r="AR155" s="705">
        <f t="shared" si="287"/>
        <v>6532027.9199999999</v>
      </c>
      <c r="AS155" s="707">
        <f t="shared" ref="AS155:AS160" si="288">AI155</f>
        <v>6935239.5199999996</v>
      </c>
      <c r="AT155" s="997">
        <f>AS155+AS156+AS157</f>
        <v>29541391.299999997</v>
      </c>
    </row>
    <row r="156" spans="1:46" s="654" customFormat="1" ht="48.75" customHeight="1" x14ac:dyDescent="0.25">
      <c r="A156" s="988"/>
      <c r="B156" s="729" t="s">
        <v>94</v>
      </c>
      <c r="C156" s="713" t="s">
        <v>225</v>
      </c>
      <c r="D156" s="636">
        <v>7041</v>
      </c>
      <c r="E156" s="637"/>
      <c r="F156" s="637"/>
      <c r="G156" s="637"/>
      <c r="H156" s="637"/>
      <c r="I156" s="637"/>
      <c r="J156" s="637"/>
      <c r="K156" s="638"/>
      <c r="L156" s="638"/>
      <c r="M156" s="639"/>
      <c r="N156" s="640"/>
      <c r="O156" s="641"/>
      <c r="P156" s="642"/>
      <c r="Q156" s="642"/>
      <c r="R156" s="642"/>
      <c r="S156" s="642"/>
      <c r="T156" s="642"/>
      <c r="U156" s="642"/>
      <c r="V156" s="643"/>
      <c r="W156" s="643"/>
      <c r="X156" s="644"/>
      <c r="Y156" s="645"/>
      <c r="Z156" s="646"/>
      <c r="AA156" s="721">
        <v>15079860</v>
      </c>
      <c r="AB156" s="642">
        <v>1055590.2</v>
      </c>
      <c r="AC156" s="642">
        <v>1055590.2</v>
      </c>
      <c r="AD156" s="642">
        <f t="shared" si="258"/>
        <v>2111180.4</v>
      </c>
      <c r="AE156" s="642">
        <v>753993</v>
      </c>
      <c r="AF156" s="642">
        <f t="shared" si="259"/>
        <v>2865173.4</v>
      </c>
      <c r="AG156" s="643">
        <f t="shared" si="260"/>
        <v>12214686.6</v>
      </c>
      <c r="AH156" s="722">
        <f t="shared" si="261"/>
        <v>12968679.6</v>
      </c>
      <c r="AI156" s="723">
        <f t="shared" si="262"/>
        <v>12968679.6</v>
      </c>
      <c r="AJ156" s="645"/>
      <c r="AK156" s="716"/>
      <c r="AL156" s="650">
        <f t="shared" si="287"/>
        <v>15079860</v>
      </c>
      <c r="AM156" s="651">
        <f t="shared" si="287"/>
        <v>1055590.2</v>
      </c>
      <c r="AN156" s="651">
        <f t="shared" si="287"/>
        <v>1055590.2</v>
      </c>
      <c r="AO156" s="652">
        <f t="shared" si="287"/>
        <v>2111180.4</v>
      </c>
      <c r="AP156" s="651">
        <f t="shared" si="287"/>
        <v>753993</v>
      </c>
      <c r="AQ156" s="651">
        <f t="shared" si="287"/>
        <v>2865173.4</v>
      </c>
      <c r="AR156" s="651">
        <f t="shared" si="287"/>
        <v>12214686.6</v>
      </c>
      <c r="AS156" s="653">
        <f t="shared" si="288"/>
        <v>12968679.6</v>
      </c>
      <c r="AT156" s="998"/>
    </row>
    <row r="157" spans="1:46" s="654" customFormat="1" ht="33.75" customHeight="1" thickBot="1" x14ac:dyDescent="0.3">
      <c r="A157" s="989"/>
      <c r="B157" s="815" t="s">
        <v>94</v>
      </c>
      <c r="C157" s="733" t="s">
        <v>275</v>
      </c>
      <c r="D157" s="734">
        <v>7041</v>
      </c>
      <c r="E157" s="735"/>
      <c r="F157" s="735"/>
      <c r="G157" s="735"/>
      <c r="H157" s="735"/>
      <c r="I157" s="735"/>
      <c r="J157" s="735"/>
      <c r="K157" s="736"/>
      <c r="L157" s="736"/>
      <c r="M157" s="737"/>
      <c r="N157" s="738"/>
      <c r="O157" s="739"/>
      <c r="P157" s="740"/>
      <c r="Q157" s="740"/>
      <c r="R157" s="740"/>
      <c r="S157" s="740"/>
      <c r="T157" s="740"/>
      <c r="U157" s="740"/>
      <c r="V157" s="741"/>
      <c r="W157" s="741"/>
      <c r="X157" s="742"/>
      <c r="Y157" s="743"/>
      <c r="Z157" s="744"/>
      <c r="AA157" s="814">
        <v>11206363</v>
      </c>
      <c r="AB157" s="740">
        <v>784445.41</v>
      </c>
      <c r="AC157" s="740">
        <v>784445.41</v>
      </c>
      <c r="AD157" s="740">
        <f t="shared" si="258"/>
        <v>1568890.82</v>
      </c>
      <c r="AE157" s="740">
        <v>560318.15</v>
      </c>
      <c r="AF157" s="740">
        <f t="shared" si="259"/>
        <v>2129208.9700000002</v>
      </c>
      <c r="AG157" s="741">
        <f t="shared" si="260"/>
        <v>9077154.0299999993</v>
      </c>
      <c r="AH157" s="777">
        <f t="shared" si="261"/>
        <v>9637472.1799999997</v>
      </c>
      <c r="AI157" s="778">
        <f t="shared" si="262"/>
        <v>9637472.1799999997</v>
      </c>
      <c r="AJ157" s="743">
        <v>9965936</v>
      </c>
      <c r="AK157" s="746" t="s">
        <v>271</v>
      </c>
      <c r="AL157" s="779">
        <f t="shared" si="287"/>
        <v>11206363</v>
      </c>
      <c r="AM157" s="748">
        <f t="shared" si="287"/>
        <v>784445.41</v>
      </c>
      <c r="AN157" s="748">
        <f t="shared" si="287"/>
        <v>784445.41</v>
      </c>
      <c r="AO157" s="749">
        <f t="shared" si="287"/>
        <v>1568890.82</v>
      </c>
      <c r="AP157" s="748">
        <f t="shared" si="287"/>
        <v>560318.15</v>
      </c>
      <c r="AQ157" s="748">
        <f t="shared" si="287"/>
        <v>2129208.9700000002</v>
      </c>
      <c r="AR157" s="748">
        <f t="shared" si="287"/>
        <v>9077154.0299999993</v>
      </c>
      <c r="AS157" s="750">
        <f t="shared" si="288"/>
        <v>9637472.1799999997</v>
      </c>
      <c r="AT157" s="999"/>
    </row>
    <row r="158" spans="1:46" s="654" customFormat="1" ht="33.75" customHeight="1" x14ac:dyDescent="0.25">
      <c r="A158" s="987">
        <v>33</v>
      </c>
      <c r="B158" s="688" t="s">
        <v>195</v>
      </c>
      <c r="C158" s="689" t="s">
        <v>196</v>
      </c>
      <c r="D158" s="690">
        <v>7041</v>
      </c>
      <c r="E158" s="691"/>
      <c r="F158" s="691"/>
      <c r="G158" s="691"/>
      <c r="H158" s="691"/>
      <c r="I158" s="691"/>
      <c r="J158" s="691"/>
      <c r="K158" s="692"/>
      <c r="L158" s="692"/>
      <c r="M158" s="693"/>
      <c r="N158" s="694"/>
      <c r="O158" s="695"/>
      <c r="P158" s="696"/>
      <c r="Q158" s="696"/>
      <c r="R158" s="696"/>
      <c r="S158" s="696"/>
      <c r="T158" s="696"/>
      <c r="U158" s="696"/>
      <c r="V158" s="697"/>
      <c r="W158" s="697"/>
      <c r="X158" s="698"/>
      <c r="Y158" s="699"/>
      <c r="Z158" s="700"/>
      <c r="AA158" s="712">
        <v>19766138</v>
      </c>
      <c r="AB158" s="696">
        <v>1383629.66</v>
      </c>
      <c r="AC158" s="696">
        <v>1383629.66</v>
      </c>
      <c r="AD158" s="696">
        <f t="shared" si="258"/>
        <v>2767259.32</v>
      </c>
      <c r="AE158" s="696">
        <v>988306.9</v>
      </c>
      <c r="AF158" s="696">
        <f t="shared" si="259"/>
        <v>3755566.2199999997</v>
      </c>
      <c r="AG158" s="697">
        <f t="shared" si="260"/>
        <v>16010571.780000001</v>
      </c>
      <c r="AH158" s="709">
        <f t="shared" si="261"/>
        <v>16998878.68</v>
      </c>
      <c r="AI158" s="710">
        <f t="shared" si="262"/>
        <v>16998878.68</v>
      </c>
      <c r="AJ158" s="699">
        <v>8865123</v>
      </c>
      <c r="AK158" s="700">
        <v>43521</v>
      </c>
      <c r="AL158" s="704">
        <f t="shared" si="287"/>
        <v>19766138</v>
      </c>
      <c r="AM158" s="705">
        <f t="shared" si="287"/>
        <v>1383629.66</v>
      </c>
      <c r="AN158" s="705">
        <f t="shared" si="287"/>
        <v>1383629.66</v>
      </c>
      <c r="AO158" s="706">
        <f t="shared" si="287"/>
        <v>2767259.32</v>
      </c>
      <c r="AP158" s="705">
        <f t="shared" si="287"/>
        <v>988306.9</v>
      </c>
      <c r="AQ158" s="705">
        <f t="shared" si="287"/>
        <v>3755566.2199999997</v>
      </c>
      <c r="AR158" s="705">
        <f t="shared" si="287"/>
        <v>16010571.780000001</v>
      </c>
      <c r="AS158" s="707">
        <f t="shared" si="288"/>
        <v>16998878.68</v>
      </c>
      <c r="AT158" s="997">
        <f>AS158+AS159+AS160</f>
        <v>43144644.259999998</v>
      </c>
    </row>
    <row r="159" spans="1:46" s="654" customFormat="1" ht="33.75" customHeight="1" x14ac:dyDescent="0.25">
      <c r="A159" s="988"/>
      <c r="B159" s="711" t="s">
        <v>195</v>
      </c>
      <c r="C159" s="713" t="s">
        <v>247</v>
      </c>
      <c r="D159" s="636">
        <v>7041</v>
      </c>
      <c r="E159" s="637"/>
      <c r="F159" s="637"/>
      <c r="G159" s="637"/>
      <c r="H159" s="637"/>
      <c r="I159" s="637"/>
      <c r="J159" s="637"/>
      <c r="K159" s="638"/>
      <c r="L159" s="638"/>
      <c r="M159" s="639"/>
      <c r="N159" s="640"/>
      <c r="O159" s="641"/>
      <c r="P159" s="642"/>
      <c r="Q159" s="642"/>
      <c r="R159" s="642"/>
      <c r="S159" s="642"/>
      <c r="T159" s="642"/>
      <c r="U159" s="642"/>
      <c r="V159" s="643"/>
      <c r="W159" s="643"/>
      <c r="X159" s="644"/>
      <c r="Y159" s="645"/>
      <c r="Z159" s="646"/>
      <c r="AA159" s="721">
        <v>14918906</v>
      </c>
      <c r="AB159" s="642">
        <v>1044323.42</v>
      </c>
      <c r="AC159" s="642">
        <v>1044323.42</v>
      </c>
      <c r="AD159" s="642">
        <f t="shared" si="258"/>
        <v>2088646.84</v>
      </c>
      <c r="AE159" s="642">
        <v>745945.3</v>
      </c>
      <c r="AF159" s="642">
        <f t="shared" si="259"/>
        <v>2834592.14</v>
      </c>
      <c r="AG159" s="643">
        <f t="shared" si="260"/>
        <v>12084313.859999999</v>
      </c>
      <c r="AH159" s="722">
        <f t="shared" si="261"/>
        <v>12830259.16</v>
      </c>
      <c r="AI159" s="723">
        <f t="shared" si="262"/>
        <v>12830259.16</v>
      </c>
      <c r="AJ159" s="645">
        <v>9965819</v>
      </c>
      <c r="AK159" s="716" t="s">
        <v>248</v>
      </c>
      <c r="AL159" s="650">
        <f t="shared" si="287"/>
        <v>14918906</v>
      </c>
      <c r="AM159" s="651">
        <f t="shared" si="287"/>
        <v>1044323.42</v>
      </c>
      <c r="AN159" s="651">
        <f t="shared" si="287"/>
        <v>1044323.42</v>
      </c>
      <c r="AO159" s="652">
        <f t="shared" si="287"/>
        <v>2088646.84</v>
      </c>
      <c r="AP159" s="651">
        <f t="shared" si="287"/>
        <v>745945.3</v>
      </c>
      <c r="AQ159" s="651">
        <f t="shared" si="287"/>
        <v>2834592.14</v>
      </c>
      <c r="AR159" s="651">
        <f t="shared" si="287"/>
        <v>12084313.859999999</v>
      </c>
      <c r="AS159" s="653">
        <f t="shared" si="288"/>
        <v>12830259.16</v>
      </c>
      <c r="AT159" s="998"/>
    </row>
    <row r="160" spans="1:46" s="654" customFormat="1" ht="33.75" customHeight="1" thickBot="1" x14ac:dyDescent="0.3">
      <c r="A160" s="989"/>
      <c r="B160" s="732" t="s">
        <v>195</v>
      </c>
      <c r="C160" s="733" t="s">
        <v>279</v>
      </c>
      <c r="D160" s="734">
        <v>7041</v>
      </c>
      <c r="E160" s="735"/>
      <c r="F160" s="735"/>
      <c r="G160" s="735"/>
      <c r="H160" s="735"/>
      <c r="I160" s="735"/>
      <c r="J160" s="735"/>
      <c r="K160" s="736"/>
      <c r="L160" s="736"/>
      <c r="M160" s="737"/>
      <c r="N160" s="738"/>
      <c r="O160" s="739"/>
      <c r="P160" s="740"/>
      <c r="Q160" s="740"/>
      <c r="R160" s="740"/>
      <c r="S160" s="740"/>
      <c r="T160" s="740"/>
      <c r="U160" s="740"/>
      <c r="V160" s="741"/>
      <c r="W160" s="741"/>
      <c r="X160" s="742"/>
      <c r="Y160" s="743"/>
      <c r="Z160" s="744"/>
      <c r="AA160" s="814">
        <v>15483147</v>
      </c>
      <c r="AB160" s="740">
        <v>1083820.29</v>
      </c>
      <c r="AC160" s="740">
        <v>1083820.29</v>
      </c>
      <c r="AD160" s="740">
        <f t="shared" si="258"/>
        <v>2167640.58</v>
      </c>
      <c r="AE160" s="740">
        <v>774157.35</v>
      </c>
      <c r="AF160" s="740">
        <f t="shared" si="259"/>
        <v>2941797.93</v>
      </c>
      <c r="AG160" s="741">
        <f t="shared" si="260"/>
        <v>12541349.07</v>
      </c>
      <c r="AH160" s="777">
        <f t="shared" si="261"/>
        <v>13315506.42</v>
      </c>
      <c r="AI160" s="778">
        <f t="shared" si="262"/>
        <v>13315506.42</v>
      </c>
      <c r="AJ160" s="743">
        <v>9965938</v>
      </c>
      <c r="AK160" s="746" t="s">
        <v>271</v>
      </c>
      <c r="AL160" s="779">
        <f t="shared" si="287"/>
        <v>15483147</v>
      </c>
      <c r="AM160" s="748">
        <f t="shared" si="287"/>
        <v>1083820.29</v>
      </c>
      <c r="AN160" s="748">
        <f t="shared" si="287"/>
        <v>1083820.29</v>
      </c>
      <c r="AO160" s="749">
        <f t="shared" si="287"/>
        <v>2167640.58</v>
      </c>
      <c r="AP160" s="748">
        <f t="shared" si="287"/>
        <v>774157.35</v>
      </c>
      <c r="AQ160" s="748">
        <f t="shared" si="287"/>
        <v>2941797.93</v>
      </c>
      <c r="AR160" s="748">
        <f t="shared" si="287"/>
        <v>12541349.07</v>
      </c>
      <c r="AS160" s="750">
        <f t="shared" si="288"/>
        <v>13315506.42</v>
      </c>
      <c r="AT160" s="999"/>
    </row>
    <row r="161" spans="1:46" s="654" customFormat="1" ht="33.75" customHeight="1" x14ac:dyDescent="0.25">
      <c r="A161" s="987">
        <v>34</v>
      </c>
      <c r="B161" s="688" t="s">
        <v>195</v>
      </c>
      <c r="C161" s="689" t="s">
        <v>197</v>
      </c>
      <c r="D161" s="690">
        <v>7041</v>
      </c>
      <c r="E161" s="691"/>
      <c r="F161" s="691"/>
      <c r="G161" s="691"/>
      <c r="H161" s="691"/>
      <c r="I161" s="691"/>
      <c r="J161" s="691"/>
      <c r="K161" s="692"/>
      <c r="L161" s="692"/>
      <c r="M161" s="693"/>
      <c r="N161" s="694"/>
      <c r="O161" s="695"/>
      <c r="P161" s="696"/>
      <c r="Q161" s="696"/>
      <c r="R161" s="696"/>
      <c r="S161" s="696"/>
      <c r="T161" s="696"/>
      <c r="U161" s="696"/>
      <c r="V161" s="697"/>
      <c r="W161" s="697"/>
      <c r="X161" s="698"/>
      <c r="Y161" s="699"/>
      <c r="Z161" s="700"/>
      <c r="AA161" s="696">
        <v>2017067</v>
      </c>
      <c r="AB161" s="696">
        <v>141194.69</v>
      </c>
      <c r="AC161" s="696">
        <v>141194.69</v>
      </c>
      <c r="AD161" s="696">
        <f t="shared" si="258"/>
        <v>282389.38</v>
      </c>
      <c r="AE161" s="696">
        <v>100853.35</v>
      </c>
      <c r="AF161" s="696">
        <f t="shared" si="259"/>
        <v>383242.73</v>
      </c>
      <c r="AG161" s="697">
        <f t="shared" si="260"/>
        <v>1633824.27</v>
      </c>
      <c r="AH161" s="709">
        <f t="shared" si="261"/>
        <v>1734677.62</v>
      </c>
      <c r="AI161" s="710">
        <f t="shared" si="262"/>
        <v>1734677.62</v>
      </c>
      <c r="AJ161" s="699">
        <v>8865122</v>
      </c>
      <c r="AK161" s="700">
        <v>43521</v>
      </c>
      <c r="AL161" s="704">
        <f t="shared" si="287"/>
        <v>2017067</v>
      </c>
      <c r="AM161" s="705">
        <f t="shared" si="287"/>
        <v>141194.69</v>
      </c>
      <c r="AN161" s="705">
        <f t="shared" si="287"/>
        <v>141194.69</v>
      </c>
      <c r="AO161" s="706">
        <f t="shared" si="287"/>
        <v>282389.38</v>
      </c>
      <c r="AP161" s="705">
        <f t="shared" si="287"/>
        <v>100853.35</v>
      </c>
      <c r="AQ161" s="705">
        <f t="shared" si="287"/>
        <v>383242.73</v>
      </c>
      <c r="AR161" s="705">
        <f t="shared" si="287"/>
        <v>1633824.27</v>
      </c>
      <c r="AS161" s="707">
        <f>AL161-AO161</f>
        <v>1734677.62</v>
      </c>
      <c r="AT161" s="997">
        <f>AS161+AS162+AS163</f>
        <v>19817741.77</v>
      </c>
    </row>
    <row r="162" spans="1:46" s="654" customFormat="1" ht="33.75" customHeight="1" x14ac:dyDescent="0.25">
      <c r="A162" s="988"/>
      <c r="B162" s="711" t="s">
        <v>195</v>
      </c>
      <c r="C162" s="713" t="s">
        <v>235</v>
      </c>
      <c r="D162" s="636">
        <v>7041</v>
      </c>
      <c r="E162" s="637"/>
      <c r="F162" s="637"/>
      <c r="G162" s="637"/>
      <c r="H162" s="637"/>
      <c r="I162" s="637"/>
      <c r="J162" s="637"/>
      <c r="K162" s="638"/>
      <c r="L162" s="638"/>
      <c r="M162" s="639"/>
      <c r="N162" s="640"/>
      <c r="O162" s="641"/>
      <c r="P162" s="642"/>
      <c r="Q162" s="642"/>
      <c r="R162" s="642"/>
      <c r="S162" s="642"/>
      <c r="T162" s="642"/>
      <c r="U162" s="642"/>
      <c r="V162" s="643"/>
      <c r="W162" s="643"/>
      <c r="X162" s="644"/>
      <c r="Y162" s="645"/>
      <c r="Z162" s="646"/>
      <c r="AA162" s="679">
        <v>11969054.73</v>
      </c>
      <c r="AB162" s="642">
        <v>837833.83</v>
      </c>
      <c r="AC162" s="642">
        <v>837833.83</v>
      </c>
      <c r="AD162" s="642">
        <f t="shared" si="258"/>
        <v>1675667.66</v>
      </c>
      <c r="AE162" s="642">
        <v>598452.74</v>
      </c>
      <c r="AF162" s="642">
        <f t="shared" si="259"/>
        <v>2274120.4</v>
      </c>
      <c r="AG162" s="643">
        <f t="shared" si="260"/>
        <v>9694934.3300000001</v>
      </c>
      <c r="AH162" s="722">
        <f t="shared" si="261"/>
        <v>10293387.07</v>
      </c>
      <c r="AI162" s="723">
        <f t="shared" si="262"/>
        <v>10293387.07</v>
      </c>
      <c r="AJ162" s="645"/>
      <c r="AK162" s="716"/>
      <c r="AL162" s="650">
        <f t="shared" si="287"/>
        <v>11969054.73</v>
      </c>
      <c r="AM162" s="651">
        <f t="shared" si="287"/>
        <v>837833.83</v>
      </c>
      <c r="AN162" s="651">
        <f t="shared" si="287"/>
        <v>837833.83</v>
      </c>
      <c r="AO162" s="652">
        <f t="shared" si="287"/>
        <v>1675667.66</v>
      </c>
      <c r="AP162" s="651">
        <f t="shared" si="287"/>
        <v>598452.74</v>
      </c>
      <c r="AQ162" s="651">
        <f t="shared" si="287"/>
        <v>2274120.4</v>
      </c>
      <c r="AR162" s="651">
        <f t="shared" si="287"/>
        <v>9694934.3300000001</v>
      </c>
      <c r="AS162" s="653">
        <f>AI162</f>
        <v>10293387.07</v>
      </c>
      <c r="AT162" s="998"/>
    </row>
    <row r="163" spans="1:46" s="654" customFormat="1" ht="33.75" customHeight="1" thickBot="1" x14ac:dyDescent="0.3">
      <c r="A163" s="989"/>
      <c r="B163" s="732" t="s">
        <v>195</v>
      </c>
      <c r="C163" s="733" t="s">
        <v>250</v>
      </c>
      <c r="D163" s="734">
        <v>7041</v>
      </c>
      <c r="E163" s="735"/>
      <c r="F163" s="735"/>
      <c r="G163" s="735"/>
      <c r="H163" s="735"/>
      <c r="I163" s="735"/>
      <c r="J163" s="735"/>
      <c r="K163" s="736"/>
      <c r="L163" s="736"/>
      <c r="M163" s="737"/>
      <c r="N163" s="738"/>
      <c r="O163" s="739"/>
      <c r="P163" s="740"/>
      <c r="Q163" s="740"/>
      <c r="R163" s="740"/>
      <c r="S163" s="740"/>
      <c r="T163" s="740"/>
      <c r="U163" s="740"/>
      <c r="V163" s="741"/>
      <c r="W163" s="741"/>
      <c r="X163" s="742"/>
      <c r="Y163" s="743"/>
      <c r="Z163" s="744"/>
      <c r="AA163" s="776">
        <v>9057764.0399999991</v>
      </c>
      <c r="AB163" s="740">
        <v>634043.48</v>
      </c>
      <c r="AC163" s="740">
        <v>634043.48</v>
      </c>
      <c r="AD163" s="740">
        <f t="shared" si="258"/>
        <v>1268086.96</v>
      </c>
      <c r="AE163" s="740">
        <v>452888.2</v>
      </c>
      <c r="AF163" s="740">
        <f t="shared" si="259"/>
        <v>1720975.16</v>
      </c>
      <c r="AG163" s="741">
        <f t="shared" si="260"/>
        <v>7336788.879999999</v>
      </c>
      <c r="AH163" s="777">
        <f t="shared" si="261"/>
        <v>7789677.0799999991</v>
      </c>
      <c r="AI163" s="778">
        <f t="shared" si="262"/>
        <v>7789677.0799999991</v>
      </c>
      <c r="AJ163" s="743"/>
      <c r="AK163" s="746"/>
      <c r="AL163" s="779">
        <f t="shared" si="287"/>
        <v>9057764.0399999991</v>
      </c>
      <c r="AM163" s="748">
        <f t="shared" si="287"/>
        <v>634043.48</v>
      </c>
      <c r="AN163" s="748">
        <f t="shared" si="287"/>
        <v>634043.48</v>
      </c>
      <c r="AO163" s="749">
        <f t="shared" si="287"/>
        <v>1268086.96</v>
      </c>
      <c r="AP163" s="748">
        <f t="shared" si="287"/>
        <v>452888.2</v>
      </c>
      <c r="AQ163" s="748">
        <f t="shared" si="287"/>
        <v>1720975.16</v>
      </c>
      <c r="AR163" s="748">
        <f t="shared" si="287"/>
        <v>7336788.879999999</v>
      </c>
      <c r="AS163" s="750">
        <f>AI163</f>
        <v>7789677.0799999991</v>
      </c>
      <c r="AT163" s="999"/>
    </row>
    <row r="164" spans="1:46" s="654" customFormat="1" ht="33.75" customHeight="1" x14ac:dyDescent="0.25">
      <c r="A164" s="987">
        <v>35</v>
      </c>
      <c r="B164" s="752" t="s">
        <v>94</v>
      </c>
      <c r="C164" s="689" t="s">
        <v>242</v>
      </c>
      <c r="D164" s="690">
        <v>7041</v>
      </c>
      <c r="E164" s="691"/>
      <c r="F164" s="691"/>
      <c r="G164" s="691"/>
      <c r="H164" s="691"/>
      <c r="I164" s="691"/>
      <c r="J164" s="691"/>
      <c r="K164" s="692"/>
      <c r="L164" s="692"/>
      <c r="M164" s="693"/>
      <c r="N164" s="694"/>
      <c r="O164" s="695"/>
      <c r="P164" s="696"/>
      <c r="Q164" s="696"/>
      <c r="R164" s="696"/>
      <c r="S164" s="696"/>
      <c r="T164" s="696"/>
      <c r="U164" s="696"/>
      <c r="V164" s="697"/>
      <c r="W164" s="697"/>
      <c r="X164" s="698"/>
      <c r="Y164" s="699"/>
      <c r="Z164" s="728"/>
      <c r="AA164" s="696">
        <v>14883526</v>
      </c>
      <c r="AB164" s="696">
        <v>1041846.82</v>
      </c>
      <c r="AC164" s="696">
        <v>1041846.82</v>
      </c>
      <c r="AD164" s="696">
        <f t="shared" si="258"/>
        <v>2083693.64</v>
      </c>
      <c r="AE164" s="696">
        <v>744176.3</v>
      </c>
      <c r="AF164" s="696">
        <f t="shared" si="259"/>
        <v>2827869.94</v>
      </c>
      <c r="AG164" s="697">
        <f t="shared" si="260"/>
        <v>12055656.060000001</v>
      </c>
      <c r="AH164" s="709">
        <f t="shared" si="261"/>
        <v>12799832.359999999</v>
      </c>
      <c r="AI164" s="710">
        <f t="shared" si="262"/>
        <v>12799832.359999999</v>
      </c>
      <c r="AJ164" s="699">
        <v>9965753</v>
      </c>
      <c r="AK164" s="728">
        <v>43565</v>
      </c>
      <c r="AL164" s="753">
        <f t="shared" si="287"/>
        <v>14883526</v>
      </c>
      <c r="AM164" s="705">
        <f t="shared" si="287"/>
        <v>1041846.82</v>
      </c>
      <c r="AN164" s="705">
        <f t="shared" si="287"/>
        <v>1041846.82</v>
      </c>
      <c r="AO164" s="706">
        <f t="shared" si="287"/>
        <v>2083693.64</v>
      </c>
      <c r="AP164" s="705">
        <f t="shared" si="287"/>
        <v>744176.3</v>
      </c>
      <c r="AQ164" s="705">
        <f t="shared" si="287"/>
        <v>2827869.94</v>
      </c>
      <c r="AR164" s="705">
        <f t="shared" si="287"/>
        <v>12055656.060000001</v>
      </c>
      <c r="AS164" s="705">
        <f>AI164</f>
        <v>12799832.359999999</v>
      </c>
      <c r="AT164" s="975">
        <f>AS164+AS165+AS166</f>
        <v>24862834.16</v>
      </c>
    </row>
    <row r="165" spans="1:46" s="912" customFormat="1" ht="33.75" customHeight="1" x14ac:dyDescent="0.25">
      <c r="A165" s="988"/>
      <c r="B165" s="894" t="s">
        <v>94</v>
      </c>
      <c r="C165" s="895" t="s">
        <v>257</v>
      </c>
      <c r="D165" s="896">
        <v>7041</v>
      </c>
      <c r="E165" s="897"/>
      <c r="F165" s="897"/>
      <c r="G165" s="897"/>
      <c r="H165" s="897"/>
      <c r="I165" s="897"/>
      <c r="J165" s="897"/>
      <c r="K165" s="898"/>
      <c r="L165" s="898"/>
      <c r="M165" s="899"/>
      <c r="N165" s="900"/>
      <c r="O165" s="901"/>
      <c r="P165" s="902"/>
      <c r="Q165" s="902"/>
      <c r="R165" s="902"/>
      <c r="S165" s="902"/>
      <c r="T165" s="902"/>
      <c r="U165" s="902"/>
      <c r="V165" s="903"/>
      <c r="W165" s="903"/>
      <c r="X165" s="904"/>
      <c r="Y165" s="905"/>
      <c r="Z165" s="906"/>
      <c r="AA165" s="902">
        <v>10190150</v>
      </c>
      <c r="AB165" s="902">
        <v>713310.5</v>
      </c>
      <c r="AC165" s="902">
        <v>713210.5</v>
      </c>
      <c r="AD165" s="902">
        <f t="shared" si="258"/>
        <v>1426521</v>
      </c>
      <c r="AE165" s="902">
        <v>509507.5</v>
      </c>
      <c r="AF165" s="902">
        <f t="shared" si="259"/>
        <v>1936028.5</v>
      </c>
      <c r="AG165" s="903">
        <f t="shared" si="260"/>
        <v>8254121.5</v>
      </c>
      <c r="AH165" s="907">
        <f t="shared" si="261"/>
        <v>8763629</v>
      </c>
      <c r="AI165" s="908">
        <f t="shared" si="262"/>
        <v>8763629</v>
      </c>
      <c r="AJ165" s="905">
        <v>9965842</v>
      </c>
      <c r="AK165" s="906" t="s">
        <v>258</v>
      </c>
      <c r="AL165" s="909">
        <f t="shared" si="287"/>
        <v>10190150</v>
      </c>
      <c r="AM165" s="910">
        <f t="shared" si="287"/>
        <v>713310.5</v>
      </c>
      <c r="AN165" s="910">
        <f t="shared" si="287"/>
        <v>713210.5</v>
      </c>
      <c r="AO165" s="911">
        <f t="shared" si="287"/>
        <v>1426521</v>
      </c>
      <c r="AP165" s="910">
        <f t="shared" si="287"/>
        <v>509507.5</v>
      </c>
      <c r="AQ165" s="910">
        <f t="shared" si="287"/>
        <v>1936028.5</v>
      </c>
      <c r="AR165" s="910">
        <f t="shared" si="287"/>
        <v>8254121.5</v>
      </c>
      <c r="AS165" s="910">
        <f>AI165</f>
        <v>8763629</v>
      </c>
      <c r="AT165" s="969"/>
    </row>
    <row r="166" spans="1:46" s="654" customFormat="1" ht="44.25" customHeight="1" thickBot="1" x14ac:dyDescent="0.3">
      <c r="A166" s="989"/>
      <c r="B166" s="815" t="s">
        <v>94</v>
      </c>
      <c r="C166" s="781" t="s">
        <v>282</v>
      </c>
      <c r="D166" s="782">
        <v>7041</v>
      </c>
      <c r="E166" s="783"/>
      <c r="F166" s="783"/>
      <c r="G166" s="783"/>
      <c r="H166" s="783"/>
      <c r="I166" s="783"/>
      <c r="J166" s="783"/>
      <c r="K166" s="784"/>
      <c r="L166" s="784"/>
      <c r="M166" s="785"/>
      <c r="N166" s="786"/>
      <c r="O166" s="787"/>
      <c r="P166" s="776"/>
      <c r="Q166" s="776"/>
      <c r="R166" s="776"/>
      <c r="S166" s="776"/>
      <c r="T166" s="776"/>
      <c r="U166" s="776"/>
      <c r="V166" s="788"/>
      <c r="W166" s="788"/>
      <c r="X166" s="789"/>
      <c r="Y166" s="790"/>
      <c r="Z166" s="791"/>
      <c r="AA166" s="783">
        <v>3836480</v>
      </c>
      <c r="AB166" s="783">
        <v>268553.59999999998</v>
      </c>
      <c r="AC166" s="783">
        <v>268553.59999999998</v>
      </c>
      <c r="AD166" s="783">
        <f t="shared" si="258"/>
        <v>537107.19999999995</v>
      </c>
      <c r="AE166" s="783">
        <v>191824</v>
      </c>
      <c r="AF166" s="783">
        <f t="shared" si="259"/>
        <v>728931.2</v>
      </c>
      <c r="AG166" s="784">
        <f t="shared" si="260"/>
        <v>3107548.8</v>
      </c>
      <c r="AH166" s="784">
        <f t="shared" si="261"/>
        <v>3299372.8</v>
      </c>
      <c r="AI166" s="848">
        <f t="shared" si="262"/>
        <v>3299372.8</v>
      </c>
      <c r="AJ166" s="844" t="s">
        <v>294</v>
      </c>
      <c r="AK166" s="845">
        <v>43646</v>
      </c>
      <c r="AL166" s="849">
        <f t="shared" ref="AL166" si="289">AA166</f>
        <v>3836480</v>
      </c>
      <c r="AM166" s="793">
        <f t="shared" ref="AM166" si="290">AB166</f>
        <v>268553.59999999998</v>
      </c>
      <c r="AN166" s="793">
        <f t="shared" ref="AN166" si="291">AC166</f>
        <v>268553.59999999998</v>
      </c>
      <c r="AO166" s="747">
        <f t="shared" ref="AO166" si="292">AD166</f>
        <v>537107.19999999995</v>
      </c>
      <c r="AP166" s="793">
        <f t="shared" ref="AP166" si="293">AE166</f>
        <v>191824</v>
      </c>
      <c r="AQ166" s="793">
        <f t="shared" ref="AQ166" si="294">AF166</f>
        <v>728931.2</v>
      </c>
      <c r="AR166" s="793">
        <f t="shared" ref="AR166" si="295">AG166</f>
        <v>3107548.8</v>
      </c>
      <c r="AS166" s="793">
        <f>AI166</f>
        <v>3299372.8</v>
      </c>
      <c r="AT166" s="970"/>
    </row>
    <row r="167" spans="1:46" s="654" customFormat="1" ht="33.75" customHeight="1" x14ac:dyDescent="0.25">
      <c r="A167" s="987">
        <v>36</v>
      </c>
      <c r="B167" s="688" t="s">
        <v>170</v>
      </c>
      <c r="C167" s="689" t="s">
        <v>187</v>
      </c>
      <c r="D167" s="690">
        <v>7081</v>
      </c>
      <c r="E167" s="691"/>
      <c r="F167" s="691"/>
      <c r="G167" s="691"/>
      <c r="H167" s="691"/>
      <c r="I167" s="691"/>
      <c r="J167" s="691"/>
      <c r="K167" s="692"/>
      <c r="L167" s="692"/>
      <c r="M167" s="693"/>
      <c r="N167" s="694"/>
      <c r="O167" s="695"/>
      <c r="P167" s="696"/>
      <c r="Q167" s="696"/>
      <c r="R167" s="696"/>
      <c r="S167" s="696"/>
      <c r="T167" s="696"/>
      <c r="U167" s="696"/>
      <c r="V167" s="697"/>
      <c r="W167" s="697"/>
      <c r="X167" s="698"/>
      <c r="Y167" s="699"/>
      <c r="Z167" s="700"/>
      <c r="AA167" s="696">
        <v>15061663</v>
      </c>
      <c r="AB167" s="696">
        <v>1054316.4099999999</v>
      </c>
      <c r="AC167" s="696">
        <v>1054316.4099999999</v>
      </c>
      <c r="AD167" s="696">
        <f t="shared" si="258"/>
        <v>2108632.8199999998</v>
      </c>
      <c r="AE167" s="696">
        <v>753083.15</v>
      </c>
      <c r="AF167" s="696">
        <f t="shared" si="259"/>
        <v>2861715.9699999997</v>
      </c>
      <c r="AG167" s="697">
        <f t="shared" si="260"/>
        <v>12199947.030000001</v>
      </c>
      <c r="AH167" s="709">
        <f t="shared" si="261"/>
        <v>12953030.18</v>
      </c>
      <c r="AI167" s="710">
        <f t="shared" si="262"/>
        <v>12953030.18</v>
      </c>
      <c r="AJ167" s="699">
        <v>88665107</v>
      </c>
      <c r="AK167" s="700">
        <v>43509</v>
      </c>
      <c r="AL167" s="798">
        <f t="shared" si="287"/>
        <v>15061663</v>
      </c>
      <c r="AM167" s="705">
        <f t="shared" si="287"/>
        <v>1054316.4099999999</v>
      </c>
      <c r="AN167" s="705">
        <f t="shared" si="287"/>
        <v>1054316.4099999999</v>
      </c>
      <c r="AO167" s="706">
        <f t="shared" si="287"/>
        <v>2108632.8199999998</v>
      </c>
      <c r="AP167" s="705">
        <f t="shared" si="287"/>
        <v>753083.15</v>
      </c>
      <c r="AQ167" s="705">
        <f t="shared" si="287"/>
        <v>2861715.9699999997</v>
      </c>
      <c r="AR167" s="705">
        <f t="shared" si="287"/>
        <v>12199947.030000001</v>
      </c>
      <c r="AS167" s="707">
        <f t="shared" ref="AS167:AS176" si="296">AH167</f>
        <v>12953030.18</v>
      </c>
      <c r="AT167" s="997">
        <f>AS167+AS168+AS169</f>
        <v>38669031.399999999</v>
      </c>
    </row>
    <row r="168" spans="1:46" s="654" customFormat="1" ht="33.75" customHeight="1" x14ac:dyDescent="0.25">
      <c r="A168" s="988"/>
      <c r="B168" s="711" t="s">
        <v>170</v>
      </c>
      <c r="C168" s="713" t="s">
        <v>241</v>
      </c>
      <c r="D168" s="636">
        <v>7081</v>
      </c>
      <c r="E168" s="637"/>
      <c r="F168" s="637"/>
      <c r="G168" s="637"/>
      <c r="H168" s="637"/>
      <c r="I168" s="637"/>
      <c r="J168" s="637"/>
      <c r="K168" s="638"/>
      <c r="L168" s="638"/>
      <c r="M168" s="639"/>
      <c r="N168" s="640"/>
      <c r="O168" s="641"/>
      <c r="P168" s="642"/>
      <c r="Q168" s="642"/>
      <c r="R168" s="642"/>
      <c r="S168" s="642"/>
      <c r="T168" s="642"/>
      <c r="U168" s="642"/>
      <c r="V168" s="643"/>
      <c r="W168" s="643"/>
      <c r="X168" s="644"/>
      <c r="Y168" s="645"/>
      <c r="Z168" s="646"/>
      <c r="AA168" s="679">
        <v>29902327</v>
      </c>
      <c r="AB168" s="642">
        <v>2093162.89</v>
      </c>
      <c r="AC168" s="642">
        <v>2093162.89</v>
      </c>
      <c r="AD168" s="642">
        <f t="shared" si="258"/>
        <v>4186325.78</v>
      </c>
      <c r="AE168" s="642">
        <v>1495116.35</v>
      </c>
      <c r="AF168" s="642">
        <f t="shared" si="259"/>
        <v>5681442.1299999999</v>
      </c>
      <c r="AG168" s="643">
        <f t="shared" si="260"/>
        <v>24220884.870000001</v>
      </c>
      <c r="AH168" s="722">
        <f t="shared" si="261"/>
        <v>25716001.219999999</v>
      </c>
      <c r="AI168" s="723">
        <f t="shared" si="262"/>
        <v>25716001.219999999</v>
      </c>
      <c r="AJ168" s="645">
        <v>9965756</v>
      </c>
      <c r="AK168" s="716">
        <v>43565</v>
      </c>
      <c r="AL168" s="751">
        <f t="shared" si="287"/>
        <v>29902327</v>
      </c>
      <c r="AM168" s="651">
        <f t="shared" si="287"/>
        <v>2093162.89</v>
      </c>
      <c r="AN168" s="651">
        <f t="shared" si="287"/>
        <v>2093162.89</v>
      </c>
      <c r="AO168" s="652">
        <f t="shared" si="287"/>
        <v>4186325.78</v>
      </c>
      <c r="AP168" s="651">
        <f t="shared" si="287"/>
        <v>1495116.35</v>
      </c>
      <c r="AQ168" s="651">
        <f t="shared" si="287"/>
        <v>5681442.1299999999</v>
      </c>
      <c r="AR168" s="651">
        <f t="shared" si="287"/>
        <v>24220884.870000001</v>
      </c>
      <c r="AS168" s="653">
        <f t="shared" si="296"/>
        <v>25716001.219999999</v>
      </c>
      <c r="AT168" s="998"/>
    </row>
    <row r="169" spans="1:46" ht="33.75" customHeight="1" thickBot="1" x14ac:dyDescent="0.3">
      <c r="A169" s="989"/>
      <c r="B169" s="489" t="s">
        <v>170</v>
      </c>
      <c r="C169" s="548" t="s">
        <v>281</v>
      </c>
      <c r="D169" s="549">
        <v>7081</v>
      </c>
      <c r="E169" s="550"/>
      <c r="F169" s="550"/>
      <c r="G169" s="551"/>
      <c r="H169" s="550"/>
      <c r="I169" s="550"/>
      <c r="J169" s="550"/>
      <c r="K169" s="552"/>
      <c r="L169" s="553"/>
      <c r="M169" s="554"/>
      <c r="N169" s="555"/>
      <c r="O169" s="556"/>
      <c r="P169" s="415"/>
      <c r="Q169" s="415"/>
      <c r="R169" s="415"/>
      <c r="S169" s="414"/>
      <c r="T169" s="415"/>
      <c r="U169" s="415"/>
      <c r="V169" s="557"/>
      <c r="W169" s="416"/>
      <c r="X169" s="558"/>
      <c r="Y169" s="559"/>
      <c r="Z169" s="560"/>
      <c r="AA169" s="457"/>
      <c r="AB169" s="415"/>
      <c r="AC169" s="415"/>
      <c r="AD169" s="414"/>
      <c r="AE169" s="415"/>
      <c r="AF169" s="415"/>
      <c r="AG169" s="557"/>
      <c r="AH169" s="610"/>
      <c r="AI169" s="611"/>
      <c r="AJ169" s="559"/>
      <c r="AK169" s="561"/>
      <c r="AL169" s="633"/>
      <c r="AM169" s="562"/>
      <c r="AN169" s="562"/>
      <c r="AO169" s="424"/>
      <c r="AP169" s="562"/>
      <c r="AQ169" s="562"/>
      <c r="AR169" s="562"/>
      <c r="AS169" s="563"/>
      <c r="AT169" s="999"/>
    </row>
    <row r="170" spans="1:46" s="654" customFormat="1" ht="33.75" customHeight="1" x14ac:dyDescent="0.25">
      <c r="A170" s="987">
        <v>37</v>
      </c>
      <c r="B170" s="688" t="s">
        <v>170</v>
      </c>
      <c r="C170" s="689" t="s">
        <v>190</v>
      </c>
      <c r="D170" s="690">
        <v>7041</v>
      </c>
      <c r="E170" s="691"/>
      <c r="F170" s="691"/>
      <c r="G170" s="691"/>
      <c r="H170" s="691"/>
      <c r="I170" s="691"/>
      <c r="J170" s="691"/>
      <c r="K170" s="692"/>
      <c r="L170" s="692"/>
      <c r="M170" s="693"/>
      <c r="N170" s="694"/>
      <c r="O170" s="695"/>
      <c r="P170" s="696"/>
      <c r="Q170" s="696"/>
      <c r="R170" s="696"/>
      <c r="S170" s="696"/>
      <c r="T170" s="696"/>
      <c r="U170" s="696"/>
      <c r="V170" s="697"/>
      <c r="W170" s="697"/>
      <c r="X170" s="698"/>
      <c r="Y170" s="699"/>
      <c r="Z170" s="700"/>
      <c r="AA170" s="696">
        <v>23244978</v>
      </c>
      <c r="AB170" s="696">
        <v>1627148.46</v>
      </c>
      <c r="AC170" s="696">
        <v>1627148.46</v>
      </c>
      <c r="AD170" s="696">
        <f t="shared" si="258"/>
        <v>3254296.92</v>
      </c>
      <c r="AE170" s="696">
        <v>1162248.8999999999</v>
      </c>
      <c r="AF170" s="696">
        <f t="shared" si="259"/>
        <v>4416545.82</v>
      </c>
      <c r="AG170" s="697">
        <f t="shared" si="260"/>
        <v>18828432.18</v>
      </c>
      <c r="AH170" s="709">
        <f t="shared" si="261"/>
        <v>19990681.079999998</v>
      </c>
      <c r="AI170" s="710">
        <f t="shared" si="262"/>
        <v>19990681.079999998</v>
      </c>
      <c r="AJ170" s="699">
        <v>8865105</v>
      </c>
      <c r="AK170" s="700" t="s">
        <v>191</v>
      </c>
      <c r="AL170" s="704">
        <f t="shared" si="287"/>
        <v>23244978</v>
      </c>
      <c r="AM170" s="705">
        <f t="shared" si="287"/>
        <v>1627148.46</v>
      </c>
      <c r="AN170" s="705">
        <f t="shared" si="287"/>
        <v>1627148.46</v>
      </c>
      <c r="AO170" s="706">
        <f t="shared" si="287"/>
        <v>3254296.92</v>
      </c>
      <c r="AP170" s="705">
        <f t="shared" si="287"/>
        <v>1162248.8999999999</v>
      </c>
      <c r="AQ170" s="705">
        <f t="shared" si="287"/>
        <v>4416545.82</v>
      </c>
      <c r="AR170" s="705">
        <f t="shared" si="287"/>
        <v>18828432.18</v>
      </c>
      <c r="AS170" s="707">
        <f t="shared" si="296"/>
        <v>19990681.079999998</v>
      </c>
      <c r="AT170" s="997">
        <f>AS170+AS171+AS172+AS173</f>
        <v>59148980.239999995</v>
      </c>
    </row>
    <row r="171" spans="1:46" s="654" customFormat="1" ht="33.75" customHeight="1" x14ac:dyDescent="0.25">
      <c r="A171" s="988"/>
      <c r="B171" s="711" t="s">
        <v>170</v>
      </c>
      <c r="C171" s="713" t="s">
        <v>219</v>
      </c>
      <c r="D171" s="636">
        <v>7041</v>
      </c>
      <c r="E171" s="637"/>
      <c r="F171" s="637"/>
      <c r="G171" s="637"/>
      <c r="H171" s="637"/>
      <c r="I171" s="637"/>
      <c r="J171" s="637"/>
      <c r="K171" s="638"/>
      <c r="L171" s="638"/>
      <c r="M171" s="639"/>
      <c r="N171" s="640"/>
      <c r="O171" s="641"/>
      <c r="P171" s="642"/>
      <c r="Q171" s="642"/>
      <c r="R171" s="642"/>
      <c r="S171" s="642"/>
      <c r="T171" s="642"/>
      <c r="U171" s="642"/>
      <c r="V171" s="643"/>
      <c r="W171" s="643"/>
      <c r="X171" s="644"/>
      <c r="Y171" s="645"/>
      <c r="Z171" s="646"/>
      <c r="AA171" s="721">
        <v>22263325</v>
      </c>
      <c r="AB171" s="642">
        <v>1558432.75</v>
      </c>
      <c r="AC171" s="642">
        <v>1558432.75</v>
      </c>
      <c r="AD171" s="642">
        <f t="shared" si="258"/>
        <v>3116865.5</v>
      </c>
      <c r="AE171" s="642">
        <v>1113166.25</v>
      </c>
      <c r="AF171" s="642">
        <f t="shared" si="259"/>
        <v>4230031.75</v>
      </c>
      <c r="AG171" s="643">
        <f t="shared" si="260"/>
        <v>18033293.25</v>
      </c>
      <c r="AH171" s="722">
        <f t="shared" si="261"/>
        <v>19146459.5</v>
      </c>
      <c r="AI171" s="723">
        <f t="shared" si="262"/>
        <v>19146459.5</v>
      </c>
      <c r="AJ171" s="645">
        <v>8865146</v>
      </c>
      <c r="AK171" s="716">
        <v>43549</v>
      </c>
      <c r="AL171" s="650">
        <f t="shared" si="287"/>
        <v>22263325</v>
      </c>
      <c r="AM171" s="651">
        <f t="shared" si="287"/>
        <v>1558432.75</v>
      </c>
      <c r="AN171" s="651">
        <f t="shared" si="287"/>
        <v>1558432.75</v>
      </c>
      <c r="AO171" s="652">
        <f t="shared" si="287"/>
        <v>3116865.5</v>
      </c>
      <c r="AP171" s="651">
        <f t="shared" si="287"/>
        <v>1113166.25</v>
      </c>
      <c r="AQ171" s="651">
        <f t="shared" si="287"/>
        <v>4230031.75</v>
      </c>
      <c r="AR171" s="651">
        <f t="shared" si="287"/>
        <v>18033293.25</v>
      </c>
      <c r="AS171" s="653">
        <f t="shared" si="296"/>
        <v>19146459.5</v>
      </c>
      <c r="AT171" s="998"/>
    </row>
    <row r="172" spans="1:46" s="654" customFormat="1" ht="33.75" customHeight="1" x14ac:dyDescent="0.25">
      <c r="A172" s="988"/>
      <c r="B172" s="711" t="s">
        <v>170</v>
      </c>
      <c r="C172" s="713" t="s">
        <v>239</v>
      </c>
      <c r="D172" s="636">
        <v>7041</v>
      </c>
      <c r="E172" s="637"/>
      <c r="F172" s="637"/>
      <c r="G172" s="637"/>
      <c r="H172" s="637"/>
      <c r="I172" s="637"/>
      <c r="J172" s="637"/>
      <c r="K172" s="638"/>
      <c r="L172" s="638"/>
      <c r="M172" s="639"/>
      <c r="N172" s="640"/>
      <c r="O172" s="641"/>
      <c r="P172" s="642"/>
      <c r="Q172" s="642"/>
      <c r="R172" s="642"/>
      <c r="S172" s="642"/>
      <c r="T172" s="642"/>
      <c r="U172" s="642"/>
      <c r="V172" s="643"/>
      <c r="W172" s="643"/>
      <c r="X172" s="644"/>
      <c r="Y172" s="645"/>
      <c r="Z172" s="646"/>
      <c r="AA172" s="721">
        <v>10168500</v>
      </c>
      <c r="AB172" s="642">
        <v>711795</v>
      </c>
      <c r="AC172" s="642">
        <v>711795</v>
      </c>
      <c r="AD172" s="642">
        <f t="shared" si="258"/>
        <v>1423590</v>
      </c>
      <c r="AE172" s="642">
        <v>508425</v>
      </c>
      <c r="AF172" s="642">
        <f t="shared" si="259"/>
        <v>1932015</v>
      </c>
      <c r="AG172" s="643">
        <f t="shared" si="260"/>
        <v>8236485</v>
      </c>
      <c r="AH172" s="722">
        <f t="shared" si="261"/>
        <v>8744910</v>
      </c>
      <c r="AI172" s="723">
        <f t="shared" si="262"/>
        <v>8744910</v>
      </c>
      <c r="AJ172" s="645">
        <v>9965754</v>
      </c>
      <c r="AK172" s="716">
        <v>43565</v>
      </c>
      <c r="AL172" s="650">
        <f t="shared" si="287"/>
        <v>10168500</v>
      </c>
      <c r="AM172" s="651">
        <f t="shared" si="287"/>
        <v>711795</v>
      </c>
      <c r="AN172" s="651">
        <f t="shared" si="287"/>
        <v>711795</v>
      </c>
      <c r="AO172" s="652">
        <f t="shared" si="287"/>
        <v>1423590</v>
      </c>
      <c r="AP172" s="651">
        <f t="shared" si="287"/>
        <v>508425</v>
      </c>
      <c r="AQ172" s="651">
        <f t="shared" si="287"/>
        <v>1932015</v>
      </c>
      <c r="AR172" s="651">
        <f t="shared" si="287"/>
        <v>8236485</v>
      </c>
      <c r="AS172" s="653">
        <f t="shared" si="296"/>
        <v>8744910</v>
      </c>
      <c r="AT172" s="998"/>
    </row>
    <row r="173" spans="1:46" s="654" customFormat="1" ht="33.75" customHeight="1" thickBot="1" x14ac:dyDescent="0.3">
      <c r="A173" s="989"/>
      <c r="B173" s="732" t="s">
        <v>170</v>
      </c>
      <c r="C173" s="733" t="s">
        <v>273</v>
      </c>
      <c r="D173" s="734">
        <v>7041</v>
      </c>
      <c r="E173" s="735"/>
      <c r="F173" s="735"/>
      <c r="G173" s="735"/>
      <c r="H173" s="735"/>
      <c r="I173" s="735"/>
      <c r="J173" s="735"/>
      <c r="K173" s="736"/>
      <c r="L173" s="736"/>
      <c r="M173" s="737"/>
      <c r="N173" s="738"/>
      <c r="O173" s="739"/>
      <c r="P173" s="740"/>
      <c r="Q173" s="740"/>
      <c r="R173" s="740"/>
      <c r="S173" s="740"/>
      <c r="T173" s="740"/>
      <c r="U173" s="740"/>
      <c r="V173" s="741"/>
      <c r="W173" s="741"/>
      <c r="X173" s="742"/>
      <c r="Y173" s="743"/>
      <c r="Z173" s="744"/>
      <c r="AA173" s="814">
        <v>13101081</v>
      </c>
      <c r="AB173" s="740">
        <v>917075.67</v>
      </c>
      <c r="AC173" s="740">
        <v>917075.67</v>
      </c>
      <c r="AD173" s="740">
        <f t="shared" si="258"/>
        <v>1834151.34</v>
      </c>
      <c r="AE173" s="740">
        <v>655054.05000000005</v>
      </c>
      <c r="AF173" s="740">
        <f t="shared" si="259"/>
        <v>2489205.39</v>
      </c>
      <c r="AG173" s="741">
        <f t="shared" si="260"/>
        <v>10611875.609999999</v>
      </c>
      <c r="AH173" s="777">
        <f t="shared" si="261"/>
        <v>11266929.66</v>
      </c>
      <c r="AI173" s="778">
        <f t="shared" si="262"/>
        <v>11266929.66</v>
      </c>
      <c r="AJ173" s="743">
        <v>9965928</v>
      </c>
      <c r="AK173" s="746" t="s">
        <v>271</v>
      </c>
      <c r="AL173" s="779">
        <f t="shared" si="287"/>
        <v>13101081</v>
      </c>
      <c r="AM173" s="748">
        <f t="shared" si="287"/>
        <v>917075.67</v>
      </c>
      <c r="AN173" s="748">
        <f t="shared" si="287"/>
        <v>917075.67</v>
      </c>
      <c r="AO173" s="749">
        <f t="shared" si="287"/>
        <v>1834151.34</v>
      </c>
      <c r="AP173" s="748">
        <f t="shared" si="287"/>
        <v>655054.05000000005</v>
      </c>
      <c r="AQ173" s="748">
        <f t="shared" si="287"/>
        <v>2489205.39</v>
      </c>
      <c r="AR173" s="748">
        <f t="shared" si="287"/>
        <v>10611875.609999999</v>
      </c>
      <c r="AS173" s="750">
        <f t="shared" si="296"/>
        <v>11266929.66</v>
      </c>
      <c r="AT173" s="999"/>
    </row>
    <row r="174" spans="1:46" s="654" customFormat="1" ht="33.75" customHeight="1" x14ac:dyDescent="0.25">
      <c r="A174" s="987">
        <v>38</v>
      </c>
      <c r="B174" s="688" t="s">
        <v>233</v>
      </c>
      <c r="C174" s="689" t="s">
        <v>285</v>
      </c>
      <c r="D174" s="690">
        <v>7041</v>
      </c>
      <c r="E174" s="691"/>
      <c r="F174" s="691"/>
      <c r="G174" s="691"/>
      <c r="H174" s="691"/>
      <c r="I174" s="691"/>
      <c r="J174" s="691"/>
      <c r="K174" s="692"/>
      <c r="L174" s="692"/>
      <c r="M174" s="693"/>
      <c r="N174" s="694"/>
      <c r="O174" s="695"/>
      <c r="P174" s="696"/>
      <c r="Q174" s="696"/>
      <c r="R174" s="696"/>
      <c r="S174" s="696"/>
      <c r="T174" s="696"/>
      <c r="U174" s="696"/>
      <c r="V174" s="697"/>
      <c r="W174" s="697"/>
      <c r="X174" s="698"/>
      <c r="Y174" s="699"/>
      <c r="Z174" s="702"/>
      <c r="AA174" s="696">
        <v>26816516</v>
      </c>
      <c r="AB174" s="696">
        <v>1877156.12</v>
      </c>
      <c r="AC174" s="696">
        <v>1877156.12</v>
      </c>
      <c r="AD174" s="696">
        <f t="shared" si="258"/>
        <v>3754312.24</v>
      </c>
      <c r="AE174" s="696">
        <v>1340825.8</v>
      </c>
      <c r="AF174" s="696">
        <f t="shared" si="259"/>
        <v>5095138.04</v>
      </c>
      <c r="AG174" s="697">
        <f t="shared" si="260"/>
        <v>21721377.960000001</v>
      </c>
      <c r="AH174" s="709">
        <f t="shared" si="261"/>
        <v>23062203.759999998</v>
      </c>
      <c r="AI174" s="710">
        <f t="shared" si="262"/>
        <v>23062203.759999998</v>
      </c>
      <c r="AJ174" s="699">
        <v>8865179</v>
      </c>
      <c r="AK174" s="728">
        <v>43555</v>
      </c>
      <c r="AL174" s="706">
        <f t="shared" si="287"/>
        <v>26816516</v>
      </c>
      <c r="AM174" s="705">
        <f t="shared" si="287"/>
        <v>1877156.12</v>
      </c>
      <c r="AN174" s="705">
        <f t="shared" si="287"/>
        <v>1877156.12</v>
      </c>
      <c r="AO174" s="706">
        <f t="shared" si="287"/>
        <v>3754312.24</v>
      </c>
      <c r="AP174" s="705">
        <f t="shared" si="287"/>
        <v>1340825.8</v>
      </c>
      <c r="AQ174" s="705">
        <f t="shared" si="287"/>
        <v>5095138.04</v>
      </c>
      <c r="AR174" s="705">
        <f t="shared" si="287"/>
        <v>21721377.960000001</v>
      </c>
      <c r="AS174" s="705">
        <f t="shared" si="296"/>
        <v>23062203.759999998</v>
      </c>
      <c r="AT174" s="975">
        <f>AS174+AS175</f>
        <v>26877924</v>
      </c>
    </row>
    <row r="175" spans="1:46" ht="33.75" customHeight="1" thickBot="1" x14ac:dyDescent="0.3">
      <c r="A175" s="989"/>
      <c r="B175" s="465" t="s">
        <v>233</v>
      </c>
      <c r="C175" s="511" t="s">
        <v>234</v>
      </c>
      <c r="D175" s="299">
        <v>7041</v>
      </c>
      <c r="E175" s="179"/>
      <c r="F175" s="179"/>
      <c r="G175" s="179"/>
      <c r="H175" s="179"/>
      <c r="I175" s="179"/>
      <c r="J175" s="179"/>
      <c r="K175" s="181"/>
      <c r="L175" s="181"/>
      <c r="M175" s="512"/>
      <c r="N175" s="198"/>
      <c r="O175" s="200"/>
      <c r="P175" s="268"/>
      <c r="Q175" s="268"/>
      <c r="R175" s="268"/>
      <c r="S175" s="268"/>
      <c r="T175" s="268"/>
      <c r="U175" s="268"/>
      <c r="V175" s="274"/>
      <c r="W175" s="274"/>
      <c r="X175" s="513"/>
      <c r="Y175" s="294"/>
      <c r="Z175" s="506"/>
      <c r="AA175" s="514">
        <v>4436884</v>
      </c>
      <c r="AB175" s="514">
        <v>310581.88</v>
      </c>
      <c r="AC175" s="514">
        <v>310581.88</v>
      </c>
      <c r="AD175" s="514">
        <f t="shared" si="258"/>
        <v>621163.76</v>
      </c>
      <c r="AE175" s="514">
        <v>221844.2</v>
      </c>
      <c r="AF175" s="514">
        <f t="shared" si="259"/>
        <v>843007.96</v>
      </c>
      <c r="AG175" s="515">
        <f t="shared" si="260"/>
        <v>3593876.04</v>
      </c>
      <c r="AH175" s="515">
        <f t="shared" si="261"/>
        <v>3815720.24</v>
      </c>
      <c r="AI175" s="516">
        <f t="shared" si="262"/>
        <v>3815720.24</v>
      </c>
      <c r="AJ175" s="517" t="s">
        <v>289</v>
      </c>
      <c r="AK175" s="518">
        <v>43646</v>
      </c>
      <c r="AL175" s="627">
        <f t="shared" si="287"/>
        <v>4436884</v>
      </c>
      <c r="AM175" s="401">
        <f t="shared" ref="AM175" si="297">AB175</f>
        <v>310581.88</v>
      </c>
      <c r="AN175" s="401">
        <f t="shared" ref="AN175" si="298">AC175</f>
        <v>310581.88</v>
      </c>
      <c r="AO175" s="400">
        <f t="shared" ref="AO175" si="299">AD175</f>
        <v>621163.76</v>
      </c>
      <c r="AP175" s="401">
        <f t="shared" ref="AP175" si="300">AE175</f>
        <v>221844.2</v>
      </c>
      <c r="AQ175" s="401">
        <f t="shared" ref="AQ175" si="301">AF175</f>
        <v>843007.96</v>
      </c>
      <c r="AR175" s="401">
        <f t="shared" ref="AR175" si="302">AG175</f>
        <v>3593876.04</v>
      </c>
      <c r="AS175" s="401">
        <f t="shared" si="296"/>
        <v>3815720.24</v>
      </c>
      <c r="AT175" s="976"/>
    </row>
    <row r="176" spans="1:46" s="654" customFormat="1" ht="43.5" customHeight="1" x14ac:dyDescent="0.25">
      <c r="A176" s="1001">
        <v>39</v>
      </c>
      <c r="B176" s="799" t="s">
        <v>170</v>
      </c>
      <c r="C176" s="689" t="s">
        <v>259</v>
      </c>
      <c r="D176" s="690">
        <v>7041</v>
      </c>
      <c r="E176" s="691"/>
      <c r="F176" s="691"/>
      <c r="G176" s="691"/>
      <c r="H176" s="691"/>
      <c r="I176" s="691"/>
      <c r="J176" s="691"/>
      <c r="K176" s="692"/>
      <c r="L176" s="692"/>
      <c r="M176" s="693"/>
      <c r="N176" s="694"/>
      <c r="O176" s="695"/>
      <c r="P176" s="696"/>
      <c r="Q176" s="696"/>
      <c r="R176" s="696"/>
      <c r="S176" s="696"/>
      <c r="T176" s="696"/>
      <c r="U176" s="696"/>
      <c r="V176" s="697"/>
      <c r="W176" s="697"/>
      <c r="X176" s="698"/>
      <c r="Y176" s="699"/>
      <c r="Z176" s="728"/>
      <c r="AA176" s="696">
        <v>15010514</v>
      </c>
      <c r="AB176" s="696">
        <v>1050735.98</v>
      </c>
      <c r="AC176" s="696">
        <v>1050735.98</v>
      </c>
      <c r="AD176" s="696">
        <f t="shared" si="258"/>
        <v>2101471.96</v>
      </c>
      <c r="AE176" s="696">
        <v>750525.7</v>
      </c>
      <c r="AF176" s="696">
        <f t="shared" si="259"/>
        <v>2851997.66</v>
      </c>
      <c r="AG176" s="697">
        <f t="shared" si="260"/>
        <v>12158516.34</v>
      </c>
      <c r="AH176" s="709">
        <f t="shared" si="261"/>
        <v>12909042.039999999</v>
      </c>
      <c r="AI176" s="710">
        <f t="shared" si="262"/>
        <v>12909042.039999999</v>
      </c>
      <c r="AJ176" s="699">
        <v>9965844</v>
      </c>
      <c r="AK176" s="728" t="s">
        <v>260</v>
      </c>
      <c r="AL176" s="753">
        <f t="shared" si="287"/>
        <v>15010514</v>
      </c>
      <c r="AM176" s="705">
        <f t="shared" si="287"/>
        <v>1050735.98</v>
      </c>
      <c r="AN176" s="705">
        <f t="shared" si="287"/>
        <v>1050735.98</v>
      </c>
      <c r="AO176" s="706">
        <f t="shared" si="287"/>
        <v>2101471.96</v>
      </c>
      <c r="AP176" s="705">
        <f t="shared" si="287"/>
        <v>750525.7</v>
      </c>
      <c r="AQ176" s="705">
        <f t="shared" si="287"/>
        <v>2851997.66</v>
      </c>
      <c r="AR176" s="705">
        <f t="shared" si="287"/>
        <v>12158516.34</v>
      </c>
      <c r="AS176" s="705">
        <f t="shared" si="296"/>
        <v>12909042.039999999</v>
      </c>
      <c r="AT176" s="975">
        <f>AS176+AS177</f>
        <v>27397775.939999998</v>
      </c>
    </row>
    <row r="177" spans="1:46" s="654" customFormat="1" ht="43.5" customHeight="1" thickBot="1" x14ac:dyDescent="0.3">
      <c r="A177" s="1002"/>
      <c r="B177" s="846" t="s">
        <v>170</v>
      </c>
      <c r="C177" s="847" t="s">
        <v>291</v>
      </c>
      <c r="D177" s="782">
        <v>7041</v>
      </c>
      <c r="E177" s="783"/>
      <c r="F177" s="783"/>
      <c r="G177" s="783"/>
      <c r="H177" s="783"/>
      <c r="I177" s="783"/>
      <c r="J177" s="783"/>
      <c r="K177" s="784"/>
      <c r="L177" s="784"/>
      <c r="M177" s="785"/>
      <c r="N177" s="786"/>
      <c r="O177" s="787"/>
      <c r="P177" s="776"/>
      <c r="Q177" s="776"/>
      <c r="R177" s="776"/>
      <c r="S177" s="776"/>
      <c r="T177" s="776"/>
      <c r="U177" s="776"/>
      <c r="V177" s="788"/>
      <c r="W177" s="788"/>
      <c r="X177" s="789"/>
      <c r="Y177" s="790"/>
      <c r="Z177" s="791"/>
      <c r="AA177" s="783">
        <v>16847365</v>
      </c>
      <c r="AB177" s="783">
        <v>1179315.55</v>
      </c>
      <c r="AC177" s="783">
        <v>1179315.55</v>
      </c>
      <c r="AD177" s="783">
        <f t="shared" si="258"/>
        <v>2358631.1</v>
      </c>
      <c r="AE177" s="783">
        <v>842368.25</v>
      </c>
      <c r="AF177" s="783">
        <f t="shared" si="259"/>
        <v>3200999.35</v>
      </c>
      <c r="AG177" s="784">
        <f t="shared" si="260"/>
        <v>13646365.65</v>
      </c>
      <c r="AH177" s="784">
        <f t="shared" si="261"/>
        <v>14488733.9</v>
      </c>
      <c r="AI177" s="848">
        <f t="shared" si="262"/>
        <v>14488733.9</v>
      </c>
      <c r="AJ177" s="844" t="s">
        <v>292</v>
      </c>
      <c r="AK177" s="845">
        <v>43646</v>
      </c>
      <c r="AL177" s="849">
        <f t="shared" ref="AL177" si="303">AA177</f>
        <v>16847365</v>
      </c>
      <c r="AM177" s="793">
        <f t="shared" ref="AM177" si="304">AB177</f>
        <v>1179315.55</v>
      </c>
      <c r="AN177" s="793">
        <f t="shared" ref="AN177" si="305">AC177</f>
        <v>1179315.55</v>
      </c>
      <c r="AO177" s="747">
        <f t="shared" ref="AO177" si="306">AD177</f>
        <v>2358631.1</v>
      </c>
      <c r="AP177" s="793">
        <f t="shared" ref="AP177" si="307">AE177</f>
        <v>842368.25</v>
      </c>
      <c r="AQ177" s="793">
        <f t="shared" ref="AQ177" si="308">AF177</f>
        <v>3200999.35</v>
      </c>
      <c r="AR177" s="793">
        <f t="shared" ref="AR177" si="309">AG177</f>
        <v>13646365.65</v>
      </c>
      <c r="AS177" s="793">
        <f t="shared" ref="AS177" si="310">AH177</f>
        <v>14488733.9</v>
      </c>
      <c r="AT177" s="970"/>
    </row>
    <row r="178" spans="1:46" ht="60" customHeight="1" x14ac:dyDescent="0.25">
      <c r="A178" s="995">
        <v>40</v>
      </c>
      <c r="B178" s="329" t="s">
        <v>21</v>
      </c>
      <c r="C178" s="330" t="s">
        <v>29</v>
      </c>
      <c r="D178" s="519">
        <v>4947</v>
      </c>
      <c r="E178" s="270">
        <v>3000000</v>
      </c>
      <c r="F178" s="253">
        <v>180000</v>
      </c>
      <c r="G178" s="308">
        <v>180000</v>
      </c>
      <c r="H178" s="241">
        <f>F178+G178</f>
        <v>360000</v>
      </c>
      <c r="I178" s="253">
        <v>0</v>
      </c>
      <c r="J178" s="253">
        <f>F178+G178</f>
        <v>360000</v>
      </c>
      <c r="K178" s="253">
        <v>2640000</v>
      </c>
      <c r="L178" s="397">
        <f>E178-H178</f>
        <v>2640000</v>
      </c>
      <c r="M178" s="1052">
        <f>L178+L179</f>
        <v>5253539</v>
      </c>
      <c r="N178" s="239">
        <v>4410766</v>
      </c>
      <c r="O178" s="240">
        <v>42785</v>
      </c>
      <c r="P178" s="248"/>
      <c r="Q178" s="248"/>
      <c r="R178" s="248"/>
      <c r="S178" s="279">
        <f t="shared" si="84"/>
        <v>0</v>
      </c>
      <c r="T178" s="248"/>
      <c r="U178" s="248"/>
      <c r="V178" s="249">
        <f t="shared" si="87"/>
        <v>0</v>
      </c>
      <c r="W178" s="250"/>
      <c r="X178" s="331"/>
      <c r="Y178" s="251"/>
      <c r="Z178" s="293"/>
      <c r="AA178" s="358"/>
      <c r="AB178" s="359"/>
      <c r="AC178" s="359"/>
      <c r="AD178" s="359"/>
      <c r="AE178" s="359"/>
      <c r="AF178" s="359"/>
      <c r="AG178" s="359"/>
      <c r="AH178" s="359"/>
      <c r="AI178" s="359"/>
      <c r="AJ178" s="252"/>
      <c r="AK178" s="360"/>
      <c r="AL178" s="339">
        <f t="shared" si="189"/>
        <v>3000000</v>
      </c>
      <c r="AM178" s="254">
        <f t="shared" si="90"/>
        <v>180000</v>
      </c>
      <c r="AN178" s="254">
        <f t="shared" si="0"/>
        <v>180000</v>
      </c>
      <c r="AO178" s="271">
        <f t="shared" si="49"/>
        <v>360000</v>
      </c>
      <c r="AP178" s="254">
        <f t="shared" si="3"/>
        <v>0</v>
      </c>
      <c r="AQ178" s="254">
        <f t="shared" si="3"/>
        <v>360000</v>
      </c>
      <c r="AR178" s="254">
        <f t="shared" si="3"/>
        <v>2640000</v>
      </c>
      <c r="AS178" s="301">
        <f t="shared" si="3"/>
        <v>2640000</v>
      </c>
      <c r="AT178" s="998">
        <f>AS178+AS179+AS180</f>
        <v>7420035</v>
      </c>
    </row>
    <row r="179" spans="1:46" ht="28.5" customHeight="1" x14ac:dyDescent="0.25">
      <c r="A179" s="985"/>
      <c r="B179" s="329" t="s">
        <v>21</v>
      </c>
      <c r="C179" s="330" t="s">
        <v>29</v>
      </c>
      <c r="D179" s="336">
        <v>4947</v>
      </c>
      <c r="E179" s="332">
        <v>2969931</v>
      </c>
      <c r="F179" s="333">
        <v>178196</v>
      </c>
      <c r="G179" s="334">
        <v>178196</v>
      </c>
      <c r="H179" s="335">
        <f t="shared" ref="H179" si="311">F179+G179</f>
        <v>356392</v>
      </c>
      <c r="I179" s="333">
        <v>596993</v>
      </c>
      <c r="J179" s="333">
        <f t="shared" ref="J179" si="312">F179+G179+I179</f>
        <v>953385</v>
      </c>
      <c r="K179" s="333">
        <f t="shared" ref="K179" si="313">E179-J179</f>
        <v>2016546</v>
      </c>
      <c r="L179" s="326">
        <f t="shared" ref="L179" si="314">E179-H179</f>
        <v>2613539</v>
      </c>
      <c r="M179" s="993"/>
      <c r="N179" s="320">
        <v>1930096</v>
      </c>
      <c r="O179" s="321">
        <v>42907</v>
      </c>
      <c r="P179" s="248"/>
      <c r="Q179" s="248"/>
      <c r="R179" s="248"/>
      <c r="S179" s="279">
        <f t="shared" si="84"/>
        <v>0</v>
      </c>
      <c r="T179" s="248"/>
      <c r="U179" s="248"/>
      <c r="V179" s="249">
        <f t="shared" si="87"/>
        <v>0</v>
      </c>
      <c r="W179" s="250"/>
      <c r="X179" s="331"/>
      <c r="Y179" s="251"/>
      <c r="Z179" s="293"/>
      <c r="AA179" s="351"/>
      <c r="AB179" s="355"/>
      <c r="AC179" s="355"/>
      <c r="AD179" s="355"/>
      <c r="AE179" s="355"/>
      <c r="AF179" s="355"/>
      <c r="AG179" s="355"/>
      <c r="AH179" s="355"/>
      <c r="AI179" s="355"/>
      <c r="AJ179" s="318"/>
      <c r="AK179" s="347"/>
      <c r="AL179" s="339">
        <f t="shared" si="189"/>
        <v>2969931</v>
      </c>
      <c r="AM179" s="254">
        <f t="shared" si="90"/>
        <v>178196</v>
      </c>
      <c r="AN179" s="254">
        <f t="shared" si="90"/>
        <v>178196</v>
      </c>
      <c r="AO179" s="271">
        <f t="shared" si="49"/>
        <v>356392</v>
      </c>
      <c r="AP179" s="254">
        <f t="shared" si="3"/>
        <v>596993</v>
      </c>
      <c r="AQ179" s="254">
        <f t="shared" si="3"/>
        <v>953385</v>
      </c>
      <c r="AR179" s="254">
        <f t="shared" si="3"/>
        <v>2016546</v>
      </c>
      <c r="AS179" s="301">
        <f t="shared" si="3"/>
        <v>2613539</v>
      </c>
      <c r="AT179" s="998"/>
    </row>
    <row r="180" spans="1:46" ht="52.5" customHeight="1" x14ac:dyDescent="0.25">
      <c r="A180" s="985"/>
      <c r="B180" s="329" t="s">
        <v>21</v>
      </c>
      <c r="C180" s="330" t="s">
        <v>152</v>
      </c>
      <c r="D180" s="285">
        <v>4947</v>
      </c>
      <c r="E180" s="34"/>
      <c r="F180" s="34"/>
      <c r="G180" s="163"/>
      <c r="H180" s="34"/>
      <c r="I180" s="34"/>
      <c r="J180" s="34"/>
      <c r="K180" s="35"/>
      <c r="L180" s="164"/>
      <c r="M180" s="209"/>
      <c r="N180" s="199"/>
      <c r="O180" s="201"/>
      <c r="P180" s="248">
        <v>2434265</v>
      </c>
      <c r="Q180" s="248">
        <v>170399</v>
      </c>
      <c r="R180" s="248">
        <v>97370</v>
      </c>
      <c r="S180" s="279">
        <f t="shared" si="84"/>
        <v>267769</v>
      </c>
      <c r="T180" s="248"/>
      <c r="U180" s="248">
        <f>S180</f>
        <v>267769</v>
      </c>
      <c r="V180" s="249">
        <f t="shared" si="87"/>
        <v>2166496</v>
      </c>
      <c r="W180" s="250">
        <f t="shared" si="88"/>
        <v>2166496</v>
      </c>
      <c r="X180" s="324">
        <f>W180</f>
        <v>2166496</v>
      </c>
      <c r="Y180" s="251"/>
      <c r="Z180" s="293"/>
      <c r="AA180" s="351"/>
      <c r="AB180" s="355"/>
      <c r="AC180" s="355"/>
      <c r="AD180" s="355"/>
      <c r="AE180" s="355"/>
      <c r="AF180" s="355"/>
      <c r="AG180" s="355"/>
      <c r="AH180" s="355"/>
      <c r="AI180" s="355"/>
      <c r="AJ180" s="318"/>
      <c r="AK180" s="347"/>
      <c r="AL180" s="339">
        <f t="shared" si="189"/>
        <v>2434265</v>
      </c>
      <c r="AM180" s="254">
        <f t="shared" si="90"/>
        <v>170399</v>
      </c>
      <c r="AN180" s="254">
        <f t="shared" si="90"/>
        <v>97370</v>
      </c>
      <c r="AO180" s="271">
        <f t="shared" si="49"/>
        <v>267769</v>
      </c>
      <c r="AP180" s="254"/>
      <c r="AQ180" s="254">
        <f t="shared" ref="AQ180:AR180" si="315">J180+U180</f>
        <v>267769</v>
      </c>
      <c r="AR180" s="254">
        <f t="shared" si="315"/>
        <v>2166496</v>
      </c>
      <c r="AS180" s="301">
        <f t="shared" si="3"/>
        <v>2166496</v>
      </c>
      <c r="AT180" s="968"/>
    </row>
    <row r="181" spans="1:46" ht="52.5" customHeight="1" x14ac:dyDescent="0.25">
      <c r="A181" s="1000"/>
      <c r="B181" s="329" t="s">
        <v>21</v>
      </c>
      <c r="C181" s="330" t="s">
        <v>261</v>
      </c>
      <c r="D181" s="285"/>
      <c r="E181" s="34"/>
      <c r="F181" s="34"/>
      <c r="G181" s="163"/>
      <c r="H181" s="34"/>
      <c r="I181" s="34"/>
      <c r="J181" s="34"/>
      <c r="K181" s="35"/>
      <c r="L181" s="164"/>
      <c r="M181" s="209"/>
      <c r="N181" s="199"/>
      <c r="O181" s="201"/>
      <c r="P181" s="248"/>
      <c r="Q181" s="248"/>
      <c r="R181" s="248"/>
      <c r="S181" s="279"/>
      <c r="T181" s="248"/>
      <c r="U181" s="248"/>
      <c r="V181" s="249"/>
      <c r="W181" s="250"/>
      <c r="X181" s="388"/>
      <c r="Y181" s="251"/>
      <c r="Z181" s="293"/>
      <c r="AA181" s="351">
        <v>1099000</v>
      </c>
      <c r="AB181" s="355">
        <v>77020</v>
      </c>
      <c r="AC181" s="355">
        <v>21890</v>
      </c>
      <c r="AD181" s="355">
        <f>AB181+AC181</f>
        <v>98910</v>
      </c>
      <c r="AE181" s="355">
        <v>54950</v>
      </c>
      <c r="AF181" s="355">
        <f>AD181+AE181</f>
        <v>153860</v>
      </c>
      <c r="AG181" s="355">
        <f>AA181-AF181</f>
        <v>945140</v>
      </c>
      <c r="AH181" s="355">
        <f>AA181-AD181</f>
        <v>1000090</v>
      </c>
      <c r="AI181" s="355">
        <f>AH181</f>
        <v>1000090</v>
      </c>
      <c r="AJ181" s="355">
        <v>9965846</v>
      </c>
      <c r="AK181" s="347" t="s">
        <v>260</v>
      </c>
      <c r="AL181" s="339">
        <f t="shared" ref="AL181:AS181" si="316">AA181</f>
        <v>1099000</v>
      </c>
      <c r="AM181" s="254">
        <f t="shared" si="316"/>
        <v>77020</v>
      </c>
      <c r="AN181" s="254">
        <f t="shared" si="316"/>
        <v>21890</v>
      </c>
      <c r="AO181" s="271">
        <f t="shared" si="316"/>
        <v>98910</v>
      </c>
      <c r="AP181" s="254">
        <f t="shared" si="316"/>
        <v>54950</v>
      </c>
      <c r="AQ181" s="254">
        <f t="shared" si="316"/>
        <v>153860</v>
      </c>
      <c r="AR181" s="254">
        <f t="shared" si="316"/>
        <v>945140</v>
      </c>
      <c r="AS181" s="301">
        <f t="shared" si="316"/>
        <v>1000090</v>
      </c>
      <c r="AT181" s="389">
        <f>AS181</f>
        <v>1000090</v>
      </c>
    </row>
    <row r="182" spans="1:46" s="6" customFormat="1" x14ac:dyDescent="0.25">
      <c r="A182" s="205"/>
      <c r="B182" s="203"/>
      <c r="C182" s="204"/>
      <c r="D182" s="205"/>
      <c r="E182" s="184"/>
      <c r="F182" s="183"/>
      <c r="G182" s="193"/>
      <c r="H182" s="182"/>
      <c r="I182" s="183"/>
      <c r="J182" s="183"/>
      <c r="K182" s="183"/>
      <c r="L182" s="202"/>
      <c r="M182" s="202">
        <f t="shared" si="83"/>
        <v>0</v>
      </c>
      <c r="N182" s="195"/>
      <c r="O182" s="196"/>
      <c r="P182" s="184"/>
      <c r="Q182" s="183"/>
      <c r="R182" s="183"/>
      <c r="S182" s="194"/>
      <c r="T182" s="183"/>
      <c r="U182" s="183"/>
      <c r="V182" s="183"/>
      <c r="W182" s="202"/>
      <c r="X182" s="284"/>
      <c r="Y182" s="187"/>
      <c r="Z182" s="188"/>
      <c r="AA182" s="356"/>
      <c r="AB182" s="357"/>
      <c r="AC182" s="357"/>
      <c r="AD182" s="357"/>
      <c r="AE182" s="357"/>
      <c r="AF182" s="357"/>
      <c r="AG182" s="357"/>
      <c r="AH182" s="357"/>
      <c r="AI182" s="357"/>
      <c r="AJ182" s="189"/>
      <c r="AK182" s="348"/>
      <c r="AL182" s="340">
        <f t="shared" si="189"/>
        <v>0</v>
      </c>
      <c r="AM182" s="186"/>
      <c r="AN182" s="185">
        <f>G182+R182</f>
        <v>0</v>
      </c>
      <c r="AO182" s="271">
        <f t="shared" si="49"/>
        <v>0</v>
      </c>
      <c r="AP182" s="185">
        <f t="shared" si="3"/>
        <v>0</v>
      </c>
      <c r="AQ182" s="185">
        <f t="shared" si="3"/>
        <v>0</v>
      </c>
      <c r="AR182" s="185">
        <f t="shared" si="3"/>
        <v>0</v>
      </c>
      <c r="AS182" s="206">
        <f t="shared" si="3"/>
        <v>0</v>
      </c>
      <c r="AT182" s="207"/>
    </row>
    <row r="183" spans="1:46" s="6" customFormat="1" ht="16.5" thickBot="1" x14ac:dyDescent="0.3">
      <c r="A183" s="166"/>
      <c r="B183" s="167"/>
      <c r="C183" s="168" t="s">
        <v>25</v>
      </c>
      <c r="D183" s="168"/>
      <c r="E183" s="295">
        <f t="shared" ref="E183:M183" si="317">SUM(E4:E182)</f>
        <v>103891263.74000001</v>
      </c>
      <c r="F183" s="295">
        <f t="shared" si="317"/>
        <v>6233476.0199999996</v>
      </c>
      <c r="G183" s="296">
        <f t="shared" si="317"/>
        <v>6385281.8599999994</v>
      </c>
      <c r="H183" s="295">
        <f t="shared" si="317"/>
        <v>12618757.880000001</v>
      </c>
      <c r="I183" s="295">
        <f t="shared" si="317"/>
        <v>5368067.8600000003</v>
      </c>
      <c r="J183" s="295">
        <f t="shared" si="317"/>
        <v>17986825.740000002</v>
      </c>
      <c r="K183" s="295">
        <f t="shared" si="317"/>
        <v>85904438.080000013</v>
      </c>
      <c r="L183" s="295">
        <f t="shared" si="317"/>
        <v>91272505.859999999</v>
      </c>
      <c r="M183" s="290">
        <f t="shared" si="317"/>
        <v>91272505.859999999</v>
      </c>
      <c r="N183" s="1050"/>
      <c r="O183" s="1051"/>
      <c r="P183" s="275">
        <f t="shared" ref="P183:X183" si="318">SUM(P4:P182)</f>
        <v>754823926.12399995</v>
      </c>
      <c r="Q183" s="192">
        <f t="shared" si="318"/>
        <v>47478731.412800014</v>
      </c>
      <c r="R183" s="192">
        <f t="shared" si="318"/>
        <v>50974775.922000021</v>
      </c>
      <c r="S183" s="283">
        <f t="shared" si="318"/>
        <v>98453507.334800035</v>
      </c>
      <c r="T183" s="302">
        <f t="shared" si="318"/>
        <v>39744471.515999988</v>
      </c>
      <c r="U183" s="276">
        <f t="shared" si="318"/>
        <v>138197978.85079998</v>
      </c>
      <c r="V183" s="276">
        <f t="shared" si="318"/>
        <v>616625947.27320015</v>
      </c>
      <c r="W183" s="276">
        <f t="shared" si="318"/>
        <v>656370418.78920031</v>
      </c>
      <c r="X183" s="289">
        <f t="shared" si="318"/>
        <v>656370418.78920007</v>
      </c>
      <c r="Y183" s="1053"/>
      <c r="Z183" s="1054"/>
      <c r="AA183" s="289">
        <f t="shared" ref="AA183:AI183" si="319">SUM(AA4:AA182)</f>
        <v>1127149439.47</v>
      </c>
      <c r="AB183" s="289">
        <f t="shared" si="319"/>
        <v>78902911.53899999</v>
      </c>
      <c r="AC183" s="289">
        <f t="shared" si="319"/>
        <v>77893352.968999982</v>
      </c>
      <c r="AD183" s="289">
        <f t="shared" si="319"/>
        <v>156796304.50799996</v>
      </c>
      <c r="AE183" s="289">
        <f t="shared" si="319"/>
        <v>63957471.179999992</v>
      </c>
      <c r="AF183" s="289">
        <f t="shared" si="319"/>
        <v>220753775.68799993</v>
      </c>
      <c r="AG183" s="289">
        <f t="shared" si="319"/>
        <v>906395663.78199983</v>
      </c>
      <c r="AH183" s="366">
        <f t="shared" si="319"/>
        <v>970352944.96199989</v>
      </c>
      <c r="AI183" s="366">
        <f t="shared" si="319"/>
        <v>970352944.96199989</v>
      </c>
      <c r="AJ183" s="349"/>
      <c r="AK183" s="350"/>
      <c r="AL183" s="341">
        <f t="shared" ref="AL183:AT183" si="320">SUM(AL4:AL182)</f>
        <v>1985864629.3340001</v>
      </c>
      <c r="AM183" s="286">
        <f t="shared" si="320"/>
        <v>132615118.97179997</v>
      </c>
      <c r="AN183" s="286">
        <f t="shared" si="320"/>
        <v>135253410.75099996</v>
      </c>
      <c r="AO183" s="286">
        <f t="shared" si="320"/>
        <v>267868569.72279999</v>
      </c>
      <c r="AP183" s="286">
        <f t="shared" si="320"/>
        <v>109070010.55600002</v>
      </c>
      <c r="AQ183" s="286">
        <f t="shared" si="320"/>
        <v>376938580.27880001</v>
      </c>
      <c r="AR183" s="286">
        <f t="shared" si="320"/>
        <v>1624821880.0251997</v>
      </c>
      <c r="AS183" s="287">
        <f t="shared" si="320"/>
        <v>1717995869.6112001</v>
      </c>
      <c r="AT183" s="288">
        <f t="shared" si="320"/>
        <v>1717995869.6112008</v>
      </c>
    </row>
    <row r="184" spans="1:46" s="6" customFormat="1" x14ac:dyDescent="0.25">
      <c r="A184" s="166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</row>
    <row r="185" spans="1:46" s="6" customFormat="1" x14ac:dyDescent="0.25">
      <c r="A185" s="166"/>
      <c r="B185" s="165" t="s">
        <v>22</v>
      </c>
      <c r="C185" s="167"/>
      <c r="D185" s="167"/>
      <c r="E185" s="167"/>
      <c r="F185" s="220"/>
      <c r="G185" s="220"/>
      <c r="H185" s="220"/>
      <c r="L185" s="167"/>
      <c r="M185" s="167"/>
      <c r="N185" s="169"/>
      <c r="O185" s="1056"/>
      <c r="P185" s="1056"/>
      <c r="Q185" s="1056"/>
      <c r="R185" s="1056"/>
      <c r="S185" s="1056"/>
      <c r="T185" s="1056"/>
      <c r="U185" s="1056"/>
      <c r="V185" s="1056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7"/>
      <c r="AH185" s="167"/>
      <c r="AI185" s="167"/>
      <c r="AJ185" s="167"/>
      <c r="AK185" s="167"/>
      <c r="AL185" s="380"/>
      <c r="AM185" s="380"/>
      <c r="AN185" s="380"/>
      <c r="AO185" s="380"/>
      <c r="AP185" s="1056"/>
      <c r="AQ185" s="1056"/>
      <c r="AR185" s="380"/>
      <c r="AS185" s="1030" t="s">
        <v>263</v>
      </c>
      <c r="AT185" s="1030"/>
    </row>
    <row r="186" spans="1:46" s="6" customFormat="1" ht="28.5" customHeight="1" x14ac:dyDescent="0.25">
      <c r="A186" s="166"/>
      <c r="B186" s="190" t="s">
        <v>16</v>
      </c>
      <c r="C186" s="52">
        <f>AM183</f>
        <v>132615118.97179997</v>
      </c>
      <c r="D186" s="170"/>
      <c r="E186" s="167"/>
      <c r="F186" s="171"/>
      <c r="G186" s="171"/>
      <c r="H186" s="172"/>
      <c r="L186" s="169"/>
      <c r="M186" s="169"/>
      <c r="N186" s="167"/>
      <c r="O186" s="1056"/>
      <c r="P186" s="1056"/>
      <c r="Q186" s="210"/>
      <c r="R186" s="211"/>
      <c r="S186" s="210"/>
      <c r="T186" s="210"/>
      <c r="U186" s="210"/>
      <c r="V186" s="210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7"/>
      <c r="AH186" s="1029" t="s">
        <v>205</v>
      </c>
      <c r="AI186" s="1029"/>
      <c r="AJ186" s="1029"/>
      <c r="AK186" s="1029"/>
      <c r="AL186" s="381"/>
      <c r="AM186" s="380"/>
      <c r="AN186" s="210"/>
      <c r="AO186" s="1057" t="s">
        <v>201</v>
      </c>
      <c r="AP186" s="1057"/>
      <c r="AQ186" s="1057"/>
      <c r="AR186" s="210"/>
      <c r="AS186" s="1030"/>
      <c r="AT186" s="1030"/>
    </row>
    <row r="187" spans="1:46" s="6" customFormat="1" ht="18" customHeight="1" x14ac:dyDescent="0.25">
      <c r="A187" s="166"/>
      <c r="B187" s="190" t="s">
        <v>17</v>
      </c>
      <c r="C187" s="52">
        <f>AN183</f>
        <v>135253410.75099996</v>
      </c>
      <c r="D187" s="170"/>
      <c r="E187" s="167"/>
      <c r="F187" s="171"/>
      <c r="G187" s="172"/>
      <c r="H187" s="172"/>
      <c r="L187" s="169"/>
      <c r="M187" s="169"/>
      <c r="N187" s="167"/>
      <c r="O187" s="212"/>
      <c r="P187" s="213"/>
      <c r="Q187" s="214"/>
      <c r="R187" s="214"/>
      <c r="S187" s="214"/>
      <c r="T187" s="213"/>
      <c r="U187" s="213"/>
      <c r="V187" s="213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7"/>
      <c r="AH187" s="214"/>
      <c r="AI187" s="1019" t="s">
        <v>200</v>
      </c>
      <c r="AJ187" s="1019"/>
      <c r="AK187" s="1021">
        <v>206.94</v>
      </c>
      <c r="AL187" s="1021"/>
      <c r="AM187" s="213"/>
      <c r="AN187" s="214"/>
      <c r="AO187" s="214"/>
      <c r="AP187" s="1006" t="s">
        <v>202</v>
      </c>
      <c r="AQ187" s="1006"/>
      <c r="AR187" s="377">
        <v>9.2200000000000006</v>
      </c>
      <c r="AS187" s="218"/>
    </row>
    <row r="188" spans="1:46" s="6" customFormat="1" ht="29.25" customHeight="1" x14ac:dyDescent="0.25">
      <c r="A188" s="166"/>
      <c r="B188" s="191" t="s">
        <v>15</v>
      </c>
      <c r="C188" s="56">
        <f>SUM(C186:C187)</f>
        <v>267868529.72279993</v>
      </c>
      <c r="D188" s="173"/>
      <c r="E188" s="169"/>
      <c r="F188" s="172"/>
      <c r="G188" s="172"/>
      <c r="H188" s="172"/>
      <c r="L188" s="169"/>
      <c r="M188" s="169"/>
      <c r="N188" s="167"/>
      <c r="O188" s="212"/>
      <c r="P188" s="213"/>
      <c r="Q188" s="213"/>
      <c r="R188" s="213"/>
      <c r="S188" s="213"/>
      <c r="T188" s="213"/>
      <c r="U188" s="213"/>
      <c r="V188" s="213"/>
      <c r="W188" s="167"/>
      <c r="X188" s="167"/>
      <c r="Y188" s="167"/>
      <c r="Z188" s="167"/>
      <c r="AA188" s="167"/>
      <c r="AB188" s="167"/>
      <c r="AC188" s="167"/>
      <c r="AD188" s="1055"/>
      <c r="AE188" s="1055"/>
      <c r="AF188" s="374"/>
      <c r="AG188" s="167"/>
      <c r="AH188" s="214"/>
      <c r="AI188" s="1019" t="s">
        <v>206</v>
      </c>
      <c r="AJ188" s="1019"/>
      <c r="AK188" s="1021">
        <v>1219.03</v>
      </c>
      <c r="AL188" s="1021"/>
      <c r="AM188" s="213"/>
      <c r="AN188" s="214"/>
      <c r="AO188" s="214"/>
      <c r="AP188" s="1006" t="s">
        <v>70</v>
      </c>
      <c r="AQ188" s="1006"/>
      <c r="AR188" s="377">
        <v>349.05</v>
      </c>
      <c r="AS188" s="218"/>
    </row>
    <row r="189" spans="1:46" s="6" customFormat="1" ht="18.75" customHeight="1" x14ac:dyDescent="0.25">
      <c r="A189" s="166"/>
      <c r="B189" s="191" t="s">
        <v>35</v>
      </c>
      <c r="C189" s="208">
        <f>AL183</f>
        <v>1985864629.3340001</v>
      </c>
      <c r="D189" s="173"/>
      <c r="E189" s="167"/>
      <c r="F189" s="221"/>
      <c r="G189" s="175"/>
      <c r="H189" s="176"/>
      <c r="L189" s="167"/>
      <c r="M189" s="167"/>
      <c r="N189" s="167"/>
      <c r="O189" s="212"/>
      <c r="P189" s="213"/>
      <c r="Q189" s="213"/>
      <c r="R189" s="213"/>
      <c r="S189" s="213"/>
      <c r="T189" s="213"/>
      <c r="U189" s="215"/>
      <c r="V189" s="215"/>
      <c r="W189" s="169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214"/>
      <c r="AI189" s="1019" t="s">
        <v>207</v>
      </c>
      <c r="AJ189" s="1019"/>
      <c r="AK189" s="1021">
        <v>2370.9499999999998</v>
      </c>
      <c r="AL189" s="1021"/>
      <c r="AM189" s="213"/>
      <c r="AN189" s="214"/>
      <c r="AO189" s="214"/>
      <c r="AP189" s="1006" t="s">
        <v>71</v>
      </c>
      <c r="AQ189" s="1006"/>
      <c r="AR189" s="377">
        <v>789.79</v>
      </c>
      <c r="AS189" s="214"/>
    </row>
    <row r="190" spans="1:46" s="6" customFormat="1" ht="17.25" customHeight="1" x14ac:dyDescent="0.25">
      <c r="A190" s="166"/>
      <c r="B190" s="191" t="s">
        <v>26</v>
      </c>
      <c r="C190" s="275">
        <f>C189-C188</f>
        <v>1717996099.6112001</v>
      </c>
      <c r="D190" s="177"/>
      <c r="E190" s="167"/>
      <c r="F190" s="222"/>
      <c r="G190" s="178"/>
      <c r="H190" s="172"/>
      <c r="L190" s="169"/>
      <c r="M190" s="169"/>
      <c r="N190" s="167"/>
      <c r="O190" s="212"/>
      <c r="P190" s="213"/>
      <c r="Q190" s="213"/>
      <c r="R190" s="213"/>
      <c r="S190" s="213"/>
      <c r="T190" s="213"/>
      <c r="U190" s="213"/>
      <c r="V190" s="213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7"/>
      <c r="AH190" s="214"/>
      <c r="AI190" s="1020" t="s">
        <v>43</v>
      </c>
      <c r="AJ190" s="1020"/>
      <c r="AK190" s="1022">
        <f>SUM(AK187:AK189)</f>
        <v>3796.92</v>
      </c>
      <c r="AL190" s="1023"/>
      <c r="AM190" s="213"/>
      <c r="AN190" s="214" t="s">
        <v>213</v>
      </c>
      <c r="AO190" s="387"/>
      <c r="AP190" s="1006" t="s">
        <v>203</v>
      </c>
      <c r="AQ190" s="1006"/>
      <c r="AR190" s="390">
        <v>833.78</v>
      </c>
      <c r="AS190" s="218"/>
    </row>
    <row r="191" spans="1:46" s="6" customFormat="1" ht="23.25" x14ac:dyDescent="0.25">
      <c r="A191" s="166"/>
      <c r="B191" s="167"/>
      <c r="C191" s="169"/>
      <c r="D191" s="169"/>
      <c r="E191" s="167"/>
      <c r="F191" s="174"/>
      <c r="G191" s="175"/>
      <c r="H191" s="176"/>
      <c r="L191" s="167"/>
      <c r="M191" s="167"/>
      <c r="N191" s="167"/>
      <c r="O191" s="212"/>
      <c r="P191" s="213"/>
      <c r="Q191" s="213"/>
      <c r="R191" s="213"/>
      <c r="S191" s="213"/>
      <c r="T191" s="213"/>
      <c r="U191" s="215"/>
      <c r="V191" s="215"/>
      <c r="W191" s="169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7"/>
      <c r="AH191" s="214"/>
      <c r="AL191" s="212"/>
      <c r="AM191" s="213"/>
      <c r="AN191" s="214"/>
      <c r="AO191" s="214"/>
      <c r="AP191" s="1008" t="s">
        <v>25</v>
      </c>
      <c r="AQ191" s="1009"/>
      <c r="AR191" s="371">
        <f>SUM(AR187:AR190)</f>
        <v>1981.84</v>
      </c>
      <c r="AS191" s="370"/>
    </row>
    <row r="192" spans="1:46" s="6" customFormat="1" ht="23.25" x14ac:dyDescent="0.3">
      <c r="A192" s="43"/>
      <c r="B192" s="44"/>
      <c r="C192" s="62"/>
      <c r="D192" s="44"/>
      <c r="E192" s="8"/>
      <c r="F192" s="44"/>
      <c r="G192" s="44"/>
      <c r="H192" s="44"/>
      <c r="I192" s="44"/>
      <c r="J192" s="44"/>
      <c r="K192" s="44"/>
      <c r="L192" s="44"/>
      <c r="M192" s="44"/>
      <c r="N192" s="44"/>
      <c r="O192" s="212"/>
      <c r="R192" s="213"/>
      <c r="S192" s="213"/>
      <c r="T192" s="213"/>
      <c r="U192" s="213"/>
      <c r="V192" s="213"/>
      <c r="AL192" s="212"/>
      <c r="AM192" s="1011" t="s">
        <v>211</v>
      </c>
      <c r="AN192" s="1012"/>
      <c r="AO192" s="1013"/>
      <c r="AP192" s="375"/>
      <c r="AQ192" s="375"/>
      <c r="AR192" s="370"/>
      <c r="AS192" s="370"/>
    </row>
    <row r="193" spans="1:46" s="6" customFormat="1" ht="25.5" x14ac:dyDescent="0.35">
      <c r="A193" s="43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212"/>
      <c r="P193" s="213"/>
      <c r="Q193" s="213"/>
      <c r="R193" s="213"/>
      <c r="S193" s="213"/>
      <c r="T193" s="213"/>
      <c r="U193" s="213"/>
      <c r="V193" s="213"/>
      <c r="AB193" s="385" t="s">
        <v>232</v>
      </c>
      <c r="AF193" s="384" t="s">
        <v>227</v>
      </c>
      <c r="AG193" s="128"/>
      <c r="AH193" s="128"/>
      <c r="AL193" s="212"/>
      <c r="AM193" s="1010" t="s">
        <v>201</v>
      </c>
      <c r="AN193" s="1010"/>
      <c r="AO193" s="373">
        <v>3743.02</v>
      </c>
      <c r="AP193" s="214"/>
      <c r="AQ193" s="1007" t="s">
        <v>204</v>
      </c>
      <c r="AR193" s="1007"/>
      <c r="AS193" s="376">
        <f>AR191+15329.95</f>
        <v>17311.79</v>
      </c>
      <c r="AT193" s="372"/>
    </row>
    <row r="194" spans="1:46" s="6" customFormat="1" ht="26.25" x14ac:dyDescent="0.4">
      <c r="A194" s="43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212"/>
      <c r="P194" s="213"/>
      <c r="Q194" s="213"/>
      <c r="R194" s="213"/>
      <c r="S194" s="213"/>
      <c r="T194" s="213"/>
      <c r="U194" s="215"/>
      <c r="V194" s="215"/>
      <c r="W194" s="9"/>
      <c r="AB194" s="383" t="s">
        <v>228</v>
      </c>
      <c r="AC194" s="1005">
        <v>2052.59</v>
      </c>
      <c r="AD194" s="1005"/>
      <c r="AF194" s="383" t="s">
        <v>228</v>
      </c>
      <c r="AG194" s="1005">
        <v>16864</v>
      </c>
      <c r="AH194" s="1005"/>
      <c r="AL194" s="212"/>
      <c r="AM194" s="1010" t="s">
        <v>212</v>
      </c>
      <c r="AN194" s="1010"/>
      <c r="AO194" s="379">
        <v>46614.95</v>
      </c>
      <c r="AP194" s="214"/>
      <c r="AQ194" s="1016" t="s">
        <v>208</v>
      </c>
      <c r="AR194" s="1016"/>
      <c r="AS194" s="373">
        <v>4744.25</v>
      </c>
    </row>
    <row r="195" spans="1:46" s="6" customFormat="1" ht="26.25" x14ac:dyDescent="0.4">
      <c r="A195" s="43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212"/>
      <c r="P195" s="213"/>
      <c r="Q195" s="213"/>
      <c r="R195" s="213"/>
      <c r="S195" s="213"/>
      <c r="T195" s="213"/>
      <c r="U195" s="215"/>
      <c r="V195" s="215"/>
      <c r="W195" s="9"/>
      <c r="AB195" s="383" t="s">
        <v>229</v>
      </c>
      <c r="AC195" s="996">
        <f>AC196+AC197</f>
        <v>6171.52</v>
      </c>
      <c r="AD195" s="996"/>
      <c r="AF195" s="383" t="s">
        <v>229</v>
      </c>
      <c r="AG195" s="996">
        <f>AG196+AG197</f>
        <v>19277.59</v>
      </c>
      <c r="AH195" s="996"/>
      <c r="AL195" s="212"/>
      <c r="AM195" s="1014" t="s">
        <v>214</v>
      </c>
      <c r="AN195" s="1015"/>
      <c r="AO195" s="379">
        <v>88.47</v>
      </c>
      <c r="AP195" s="214"/>
      <c r="AQ195" s="1017" t="s">
        <v>210</v>
      </c>
      <c r="AR195" s="1018"/>
      <c r="AS195" s="376">
        <f>SUM(AS193:AS194)</f>
        <v>22056.04</v>
      </c>
    </row>
    <row r="196" spans="1:46" s="6" customFormat="1" ht="26.25" x14ac:dyDescent="0.4">
      <c r="A196" s="43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212"/>
      <c r="P196" s="44"/>
      <c r="Q196" s="216"/>
      <c r="R196" s="216"/>
      <c r="S196" s="216"/>
      <c r="T196" s="216"/>
      <c r="U196" s="216"/>
      <c r="V196" s="216"/>
      <c r="AB196" s="383" t="s">
        <v>26</v>
      </c>
      <c r="AC196" s="996">
        <v>5908.85</v>
      </c>
      <c r="AD196" s="996"/>
      <c r="AF196" s="383" t="s">
        <v>26</v>
      </c>
      <c r="AG196" s="996">
        <v>14533.34</v>
      </c>
      <c r="AH196" s="996"/>
      <c r="AL196" s="212"/>
      <c r="AM196" s="1007" t="s">
        <v>25</v>
      </c>
      <c r="AN196" s="1007"/>
      <c r="AO196" s="378">
        <f>SUM(AO193:AO194)</f>
        <v>50357.969999999994</v>
      </c>
      <c r="AP196" s="214"/>
      <c r="AQ196" s="217"/>
      <c r="AR196" s="217"/>
      <c r="AS196" s="219"/>
    </row>
    <row r="197" spans="1:46" s="6" customFormat="1" ht="26.25" x14ac:dyDescent="0.4">
      <c r="A197" s="1"/>
      <c r="O197" s="212"/>
      <c r="Q197" s="216"/>
      <c r="R197" s="216"/>
      <c r="S197" s="216"/>
      <c r="T197" s="216"/>
      <c r="U197" s="216"/>
      <c r="V197" s="216"/>
      <c r="AB197" s="383" t="s">
        <v>230</v>
      </c>
      <c r="AC197" s="996">
        <v>262.67</v>
      </c>
      <c r="AD197" s="996"/>
      <c r="AF197" s="383" t="s">
        <v>230</v>
      </c>
      <c r="AG197" s="996">
        <f>AS194</f>
        <v>4744.25</v>
      </c>
      <c r="AH197" s="996"/>
      <c r="AM197" s="44"/>
      <c r="AN197" s="217"/>
      <c r="AO197" s="217"/>
      <c r="AP197" s="217"/>
      <c r="AQ197" s="217"/>
      <c r="AR197" s="217"/>
      <c r="AS197" s="219"/>
    </row>
    <row r="198" spans="1:46" s="6" customFormat="1" ht="25.5" x14ac:dyDescent="0.35">
      <c r="A198" s="1"/>
      <c r="P198" s="12"/>
      <c r="Q198" s="217"/>
      <c r="R198" s="217"/>
      <c r="S198" s="217"/>
      <c r="T198" s="217"/>
      <c r="U198" s="217"/>
      <c r="V198" s="217"/>
      <c r="AB198" s="386" t="s">
        <v>231</v>
      </c>
      <c r="AC198" s="1004">
        <f>AC194+AC195</f>
        <v>8224.11</v>
      </c>
      <c r="AD198" s="1004"/>
      <c r="AF198" s="384" t="s">
        <v>231</v>
      </c>
      <c r="AG198" s="1004">
        <f>AG194+AG195</f>
        <v>36141.589999999997</v>
      </c>
      <c r="AH198" s="1004"/>
      <c r="AN198" s="217"/>
      <c r="AO198" s="217"/>
      <c r="AP198" s="217"/>
      <c r="AQ198" s="217"/>
      <c r="AR198" s="217"/>
      <c r="AS198" s="217"/>
    </row>
    <row r="199" spans="1:46" s="6" customFormat="1" x14ac:dyDescent="0.25">
      <c r="A199" s="1"/>
      <c r="AM199" s="12"/>
      <c r="AN199" s="217"/>
      <c r="AO199" s="217"/>
      <c r="AP199" s="217"/>
    </row>
    <row r="200" spans="1:46" s="6" customFormat="1" x14ac:dyDescent="0.25">
      <c r="A200" s="1"/>
    </row>
    <row r="201" spans="1:46" s="6" customFormat="1" x14ac:dyDescent="0.25">
      <c r="A201" s="1"/>
    </row>
    <row r="202" spans="1:46" s="6" customFormat="1" x14ac:dyDescent="0.25">
      <c r="A202" s="1"/>
    </row>
    <row r="203" spans="1:46" s="6" customFormat="1" x14ac:dyDescent="0.25">
      <c r="A203" s="1"/>
      <c r="AI203" s="2"/>
      <c r="AJ203" s="2"/>
      <c r="AK203" s="2"/>
      <c r="AL203" s="2"/>
    </row>
    <row r="204" spans="1:46" x14ac:dyDescent="0.25">
      <c r="A204" s="1"/>
      <c r="H204" s="2"/>
      <c r="L204" s="2"/>
      <c r="M204" s="2"/>
      <c r="AM204" s="6"/>
      <c r="AN204" s="6"/>
      <c r="AO204" s="6"/>
      <c r="AP204" s="6"/>
    </row>
    <row r="205" spans="1:46" x14ac:dyDescent="0.25">
      <c r="A205" s="1"/>
      <c r="H205" s="2"/>
      <c r="L205" s="2"/>
      <c r="M205" s="2"/>
    </row>
    <row r="206" spans="1:46" x14ac:dyDescent="0.25">
      <c r="A206" s="1"/>
      <c r="H206" s="2"/>
      <c r="L206" s="2"/>
      <c r="M206" s="2"/>
    </row>
    <row r="207" spans="1:46" x14ac:dyDescent="0.25">
      <c r="A207" s="1"/>
      <c r="H207" s="2"/>
      <c r="L207" s="2"/>
      <c r="M207" s="2"/>
    </row>
    <row r="208" spans="1:46" x14ac:dyDescent="0.25">
      <c r="A208" s="1"/>
      <c r="H208" s="2"/>
      <c r="L208" s="2"/>
      <c r="M208" s="2"/>
    </row>
    <row r="209" spans="1:13" x14ac:dyDescent="0.25">
      <c r="A209" s="1"/>
      <c r="H209" s="2"/>
      <c r="L209" s="2"/>
      <c r="M209" s="2"/>
    </row>
    <row r="210" spans="1:13" x14ac:dyDescent="0.25">
      <c r="A210" s="1"/>
      <c r="H210" s="2"/>
      <c r="L210" s="2"/>
      <c r="M210" s="2"/>
    </row>
    <row r="211" spans="1:13" x14ac:dyDescent="0.25">
      <c r="A211" s="1"/>
      <c r="H211" s="2"/>
      <c r="L211" s="2"/>
      <c r="M211" s="2"/>
    </row>
    <row r="212" spans="1:13" x14ac:dyDescent="0.25">
      <c r="A212" s="1"/>
      <c r="H212" s="2"/>
      <c r="L212" s="2"/>
      <c r="M212" s="2"/>
    </row>
    <row r="213" spans="1:13" x14ac:dyDescent="0.25">
      <c r="A213" s="1"/>
      <c r="H213" s="2"/>
      <c r="L213" s="2"/>
      <c r="M213" s="2"/>
    </row>
    <row r="214" spans="1:13" x14ac:dyDescent="0.25">
      <c r="A214" s="1"/>
      <c r="H214" s="2"/>
      <c r="L214" s="2"/>
      <c r="M214" s="2"/>
    </row>
    <row r="215" spans="1:13" x14ac:dyDescent="0.25">
      <c r="A215" s="1"/>
      <c r="H215" s="2"/>
      <c r="L215" s="2"/>
      <c r="M215" s="2"/>
    </row>
    <row r="216" spans="1:13" x14ac:dyDescent="0.25">
      <c r="A216" s="1"/>
      <c r="H216" s="2"/>
      <c r="L216" s="2"/>
      <c r="M216" s="2"/>
    </row>
    <row r="217" spans="1:13" x14ac:dyDescent="0.25">
      <c r="A217" s="1"/>
      <c r="H217" s="2"/>
      <c r="L217" s="2"/>
      <c r="M217" s="2"/>
    </row>
    <row r="218" spans="1:13" x14ac:dyDescent="0.25">
      <c r="A218" s="1"/>
      <c r="H218" s="2"/>
      <c r="L218" s="2"/>
      <c r="M218" s="2"/>
    </row>
    <row r="219" spans="1:13" x14ac:dyDescent="0.25">
      <c r="A219" s="1"/>
      <c r="H219" s="2"/>
      <c r="L219" s="2"/>
      <c r="M219" s="2"/>
    </row>
    <row r="220" spans="1:13" x14ac:dyDescent="0.25">
      <c r="A220" s="1"/>
      <c r="H220" s="2"/>
      <c r="L220" s="2"/>
      <c r="M220" s="2"/>
    </row>
    <row r="221" spans="1:13" x14ac:dyDescent="0.25">
      <c r="A221" s="1"/>
      <c r="H221" s="2"/>
      <c r="L221" s="2"/>
      <c r="M221" s="2"/>
    </row>
    <row r="222" spans="1:13" x14ac:dyDescent="0.25">
      <c r="A222" s="1"/>
      <c r="H222" s="2"/>
      <c r="L222" s="2"/>
      <c r="M222" s="2"/>
    </row>
    <row r="223" spans="1:13" x14ac:dyDescent="0.25">
      <c r="A223" s="1"/>
      <c r="H223" s="2"/>
      <c r="L223" s="2"/>
      <c r="M223" s="2"/>
    </row>
    <row r="224" spans="1:13" x14ac:dyDescent="0.25">
      <c r="A224" s="1"/>
      <c r="H224" s="2"/>
      <c r="L224" s="2"/>
      <c r="M224" s="2"/>
    </row>
    <row r="225" spans="1:13" x14ac:dyDescent="0.25">
      <c r="A225" s="1"/>
      <c r="H225" s="2"/>
      <c r="L225" s="2"/>
      <c r="M225" s="2"/>
    </row>
    <row r="226" spans="1:13" x14ac:dyDescent="0.25">
      <c r="A226" s="1"/>
      <c r="H226" s="2"/>
      <c r="L226" s="2"/>
      <c r="M226" s="2"/>
    </row>
    <row r="227" spans="1:13" x14ac:dyDescent="0.25">
      <c r="A227" s="1"/>
      <c r="H227" s="2"/>
      <c r="L227" s="2"/>
      <c r="M227" s="2"/>
    </row>
    <row r="228" spans="1:13" x14ac:dyDescent="0.25">
      <c r="A228" s="1"/>
      <c r="H228" s="2"/>
      <c r="L228" s="2"/>
      <c r="M228" s="2"/>
    </row>
    <row r="229" spans="1:13" x14ac:dyDescent="0.25">
      <c r="A229" s="1"/>
      <c r="H229" s="2"/>
      <c r="L229" s="2"/>
      <c r="M229" s="2"/>
    </row>
    <row r="230" spans="1:13" x14ac:dyDescent="0.25">
      <c r="A230" s="1"/>
      <c r="H230" s="2"/>
      <c r="L230" s="2"/>
      <c r="M230" s="2"/>
    </row>
    <row r="231" spans="1:13" x14ac:dyDescent="0.25">
      <c r="A231" s="1"/>
      <c r="H231" s="2"/>
      <c r="L231" s="2"/>
      <c r="M231" s="2"/>
    </row>
    <row r="232" spans="1:13" x14ac:dyDescent="0.25">
      <c r="A232" s="1"/>
      <c r="H232" s="2"/>
      <c r="L232" s="2"/>
      <c r="M232" s="2"/>
    </row>
    <row r="233" spans="1:13" x14ac:dyDescent="0.25">
      <c r="A233" s="1"/>
      <c r="H233" s="2"/>
      <c r="L233" s="2"/>
      <c r="M233" s="2"/>
    </row>
    <row r="234" spans="1:13" x14ac:dyDescent="0.25">
      <c r="A234" s="1"/>
      <c r="H234" s="2"/>
      <c r="L234" s="2"/>
      <c r="M234" s="2"/>
    </row>
    <row r="235" spans="1:13" x14ac:dyDescent="0.25">
      <c r="A235" s="1"/>
      <c r="H235" s="2"/>
      <c r="L235" s="2"/>
      <c r="M235" s="2"/>
    </row>
    <row r="236" spans="1:13" x14ac:dyDescent="0.25">
      <c r="A236" s="1"/>
      <c r="H236" s="2"/>
      <c r="L236" s="2"/>
      <c r="M236" s="2"/>
    </row>
    <row r="237" spans="1:13" x14ac:dyDescent="0.25">
      <c r="A237" s="1"/>
      <c r="H237" s="2"/>
      <c r="L237" s="2"/>
      <c r="M237" s="2"/>
    </row>
    <row r="238" spans="1:13" x14ac:dyDescent="0.25">
      <c r="A238" s="1"/>
      <c r="H238" s="2"/>
      <c r="L238" s="2"/>
      <c r="M238" s="2"/>
    </row>
    <row r="239" spans="1:13" x14ac:dyDescent="0.25">
      <c r="A239" s="1"/>
      <c r="H239" s="2"/>
      <c r="L239" s="2"/>
      <c r="M239" s="2"/>
    </row>
    <row r="240" spans="1:13" x14ac:dyDescent="0.25">
      <c r="A240" s="1"/>
      <c r="H240" s="2"/>
      <c r="L240" s="2"/>
      <c r="M240" s="2"/>
    </row>
    <row r="241" spans="1:13" x14ac:dyDescent="0.25">
      <c r="A241" s="1"/>
      <c r="H241" s="2"/>
      <c r="L241" s="2"/>
      <c r="M241" s="2"/>
    </row>
    <row r="242" spans="1:13" x14ac:dyDescent="0.25">
      <c r="A242" s="1"/>
      <c r="H242" s="2"/>
      <c r="L242" s="2"/>
      <c r="M242" s="2"/>
    </row>
    <row r="243" spans="1:13" x14ac:dyDescent="0.25">
      <c r="A243" s="1"/>
      <c r="H243" s="2"/>
      <c r="L243" s="2"/>
      <c r="M243" s="2"/>
    </row>
    <row r="244" spans="1:13" x14ac:dyDescent="0.25">
      <c r="A244" s="1"/>
      <c r="H244" s="2"/>
      <c r="L244" s="2"/>
      <c r="M244" s="2"/>
    </row>
    <row r="245" spans="1:13" x14ac:dyDescent="0.25">
      <c r="A245" s="1"/>
      <c r="H245" s="2"/>
      <c r="L245" s="2"/>
      <c r="M245" s="2"/>
    </row>
    <row r="246" spans="1:13" x14ac:dyDescent="0.25">
      <c r="A246" s="1"/>
      <c r="H246" s="2"/>
      <c r="L246" s="2"/>
      <c r="M246" s="2"/>
    </row>
    <row r="247" spans="1:13" x14ac:dyDescent="0.25">
      <c r="A247" s="1"/>
      <c r="H247" s="2"/>
      <c r="L247" s="2"/>
      <c r="M247" s="2"/>
    </row>
    <row r="248" spans="1:13" x14ac:dyDescent="0.25">
      <c r="A248" s="1"/>
      <c r="H248" s="2"/>
      <c r="L248" s="2"/>
      <c r="M248" s="2"/>
    </row>
    <row r="249" spans="1:13" x14ac:dyDescent="0.25">
      <c r="A249" s="1"/>
      <c r="H249" s="2"/>
      <c r="L249" s="2"/>
      <c r="M249" s="2"/>
    </row>
    <row r="250" spans="1:13" x14ac:dyDescent="0.25">
      <c r="A250" s="1"/>
      <c r="H250" s="2"/>
      <c r="L250" s="2"/>
      <c r="M250" s="2"/>
    </row>
    <row r="251" spans="1:13" x14ac:dyDescent="0.25">
      <c r="A251" s="1"/>
      <c r="H251" s="2"/>
      <c r="L251" s="2"/>
      <c r="M251" s="2"/>
    </row>
    <row r="252" spans="1:13" x14ac:dyDescent="0.25">
      <c r="A252" s="1"/>
      <c r="H252" s="2"/>
      <c r="L252" s="2"/>
      <c r="M252" s="2"/>
    </row>
    <row r="253" spans="1:13" x14ac:dyDescent="0.25">
      <c r="A253" s="1"/>
      <c r="H253" s="2"/>
      <c r="L253" s="2"/>
      <c r="M253" s="2"/>
    </row>
    <row r="254" spans="1:13" x14ac:dyDescent="0.25">
      <c r="A254" s="1"/>
      <c r="H254" s="2"/>
      <c r="L254" s="2"/>
      <c r="M254" s="2"/>
    </row>
    <row r="255" spans="1:13" x14ac:dyDescent="0.25">
      <c r="A255" s="1"/>
      <c r="H255" s="2"/>
      <c r="L255" s="2"/>
      <c r="M255" s="2"/>
    </row>
    <row r="256" spans="1:13" x14ac:dyDescent="0.25">
      <c r="A256" s="1"/>
      <c r="H256" s="2"/>
      <c r="L256" s="2"/>
      <c r="M256" s="2"/>
    </row>
    <row r="257" spans="1:13" x14ac:dyDescent="0.25">
      <c r="A257" s="1"/>
      <c r="H257" s="2"/>
      <c r="L257" s="2"/>
      <c r="M257" s="2"/>
    </row>
    <row r="258" spans="1:13" x14ac:dyDescent="0.25">
      <c r="A258" s="1"/>
      <c r="H258" s="2"/>
      <c r="L258" s="2"/>
      <c r="M258" s="2"/>
    </row>
    <row r="259" spans="1:13" x14ac:dyDescent="0.25">
      <c r="A259" s="1"/>
      <c r="H259" s="2"/>
      <c r="L259" s="2"/>
      <c r="M259" s="2"/>
    </row>
    <row r="260" spans="1:13" x14ac:dyDescent="0.25">
      <c r="A260" s="17"/>
      <c r="H260" s="2"/>
      <c r="L260" s="2"/>
      <c r="M260" s="2"/>
    </row>
    <row r="261" spans="1:13" x14ac:dyDescent="0.25">
      <c r="H261" s="2"/>
      <c r="L261" s="2"/>
      <c r="M261" s="2"/>
    </row>
  </sheetData>
  <mergeCells count="160">
    <mergeCell ref="AD188:AE188"/>
    <mergeCell ref="O185:O186"/>
    <mergeCell ref="Q185:R185"/>
    <mergeCell ref="S185:T185"/>
    <mergeCell ref="U185:V185"/>
    <mergeCell ref="P185:P186"/>
    <mergeCell ref="AP185:AQ185"/>
    <mergeCell ref="AO186:AQ186"/>
    <mergeCell ref="AP188:AQ188"/>
    <mergeCell ref="AI188:AJ188"/>
    <mergeCell ref="AK188:AL188"/>
    <mergeCell ref="N183:O183"/>
    <mergeCell ref="M178:M179"/>
    <mergeCell ref="Y183:Z183"/>
    <mergeCell ref="X96:X97"/>
    <mergeCell ref="AT161:AT163"/>
    <mergeCell ref="AT127:AT132"/>
    <mergeCell ref="AT123:AT126"/>
    <mergeCell ref="AT120:AT122"/>
    <mergeCell ref="AT151:AT154"/>
    <mergeCell ref="AT170:AT173"/>
    <mergeCell ref="AT141:AT143"/>
    <mergeCell ref="AT155:AT157"/>
    <mergeCell ref="AT96:AT99"/>
    <mergeCell ref="AT158:AT160"/>
    <mergeCell ref="AT167:AT169"/>
    <mergeCell ref="AT164:AT166"/>
    <mergeCell ref="AT107:AT109"/>
    <mergeCell ref="AT174:AT175"/>
    <mergeCell ref="AT133:AT135"/>
    <mergeCell ref="AT176:AT177"/>
    <mergeCell ref="M4:M6"/>
    <mergeCell ref="M20:M21"/>
    <mergeCell ref="M11:M13"/>
    <mergeCell ref="M30:M31"/>
    <mergeCell ref="A24:A29"/>
    <mergeCell ref="A11:A15"/>
    <mergeCell ref="A4:A10"/>
    <mergeCell ref="X45:X49"/>
    <mergeCell ref="AT59:AT61"/>
    <mergeCell ref="X59:X61"/>
    <mergeCell ref="X52:X58"/>
    <mergeCell ref="AT52:AT58"/>
    <mergeCell ref="M45:M48"/>
    <mergeCell ref="X7:X8"/>
    <mergeCell ref="X11:X15"/>
    <mergeCell ref="AT11:AT15"/>
    <mergeCell ref="X16:X18"/>
    <mergeCell ref="Y4:Y6"/>
    <mergeCell ref="Z4:Z6"/>
    <mergeCell ref="X30:X32"/>
    <mergeCell ref="X24:X29"/>
    <mergeCell ref="AT24:AT29"/>
    <mergeCell ref="AT16:AT19"/>
    <mergeCell ref="AT30:AT33"/>
    <mergeCell ref="B1:AT1"/>
    <mergeCell ref="P2:Z2"/>
    <mergeCell ref="AL2:AT2"/>
    <mergeCell ref="L3:M3"/>
    <mergeCell ref="W3:X3"/>
    <mergeCell ref="AS3:AT3"/>
    <mergeCell ref="AH3:AI3"/>
    <mergeCell ref="AA2:AK2"/>
    <mergeCell ref="A2:O2"/>
    <mergeCell ref="AT4:AT10"/>
    <mergeCell ref="AG196:AH196"/>
    <mergeCell ref="AT178:AT180"/>
    <mergeCell ref="X110:X111"/>
    <mergeCell ref="AI187:AJ187"/>
    <mergeCell ref="X20:X23"/>
    <mergeCell ref="AT20:AT23"/>
    <mergeCell ref="X34:X39"/>
    <mergeCell ref="AT74:AT77"/>
    <mergeCell ref="AT62:AT65"/>
    <mergeCell ref="X114:X115"/>
    <mergeCell ref="X100:X101"/>
    <mergeCell ref="AH186:AK186"/>
    <mergeCell ref="AP187:AQ187"/>
    <mergeCell ref="AK187:AL187"/>
    <mergeCell ref="AT148:AT150"/>
    <mergeCell ref="AT100:AT106"/>
    <mergeCell ref="AT114:AT119"/>
    <mergeCell ref="AS185:AT186"/>
    <mergeCell ref="AT45:AT51"/>
    <mergeCell ref="AT86:AT89"/>
    <mergeCell ref="AT34:AT44"/>
    <mergeCell ref="X86:X87"/>
    <mergeCell ref="X74:X77"/>
    <mergeCell ref="X78:X82"/>
    <mergeCell ref="AG197:AH197"/>
    <mergeCell ref="AG198:AH198"/>
    <mergeCell ref="AC194:AD194"/>
    <mergeCell ref="AC195:AD195"/>
    <mergeCell ref="AC196:AD196"/>
    <mergeCell ref="AC197:AD197"/>
    <mergeCell ref="AC198:AD198"/>
    <mergeCell ref="AP189:AQ189"/>
    <mergeCell ref="AP190:AQ190"/>
    <mergeCell ref="AQ193:AR193"/>
    <mergeCell ref="AP191:AQ191"/>
    <mergeCell ref="AM193:AN193"/>
    <mergeCell ref="AM196:AN196"/>
    <mergeCell ref="AM192:AO192"/>
    <mergeCell ref="AM195:AN195"/>
    <mergeCell ref="AQ194:AR194"/>
    <mergeCell ref="AQ195:AR195"/>
    <mergeCell ref="AI189:AJ189"/>
    <mergeCell ref="AI190:AJ190"/>
    <mergeCell ref="AK189:AL189"/>
    <mergeCell ref="AK190:AL190"/>
    <mergeCell ref="AM194:AN194"/>
    <mergeCell ref="AG194:AH194"/>
    <mergeCell ref="AG195:AH195"/>
    <mergeCell ref="AT144:AT147"/>
    <mergeCell ref="A90:A94"/>
    <mergeCell ref="AT90:AT94"/>
    <mergeCell ref="A110:A113"/>
    <mergeCell ref="AT110:AT113"/>
    <mergeCell ref="A100:A106"/>
    <mergeCell ref="A96:A99"/>
    <mergeCell ref="A123:A126"/>
    <mergeCell ref="A127:A132"/>
    <mergeCell ref="A133:A135"/>
    <mergeCell ref="A141:A143"/>
    <mergeCell ref="A158:A160"/>
    <mergeCell ref="A161:A163"/>
    <mergeCell ref="A164:A166"/>
    <mergeCell ref="A167:A169"/>
    <mergeCell ref="A174:A175"/>
    <mergeCell ref="A176:A177"/>
    <mergeCell ref="A178:A181"/>
    <mergeCell ref="A155:A157"/>
    <mergeCell ref="A170:A173"/>
    <mergeCell ref="A148:A150"/>
    <mergeCell ref="A151:A154"/>
    <mergeCell ref="A144:A147"/>
    <mergeCell ref="AT78:AT85"/>
    <mergeCell ref="A78:A85"/>
    <mergeCell ref="A136:A140"/>
    <mergeCell ref="AT136:AT140"/>
    <mergeCell ref="A120:A122"/>
    <mergeCell ref="AT66:AT73"/>
    <mergeCell ref="A66:A73"/>
    <mergeCell ref="A16:A19"/>
    <mergeCell ref="A20:A23"/>
    <mergeCell ref="A30:A33"/>
    <mergeCell ref="A34:A44"/>
    <mergeCell ref="A45:A51"/>
    <mergeCell ref="A52:A58"/>
    <mergeCell ref="A59:A61"/>
    <mergeCell ref="A74:A77"/>
    <mergeCell ref="A86:A89"/>
    <mergeCell ref="A107:A109"/>
    <mergeCell ref="X90:X93"/>
    <mergeCell ref="M24:M27"/>
    <mergeCell ref="M34:M35"/>
    <mergeCell ref="X62:X65"/>
    <mergeCell ref="X66:X69"/>
    <mergeCell ref="A62:A65"/>
    <mergeCell ref="A114:A119"/>
  </mergeCells>
  <printOptions horizontalCentered="1"/>
  <pageMargins left="0.2" right="0.2" top="0.55000000000000004" bottom="0.05" header="0.05" footer="0.05"/>
  <pageSetup paperSize="5" scale="37" orientation="landscape" r:id="rId1"/>
  <headerFooter>
    <oddFooter>&amp;L&amp;8&amp;Z&amp;F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FY 2016-17</vt:lpstr>
      <vt:lpstr>FY 2016-17 (2)</vt:lpstr>
      <vt:lpstr>FY 2016-17 (3)</vt:lpstr>
      <vt:lpstr>FY 2016-17 (4)</vt:lpstr>
      <vt:lpstr>FY 2017-2018</vt:lpstr>
      <vt:lpstr>16-17,17-18 &amp; 18-19 (Pkg wise)</vt:lpstr>
      <vt:lpstr>'16-17,17-18 &amp; 18-19 (Pkg wise)'!Print_Titles</vt:lpstr>
      <vt:lpstr>'FY 2016-17'!Print_Titles</vt:lpstr>
      <vt:lpstr>'FY 2016-17 (2)'!Print_Titles</vt:lpstr>
      <vt:lpstr>'FY 2016-17 (3)'!Print_Titles</vt:lpstr>
      <vt:lpstr>'FY 2016-17 (4)'!Print_Titles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AKBAR</cp:lastModifiedBy>
  <cp:lastPrinted>2019-07-11T04:30:09Z</cp:lastPrinted>
  <dcterms:created xsi:type="dcterms:W3CDTF">2016-10-31T04:54:53Z</dcterms:created>
  <dcterms:modified xsi:type="dcterms:W3CDTF">2020-03-01T04:52:06Z</dcterms:modified>
</cp:coreProperties>
</file>