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Protective Work Latest\Flood Fuse -14 (For Working)-2\Pac- sunan-07 -2\"/>
    </mc:Choice>
  </mc:AlternateContent>
  <bookViews>
    <workbookView xWindow="240" yWindow="75" windowWidth="20055" windowHeight="7935" activeTab="3"/>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N214" i="4" l="1"/>
  <c r="M214" i="4"/>
  <c r="M213" i="4"/>
  <c r="N213" i="4"/>
  <c r="N63" i="4"/>
  <c r="M63" i="4"/>
  <c r="N62" i="4"/>
  <c r="M62" i="4"/>
  <c r="N211" i="4" l="1"/>
  <c r="O211" i="4"/>
  <c r="M211" i="4"/>
  <c r="N194" i="4"/>
  <c r="O194" i="4"/>
  <c r="M194" i="4"/>
  <c r="N116" i="4"/>
  <c r="O116" i="4"/>
  <c r="M116" i="4"/>
  <c r="N56" i="4"/>
  <c r="O56" i="4"/>
  <c r="M56" i="4"/>
  <c r="O55" i="4"/>
  <c r="N55" i="4"/>
  <c r="M55" i="4"/>
  <c r="F27" i="9" l="1"/>
  <c r="F25" i="9"/>
  <c r="F27" i="7"/>
  <c r="F25" i="7"/>
  <c r="E211" i="4"/>
  <c r="G211" i="4" s="1"/>
  <c r="E194" i="4"/>
  <c r="G194" i="4" s="1"/>
  <c r="E114" i="4"/>
  <c r="G114" i="4" s="1"/>
  <c r="E51" i="4"/>
  <c r="G51" i="4" s="1"/>
  <c r="C227" i="4"/>
  <c r="G227" i="4" s="1"/>
  <c r="C149" i="4"/>
  <c r="G149" i="4" s="1"/>
  <c r="C123" i="4"/>
  <c r="G123" i="4" s="1"/>
  <c r="C101" i="4"/>
  <c r="G101" i="4" s="1"/>
  <c r="C79" i="4"/>
  <c r="G79" i="4" s="1"/>
  <c r="C30" i="4"/>
  <c r="E50" i="4" s="1"/>
  <c r="G50" i="4" s="1"/>
  <c r="E17" i="4"/>
  <c r="G17" i="4" s="1"/>
  <c r="F167" i="4"/>
  <c r="G164" i="4"/>
  <c r="G162" i="4"/>
  <c r="E164" i="4" s="1"/>
  <c r="J164" i="4" s="1"/>
  <c r="H157" i="4"/>
  <c r="G158" i="4" s="1"/>
  <c r="G153" i="4"/>
  <c r="G137" i="4"/>
  <c r="H131" i="4"/>
  <c r="G132" i="4" s="1"/>
  <c r="G127" i="4"/>
  <c r="G83" i="4"/>
  <c r="E110" i="4"/>
  <c r="I110" i="4" s="1"/>
  <c r="D111" i="4" s="1"/>
  <c r="G109" i="4"/>
  <c r="G92" i="4"/>
  <c r="H87" i="4"/>
  <c r="E104" i="4" s="1"/>
  <c r="I104" i="4" s="1"/>
  <c r="D105" i="4" s="1"/>
  <c r="G45" i="4"/>
  <c r="H37" i="4"/>
  <c r="H40" i="4" s="1"/>
  <c r="H33" i="4"/>
  <c r="H36" i="4" s="1"/>
  <c r="G228" i="4"/>
  <c r="G150" i="4"/>
  <c r="G124" i="4"/>
  <c r="G102" i="4"/>
  <c r="G80" i="4"/>
  <c r="G31" i="4"/>
  <c r="E15" i="3"/>
  <c r="S627" i="10"/>
  <c r="S628" i="10" s="1"/>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H181" i="10"/>
  <c r="N181" i="10" s="1"/>
  <c r="N186" i="10" s="1"/>
  <c r="O186" i="10" s="1"/>
  <c r="D17" i="9" s="1"/>
  <c r="P178" i="10"/>
  <c r="P175" i="10"/>
  <c r="L159" i="10"/>
  <c r="L160" i="10" s="1"/>
  <c r="L157" i="10"/>
  <c r="N157" i="10" s="1"/>
  <c r="L156" i="10"/>
  <c r="N156" i="10" s="1"/>
  <c r="N153" i="10"/>
  <c r="N151" i="10"/>
  <c r="N150" i="10"/>
  <c r="N148" i="10"/>
  <c r="N146" i="10"/>
  <c r="L138" i="10"/>
  <c r="L139" i="10" s="1"/>
  <c r="H137" i="10"/>
  <c r="L137" i="10" s="1"/>
  <c r="J139" i="10" s="1"/>
  <c r="L130" i="10"/>
  <c r="L126" i="10"/>
  <c r="N126" i="10" s="1"/>
  <c r="L125" i="10"/>
  <c r="J124" i="10"/>
  <c r="N124" i="10" s="1"/>
  <c r="J116" i="10"/>
  <c r="N113" i="10"/>
  <c r="L110" i="10"/>
  <c r="L121" i="10" s="1"/>
  <c r="P106" i="10"/>
  <c r="P104" i="10"/>
  <c r="J102" i="10"/>
  <c r="N102" i="10" s="1"/>
  <c r="J101" i="10"/>
  <c r="N101" i="10" s="1"/>
  <c r="N98" i="10"/>
  <c r="N96" i="10"/>
  <c r="N93" i="10"/>
  <c r="J91" i="10"/>
  <c r="N91" i="10" s="1"/>
  <c r="N90" i="10"/>
  <c r="J89" i="10"/>
  <c r="H88" i="10"/>
  <c r="N88" i="10" s="1"/>
  <c r="J87" i="10"/>
  <c r="J76" i="10"/>
  <c r="N76" i="10" s="1"/>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J36" i="10"/>
  <c r="N36" i="10" s="1"/>
  <c r="N35" i="10"/>
  <c r="J34" i="10"/>
  <c r="J31" i="10"/>
  <c r="L31" i="10" s="1"/>
  <c r="F33" i="10" s="1"/>
  <c r="L33" i="10" s="1"/>
  <c r="H29" i="10"/>
  <c r="N29" i="10" s="1"/>
  <c r="J26" i="10"/>
  <c r="J20" i="10"/>
  <c r="H16" i="10"/>
  <c r="L16" i="10" s="1"/>
  <c r="L19" i="10" s="1"/>
  <c r="N9" i="10"/>
  <c r="O9" i="10" s="1"/>
  <c r="N158" i="10" l="1"/>
  <c r="J160" i="10" s="1"/>
  <c r="N160" i="10" s="1"/>
  <c r="J161" i="10" s="1"/>
  <c r="N161" i="10" s="1"/>
  <c r="N162" i="10" s="1"/>
  <c r="O162" i="10" s="1"/>
  <c r="E113" i="4"/>
  <c r="G113" i="4" s="1"/>
  <c r="G30" i="4"/>
  <c r="G32" i="4" s="1"/>
  <c r="E210" i="4"/>
  <c r="G210" i="4" s="1"/>
  <c r="E193" i="4"/>
  <c r="G193" i="4" s="1"/>
  <c r="G151" i="4"/>
  <c r="E158" i="4" s="1"/>
  <c r="J158" i="4" s="1"/>
  <c r="J165" i="4" s="1"/>
  <c r="D167" i="4" s="1"/>
  <c r="I167" i="4" s="1"/>
  <c r="E168" i="4" s="1"/>
  <c r="I168" i="4" s="1"/>
  <c r="I169" i="4" s="1"/>
  <c r="L168" i="4" s="1"/>
  <c r="G125" i="4"/>
  <c r="E132" i="4" s="1"/>
  <c r="K132" i="4" s="1"/>
  <c r="G88" i="4"/>
  <c r="G103" i="4"/>
  <c r="F105" i="4" s="1"/>
  <c r="J105" i="4" s="1"/>
  <c r="G81" i="4"/>
  <c r="E88" i="4" s="1"/>
  <c r="H144" i="2"/>
  <c r="G17" i="9"/>
  <c r="H162" i="2"/>
  <c r="G20" i="9"/>
  <c r="N258" i="10"/>
  <c r="J260" i="10" s="1"/>
  <c r="N260" i="10" s="1"/>
  <c r="O260" i="10" s="1"/>
  <c r="D28" i="9" s="1"/>
  <c r="D4" i="9"/>
  <c r="N194" i="10"/>
  <c r="O194" i="10" s="1"/>
  <c r="D18" i="9" s="1"/>
  <c r="N201" i="10"/>
  <c r="N202" i="10" s="1"/>
  <c r="N219" i="10"/>
  <c r="O219" i="10" s="1"/>
  <c r="D21" i="9" s="1"/>
  <c r="D24" i="10"/>
  <c r="L25" i="10" s="1"/>
  <c r="H23" i="10"/>
  <c r="H20" i="10"/>
  <c r="N20" i="10" s="1"/>
  <c r="D5" i="9" s="1"/>
  <c r="H37" i="2" s="1"/>
  <c r="H89" i="10"/>
  <c r="N89" i="10" s="1"/>
  <c r="J57" i="10"/>
  <c r="J125" i="10"/>
  <c r="N125" i="10" s="1"/>
  <c r="H34" i="10"/>
  <c r="N34" i="10"/>
  <c r="N139" i="10"/>
  <c r="N140" i="10" s="1"/>
  <c r="N207" i="10"/>
  <c r="O207" i="10" s="1"/>
  <c r="D19" i="9" s="1"/>
  <c r="N227" i="10"/>
  <c r="N231" i="10" s="1"/>
  <c r="O227" i="10" s="1"/>
  <c r="D22" i="9" s="1"/>
  <c r="C38" i="4" l="1"/>
  <c r="J40" i="4" s="1"/>
  <c r="F173" i="4"/>
  <c r="B175" i="4" s="1"/>
  <c r="J175" i="4" s="1"/>
  <c r="K88" i="4"/>
  <c r="C34" i="4"/>
  <c r="J36" i="4" s="1"/>
  <c r="F172" i="10"/>
  <c r="N172" i="10" s="1"/>
  <c r="D14" i="9"/>
  <c r="O13" i="10"/>
  <c r="G5" i="9"/>
  <c r="H156" i="2"/>
  <c r="G19" i="9"/>
  <c r="H18" i="2"/>
  <c r="G4" i="9"/>
  <c r="H150" i="2"/>
  <c r="G18" i="9"/>
  <c r="H168" i="2"/>
  <c r="G21" i="9"/>
  <c r="H187" i="2"/>
  <c r="G28" i="9"/>
  <c r="H174" i="2"/>
  <c r="G22" i="9"/>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E176" i="4" l="1"/>
  <c r="J176" i="4" s="1"/>
  <c r="J177" i="4" s="1"/>
  <c r="J41" i="4"/>
  <c r="F42" i="4" s="1"/>
  <c r="K42" i="4" s="1"/>
  <c r="F170" i="10"/>
  <c r="N170" i="10" s="1"/>
  <c r="D13" i="9"/>
  <c r="O23" i="10"/>
  <c r="D6" i="9"/>
  <c r="N82" i="10"/>
  <c r="J84" i="10" s="1"/>
  <c r="N84" i="10" s="1"/>
  <c r="O84" i="10" s="1"/>
  <c r="D8" i="9" s="1"/>
  <c r="H126" i="2"/>
  <c r="G14" i="9"/>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L177" i="4" l="1"/>
  <c r="H65" i="2"/>
  <c r="G6" i="9"/>
  <c r="H72" i="2"/>
  <c r="G7" i="9"/>
  <c r="H119" i="2"/>
  <c r="G13" i="9"/>
  <c r="D10" i="9"/>
  <c r="G10" i="9" s="1"/>
  <c r="H92" i="2"/>
  <c r="H99" i="2" s="1"/>
  <c r="G9" i="9"/>
  <c r="H79" i="2"/>
  <c r="G8" i="9"/>
  <c r="H44" i="2"/>
  <c r="G23" i="9"/>
  <c r="G27" i="9"/>
  <c r="H58" i="2"/>
  <c r="J117" i="10"/>
  <c r="N117" i="10" s="1"/>
  <c r="N118" i="10" s="1"/>
  <c r="J131" i="10"/>
  <c r="N131" i="10" s="1"/>
  <c r="N132" i="10" s="1"/>
  <c r="O132" i="10" s="1"/>
  <c r="C183" i="4" l="1"/>
  <c r="K183" i="4" s="1"/>
  <c r="C15" i="3"/>
  <c r="F168" i="10"/>
  <c r="N168" i="10" s="1"/>
  <c r="D12" i="9"/>
  <c r="O108" i="10"/>
  <c r="F166" i="10" s="1"/>
  <c r="N166" i="10" s="1"/>
  <c r="N173" i="10" s="1"/>
  <c r="D11" i="9"/>
  <c r="H117" i="2" l="1"/>
  <c r="F15" i="3"/>
  <c r="H106" i="2"/>
  <c r="G11" i="9"/>
  <c r="H113" i="2"/>
  <c r="G12" i="9"/>
  <c r="N174" i="10"/>
  <c r="H178" i="10"/>
  <c r="N178" i="10" s="1"/>
  <c r="O178" i="10" s="1"/>
  <c r="H175" i="10"/>
  <c r="N175" i="10" s="1"/>
  <c r="O175" i="10" s="1"/>
  <c r="D15" i="9" s="1"/>
  <c r="H132" i="2" l="1"/>
  <c r="H138" i="2" s="1"/>
  <c r="G15" i="9"/>
  <c r="D16" i="9"/>
  <c r="G16" i="9" s="1"/>
  <c r="S629" i="8"/>
  <c r="S630" i="8" s="1"/>
  <c r="U518" i="8"/>
  <c r="U520" i="8" s="1"/>
  <c r="V520" i="8" s="1"/>
  <c r="P255" i="8"/>
  <c r="P249" i="8"/>
  <c r="P241" i="8"/>
  <c r="N231" i="8"/>
  <c r="J231" i="8"/>
  <c r="F227" i="8"/>
  <c r="N220" i="8"/>
  <c r="N218" i="8"/>
  <c r="N221" i="8" s="1"/>
  <c r="O221" i="8" s="1"/>
  <c r="D21" i="7" s="1"/>
  <c r="H169" i="2" s="1"/>
  <c r="N213" i="8"/>
  <c r="O213" i="8" s="1"/>
  <c r="D20" i="7" s="1"/>
  <c r="H163" i="2" s="1"/>
  <c r="N207" i="8"/>
  <c r="N208" i="8" s="1"/>
  <c r="N202" i="8"/>
  <c r="N201" i="8"/>
  <c r="P196" i="8"/>
  <c r="N195" i="8"/>
  <c r="N194" i="8"/>
  <c r="N192" i="8"/>
  <c r="J191" i="8"/>
  <c r="N191" i="8" s="1"/>
  <c r="P188" i="8"/>
  <c r="N187" i="8"/>
  <c r="N185" i="8"/>
  <c r="H183" i="8"/>
  <c r="N183" i="8" s="1"/>
  <c r="N188" i="8" s="1"/>
  <c r="O188" i="8" s="1"/>
  <c r="D17" i="7" s="1"/>
  <c r="P180" i="8"/>
  <c r="P177" i="8"/>
  <c r="N174" i="8"/>
  <c r="L159" i="8"/>
  <c r="L160" i="8" s="1"/>
  <c r="L157" i="8"/>
  <c r="N157" i="8" s="1"/>
  <c r="L156" i="8"/>
  <c r="N156" i="8" s="1"/>
  <c r="N153" i="8"/>
  <c r="N151" i="8"/>
  <c r="N150" i="8"/>
  <c r="N148" i="8"/>
  <c r="N146" i="8"/>
  <c r="L138" i="8"/>
  <c r="L139" i="8" s="1"/>
  <c r="H137" i="8"/>
  <c r="L137" i="8" s="1"/>
  <c r="J139" i="8" s="1"/>
  <c r="L130" i="8"/>
  <c r="L126" i="8"/>
  <c r="N126" i="8" s="1"/>
  <c r="L125" i="8"/>
  <c r="J124" i="8"/>
  <c r="N124" i="8" s="1"/>
  <c r="L121" i="8"/>
  <c r="J116" i="8"/>
  <c r="N113" i="8"/>
  <c r="L110" i="8"/>
  <c r="P106" i="8"/>
  <c r="P104" i="8"/>
  <c r="J102" i="8"/>
  <c r="N102" i="8" s="1"/>
  <c r="J101" i="8"/>
  <c r="N101" i="8" s="1"/>
  <c r="N98" i="8"/>
  <c r="N96" i="8"/>
  <c r="N93" i="8"/>
  <c r="J91" i="8"/>
  <c r="N91" i="8" s="1"/>
  <c r="N90" i="8"/>
  <c r="J89" i="8"/>
  <c r="H88" i="8"/>
  <c r="N88" i="8" s="1"/>
  <c r="J87" i="8"/>
  <c r="J76" i="8"/>
  <c r="N76" i="8" s="1"/>
  <c r="J75" i="8"/>
  <c r="H74" i="8"/>
  <c r="N74" i="8" s="1"/>
  <c r="J73" i="8"/>
  <c r="L69" i="8"/>
  <c r="N69" i="8" s="1"/>
  <c r="L68" i="8"/>
  <c r="N68" i="8" s="1"/>
  <c r="N65" i="8"/>
  <c r="N63" i="8"/>
  <c r="N61" i="8"/>
  <c r="L59" i="8"/>
  <c r="N59" i="8" s="1"/>
  <c r="N58" i="8"/>
  <c r="L57" i="8"/>
  <c r="J56" i="8"/>
  <c r="N56" i="8" s="1"/>
  <c r="L55" i="8"/>
  <c r="J47" i="8"/>
  <c r="N47" i="8" s="1"/>
  <c r="J46" i="8"/>
  <c r="N46" i="8" s="1"/>
  <c r="N43" i="8"/>
  <c r="N41" i="8"/>
  <c r="N38" i="8"/>
  <c r="J36" i="8"/>
  <c r="N36" i="8" s="1"/>
  <c r="N35" i="8"/>
  <c r="J34" i="8"/>
  <c r="J31" i="8"/>
  <c r="L31" i="8" s="1"/>
  <c r="F33" i="8" s="1"/>
  <c r="L33" i="8" s="1"/>
  <c r="H29" i="8"/>
  <c r="N29" i="8" s="1"/>
  <c r="J26" i="8"/>
  <c r="J20" i="8"/>
  <c r="H16" i="8"/>
  <c r="L16" i="8" s="1"/>
  <c r="L19" i="8" s="1"/>
  <c r="N9" i="8"/>
  <c r="O9" i="8" s="1"/>
  <c r="G20" i="7" l="1"/>
  <c r="G21" i="7"/>
  <c r="N203" i="8"/>
  <c r="N204" i="8" s="1"/>
  <c r="N209" i="8" s="1"/>
  <c r="O209" i="8" s="1"/>
  <c r="D19" i="7" s="1"/>
  <c r="G29" i="9"/>
  <c r="B51" i="1" s="1"/>
  <c r="H145" i="2"/>
  <c r="G17" i="7"/>
  <c r="N260" i="8"/>
  <c r="J262" i="8" s="1"/>
  <c r="N262" i="8" s="1"/>
  <c r="O262" i="8" s="1"/>
  <c r="D28" i="7" s="1"/>
  <c r="D4" i="7"/>
  <c r="N196" i="8"/>
  <c r="O196" i="8" s="1"/>
  <c r="D18" i="7" s="1"/>
  <c r="N158" i="8"/>
  <c r="J160" i="8" s="1"/>
  <c r="N160" i="8" s="1"/>
  <c r="H20" i="8"/>
  <c r="N20" i="8" s="1"/>
  <c r="D24" i="8"/>
  <c r="L25" i="8" s="1"/>
  <c r="H23" i="8"/>
  <c r="J125" i="8"/>
  <c r="N125" i="8" s="1"/>
  <c r="H34" i="8"/>
  <c r="N34" i="8" s="1"/>
  <c r="H89" i="8"/>
  <c r="J57" i="8"/>
  <c r="N89" i="8"/>
  <c r="N139" i="8"/>
  <c r="N140" i="8" s="1"/>
  <c r="N229" i="8"/>
  <c r="N233" i="8" s="1"/>
  <c r="O229" i="8" s="1"/>
  <c r="D22" i="7" s="1"/>
  <c r="H157" i="2" l="1"/>
  <c r="G19" i="7"/>
  <c r="O13" i="8"/>
  <c r="D5" i="7"/>
  <c r="H19" i="2"/>
  <c r="G4" i="7"/>
  <c r="H188" i="2"/>
  <c r="G28" i="7"/>
  <c r="H151" i="2"/>
  <c r="G18" i="7"/>
  <c r="H175" i="2"/>
  <c r="G22" i="7"/>
  <c r="J241" i="8"/>
  <c r="O241" i="8" s="1"/>
  <c r="J249" i="8"/>
  <c r="O249" i="8" s="1"/>
  <c r="D24" i="7" s="1"/>
  <c r="J141" i="8"/>
  <c r="N141" i="8" s="1"/>
  <c r="N142" i="8" s="1"/>
  <c r="O142" i="8" s="1"/>
  <c r="J110" i="8"/>
  <c r="H87" i="8"/>
  <c r="N87" i="8" s="1"/>
  <c r="N103" i="8" s="1"/>
  <c r="H73" i="8"/>
  <c r="N73" i="8" s="1"/>
  <c r="J55" i="8"/>
  <c r="N55" i="8" s="1"/>
  <c r="H26" i="8"/>
  <c r="N26" i="8" s="1"/>
  <c r="N48" i="8" s="1"/>
  <c r="J161" i="8"/>
  <c r="N161" i="8" s="1"/>
  <c r="N162" i="8" s="1"/>
  <c r="O162" i="8" s="1"/>
  <c r="H75" i="8"/>
  <c r="N75" i="8" s="1"/>
  <c r="N57" i="8"/>
  <c r="N70" i="8" l="1"/>
  <c r="O67" i="8" s="1"/>
  <c r="D7" i="7" s="1"/>
  <c r="H73" i="2" s="1"/>
  <c r="F172" i="8"/>
  <c r="N172" i="8" s="1"/>
  <c r="D14" i="7"/>
  <c r="F170" i="8"/>
  <c r="N170" i="8" s="1"/>
  <c r="D13" i="7"/>
  <c r="O23" i="8"/>
  <c r="D6" i="7"/>
  <c r="H38"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G7" i="7" l="1"/>
  <c r="H80" i="2"/>
  <c r="G8" i="7"/>
  <c r="H120" i="2"/>
  <c r="G13" i="7"/>
  <c r="H66" i="2"/>
  <c r="G6" i="7"/>
  <c r="H127" i="2"/>
  <c r="G14" i="7"/>
  <c r="D10" i="7"/>
  <c r="G10" i="7" s="1"/>
  <c r="H93" i="2"/>
  <c r="H100" i="2" s="1"/>
  <c r="G9" i="7"/>
  <c r="H45" i="2"/>
  <c r="G23" i="7"/>
  <c r="H59" i="2"/>
  <c r="G27" i="7"/>
  <c r="J131" i="8"/>
  <c r="N131" i="8" s="1"/>
  <c r="N132" i="8" s="1"/>
  <c r="O132" i="8" s="1"/>
  <c r="J117" i="8"/>
  <c r="N117" i="8" s="1"/>
  <c r="N118" i="8" s="1"/>
  <c r="F168" i="8" l="1"/>
  <c r="N168" i="8" s="1"/>
  <c r="D12" i="7"/>
  <c r="O108" i="8"/>
  <c r="F166" i="8" s="1"/>
  <c r="N166" i="8" s="1"/>
  <c r="D11" i="7"/>
  <c r="N175" i="8" l="1"/>
  <c r="H180" i="8" s="1"/>
  <c r="N180" i="8" s="1"/>
  <c r="O180" i="8" s="1"/>
  <c r="H107" i="2"/>
  <c r="G11" i="7"/>
  <c r="H177" i="8"/>
  <c r="N177" i="8" s="1"/>
  <c r="O177" i="8" s="1"/>
  <c r="D15" i="7" s="1"/>
  <c r="H114" i="2"/>
  <c r="G12" i="7"/>
  <c r="S623" i="6"/>
  <c r="S624" i="6" s="1"/>
  <c r="U512" i="6"/>
  <c r="U514" i="6" s="1"/>
  <c r="V514" i="6" s="1"/>
  <c r="P249" i="6"/>
  <c r="P243" i="6"/>
  <c r="P235" i="6"/>
  <c r="N225" i="6"/>
  <c r="N223" i="6"/>
  <c r="N214" i="6"/>
  <c r="N212" i="6"/>
  <c r="N207" i="6"/>
  <c r="O207" i="6" s="1"/>
  <c r="D20" i="5" s="1"/>
  <c r="N201" i="6"/>
  <c r="N202" i="6" s="1"/>
  <c r="N196" i="6"/>
  <c r="N195" i="6"/>
  <c r="P190" i="6"/>
  <c r="N189" i="6"/>
  <c r="N188" i="6"/>
  <c r="N186" i="6"/>
  <c r="N185" i="6"/>
  <c r="P182" i="6"/>
  <c r="N181" i="6"/>
  <c r="N179" i="6"/>
  <c r="N177" i="6"/>
  <c r="N176" i="6"/>
  <c r="P173" i="6"/>
  <c r="P170" i="6"/>
  <c r="N167" i="6"/>
  <c r="L152" i="6"/>
  <c r="L153" i="6" s="1"/>
  <c r="N150" i="6"/>
  <c r="N148" i="6"/>
  <c r="N147" i="6"/>
  <c r="N145" i="6"/>
  <c r="N143" i="6"/>
  <c r="N142" i="6"/>
  <c r="N140" i="6"/>
  <c r="L133" i="6"/>
  <c r="L134" i="6" s="1"/>
  <c r="L132" i="6"/>
  <c r="J134" i="6" s="1"/>
  <c r="L126" i="6"/>
  <c r="N122" i="6"/>
  <c r="N121" i="6"/>
  <c r="N120" i="6"/>
  <c r="L117" i="6"/>
  <c r="J111" i="6"/>
  <c r="N108" i="6"/>
  <c r="L105" i="6"/>
  <c r="P101" i="6"/>
  <c r="P99" i="6"/>
  <c r="N97" i="6"/>
  <c r="N95" i="6"/>
  <c r="N93" i="6"/>
  <c r="N90" i="6"/>
  <c r="N88" i="6"/>
  <c r="N87" i="6"/>
  <c r="N86" i="6"/>
  <c r="N85" i="6"/>
  <c r="N84" i="6"/>
  <c r="N78" i="6"/>
  <c r="N76" i="6"/>
  <c r="N74" i="6"/>
  <c r="N71" i="6"/>
  <c r="N69" i="6"/>
  <c r="N68" i="6"/>
  <c r="N67" i="6"/>
  <c r="N66" i="6"/>
  <c r="N60" i="6"/>
  <c r="N58" i="6"/>
  <c r="N56" i="6"/>
  <c r="N54" i="6"/>
  <c r="N52" i="6"/>
  <c r="N51" i="6"/>
  <c r="L50" i="6"/>
  <c r="J50" i="6"/>
  <c r="J49" i="6"/>
  <c r="N49" i="6" s="1"/>
  <c r="L48" i="6"/>
  <c r="N44" i="6"/>
  <c r="N42" i="6"/>
  <c r="N40" i="6"/>
  <c r="N37" i="6"/>
  <c r="N35" i="6"/>
  <c r="N34" i="6"/>
  <c r="N33" i="6"/>
  <c r="L30" i="6"/>
  <c r="H28" i="6"/>
  <c r="N28" i="6" s="1"/>
  <c r="N19" i="6"/>
  <c r="D5" i="5" s="1"/>
  <c r="H36" i="2" s="1"/>
  <c r="L18" i="6"/>
  <c r="D23" i="6" s="1"/>
  <c r="L24" i="6" s="1"/>
  <c r="H15" i="6"/>
  <c r="N9" i="6"/>
  <c r="O9" i="6" s="1"/>
  <c r="G5" i="5"/>
  <c r="N50" i="6" l="1"/>
  <c r="N98" i="6"/>
  <c r="J101" i="6" s="1"/>
  <c r="N101" i="6" s="1"/>
  <c r="O101" i="6" s="1"/>
  <c r="N182" i="6"/>
  <c r="O182" i="6" s="1"/>
  <c r="D17" i="5" s="1"/>
  <c r="H143" i="2" s="1"/>
  <c r="H161" i="2"/>
  <c r="G20" i="5"/>
  <c r="N215" i="6"/>
  <c r="O215" i="6" s="1"/>
  <c r="D21" i="5" s="1"/>
  <c r="G17" i="5"/>
  <c r="O12" i="6"/>
  <c r="H133" i="2"/>
  <c r="H139" i="2" s="1"/>
  <c r="D16" i="7"/>
  <c r="G16" i="7" s="1"/>
  <c r="G29" i="7" s="1"/>
  <c r="B50" i="1" s="1"/>
  <c r="G15" i="7"/>
  <c r="N190" i="6"/>
  <c r="O190" i="6" s="1"/>
  <c r="D18" i="5" s="1"/>
  <c r="N79" i="6"/>
  <c r="J81" i="6" s="1"/>
  <c r="N81" i="6" s="1"/>
  <c r="O81" i="6" s="1"/>
  <c r="D8" i="5" s="1"/>
  <c r="N254" i="6"/>
  <c r="J256" i="6" s="1"/>
  <c r="N256" i="6" s="1"/>
  <c r="O256" i="6" s="1"/>
  <c r="D28" i="5" s="1"/>
  <c r="D4" i="5"/>
  <c r="N151" i="6"/>
  <c r="J153" i="6" s="1"/>
  <c r="N153" i="6" s="1"/>
  <c r="J154" i="6" s="1"/>
  <c r="N154" i="6" s="1"/>
  <c r="N155" i="6" s="1"/>
  <c r="O155" i="6" s="1"/>
  <c r="N197" i="6"/>
  <c r="N198" i="6" s="1"/>
  <c r="N203" i="6" s="1"/>
  <c r="O203" i="6" s="1"/>
  <c r="D19" i="5" s="1"/>
  <c r="N227" i="6"/>
  <c r="O223" i="6" s="1"/>
  <c r="J235" i="6" s="1"/>
  <c r="O235" i="6" s="1"/>
  <c r="J105" i="6"/>
  <c r="H25" i="6"/>
  <c r="N25" i="6" s="1"/>
  <c r="N45" i="6" s="1"/>
  <c r="J48" i="6"/>
  <c r="N48" i="6" s="1"/>
  <c r="N61" i="6" s="1"/>
  <c r="O61" i="6" s="1"/>
  <c r="D7" i="5" s="1"/>
  <c r="N134" i="6"/>
  <c r="N135" i="6" s="1"/>
  <c r="J99" i="6" l="1"/>
  <c r="N99" i="6" s="1"/>
  <c r="O99" i="6" s="1"/>
  <c r="D9" i="5" s="1"/>
  <c r="D10" i="5" s="1"/>
  <c r="G10" i="5" s="1"/>
  <c r="H167" i="2"/>
  <c r="G21" i="5"/>
  <c r="J243" i="6"/>
  <c r="O243" i="6" s="1"/>
  <c r="D24" i="5" s="1"/>
  <c r="D22" i="5"/>
  <c r="G22" i="5" s="1"/>
  <c r="H155" i="2"/>
  <c r="G19" i="5"/>
  <c r="H78" i="2"/>
  <c r="G8" i="5"/>
  <c r="O22" i="6"/>
  <c r="D6" i="5"/>
  <c r="H186" i="2"/>
  <c r="G28" i="5"/>
  <c r="F165" i="6"/>
  <c r="N165" i="6" s="1"/>
  <c r="D14" i="5"/>
  <c r="H71" i="2"/>
  <c r="G7" i="5"/>
  <c r="H17" i="2"/>
  <c r="H20" i="2" s="1"/>
  <c r="G4" i="5"/>
  <c r="H149" i="2"/>
  <c r="G18" i="5"/>
  <c r="H50" i="2"/>
  <c r="G25" i="5"/>
  <c r="J249" i="6"/>
  <c r="O249" i="6" s="1"/>
  <c r="D26" i="5" s="1"/>
  <c r="D23" i="5"/>
  <c r="J117" i="6"/>
  <c r="N117" i="6" s="1"/>
  <c r="H119" i="6" s="1"/>
  <c r="N119" i="6" s="1"/>
  <c r="N124" i="6" s="1"/>
  <c r="J126" i="6" s="1"/>
  <c r="N126" i="6" s="1"/>
  <c r="N105" i="6"/>
  <c r="H107" i="6" s="1"/>
  <c r="N107" i="6" s="1"/>
  <c r="N109" i="6" s="1"/>
  <c r="H111" i="6" s="1"/>
  <c r="N111" i="6" s="1"/>
  <c r="J136" i="6"/>
  <c r="N136" i="6" s="1"/>
  <c r="N137" i="6" s="1"/>
  <c r="O137" i="6" s="1"/>
  <c r="H91" i="2" l="1"/>
  <c r="H98" i="2" s="1"/>
  <c r="H173" i="2"/>
  <c r="G9" i="5"/>
  <c r="F163" i="6"/>
  <c r="N163" i="6" s="1"/>
  <c r="D13" i="5"/>
  <c r="H125" i="2"/>
  <c r="G14" i="5"/>
  <c r="H64" i="2"/>
  <c r="G6" i="5"/>
  <c r="H43" i="2"/>
  <c r="G23" i="5"/>
  <c r="H57" i="2"/>
  <c r="G27" i="5"/>
  <c r="J127" i="6"/>
  <c r="N127" i="6" s="1"/>
  <c r="N128" i="6" s="1"/>
  <c r="O127" i="6" s="1"/>
  <c r="J112" i="6"/>
  <c r="N112" i="6" s="1"/>
  <c r="N113" i="6" s="1"/>
  <c r="F161" i="6" l="1"/>
  <c r="N161" i="6" s="1"/>
  <c r="D12" i="5"/>
  <c r="H118" i="2"/>
  <c r="G13" i="5"/>
  <c r="O110" i="6"/>
  <c r="D11" i="5" s="1"/>
  <c r="O103" i="6"/>
  <c r="F159" i="6" s="1"/>
  <c r="N159" i="6" s="1"/>
  <c r="N168" i="6" l="1"/>
  <c r="H173" i="6" s="1"/>
  <c r="N173" i="6" s="1"/>
  <c r="O173" i="6" s="1"/>
  <c r="D16" i="5" s="1"/>
  <c r="G16" i="5" s="1"/>
  <c r="H105" i="2"/>
  <c r="G11" i="5"/>
  <c r="H112" i="2"/>
  <c r="G12" i="5"/>
  <c r="H170" i="6" l="1"/>
  <c r="N170" i="6" s="1"/>
  <c r="O170" i="6" s="1"/>
  <c r="D15" i="5" s="1"/>
  <c r="H131" i="2" s="1"/>
  <c r="H137" i="2" s="1"/>
  <c r="I6" i="4"/>
  <c r="K6" i="4" s="1"/>
  <c r="L6" i="4" s="1"/>
  <c r="C5" i="3" s="1"/>
  <c r="G11" i="4"/>
  <c r="G12" i="4"/>
  <c r="G18" i="4"/>
  <c r="G19" i="4"/>
  <c r="G24" i="4"/>
  <c r="G52" i="4"/>
  <c r="H55" i="4"/>
  <c r="G60" i="4"/>
  <c r="D62" i="4" s="1"/>
  <c r="H62" i="4"/>
  <c r="G95" i="4"/>
  <c r="G115" i="4"/>
  <c r="D118" i="4"/>
  <c r="G195" i="4"/>
  <c r="G212" i="4"/>
  <c r="F215" i="4"/>
  <c r="H215" i="4" s="1"/>
  <c r="J215" i="4" s="1"/>
  <c r="K215" i="4"/>
  <c r="G219" i="4"/>
  <c r="D221" i="4" s="1"/>
  <c r="F221" i="4"/>
  <c r="K221" i="4"/>
  <c r="K238" i="4"/>
  <c r="L238" i="4" s="1"/>
  <c r="G20" i="4" l="1"/>
  <c r="G15" i="5"/>
  <c r="G29" i="5" s="1"/>
  <c r="B49" i="1" s="1"/>
  <c r="D47" i="4"/>
  <c r="J47" i="4" s="1"/>
  <c r="F48" i="4" s="1"/>
  <c r="K48" i="4" s="1"/>
  <c r="E139" i="4"/>
  <c r="G116" i="4"/>
  <c r="F118" i="4" s="1"/>
  <c r="J118" i="4" s="1"/>
  <c r="G53" i="4"/>
  <c r="D55" i="4" s="1"/>
  <c r="J55" i="4" s="1"/>
  <c r="F56" i="4" s="1"/>
  <c r="K56" i="4" s="1"/>
  <c r="G196" i="4"/>
  <c r="F111" i="4"/>
  <c r="J111" i="4" s="1"/>
  <c r="G15" i="4"/>
  <c r="E95" i="4"/>
  <c r="K95" i="4" s="1"/>
  <c r="K97" i="4" s="1"/>
  <c r="H4" i="2"/>
  <c r="F5" i="3"/>
  <c r="H244" i="4"/>
  <c r="L243" i="4" s="1"/>
  <c r="C22" i="3" s="1"/>
  <c r="C21" i="3"/>
  <c r="G231" i="4"/>
  <c r="B233" i="4" s="1"/>
  <c r="L233" i="4" s="1"/>
  <c r="C20" i="3" s="1"/>
  <c r="H221" i="4"/>
  <c r="J221" i="4" s="1"/>
  <c r="J222" i="4" s="1"/>
  <c r="L214" i="4" s="1"/>
  <c r="C19" i="3" s="1"/>
  <c r="G213" i="4"/>
  <c r="J62" i="4"/>
  <c r="G139" i="4"/>
  <c r="O14" i="4" l="1"/>
  <c r="J119" i="4"/>
  <c r="L119" i="4" s="1"/>
  <c r="C11" i="3" s="1"/>
  <c r="G25" i="4"/>
  <c r="F26" i="4" s="1"/>
  <c r="K26" i="4" s="1"/>
  <c r="L26" i="4" s="1"/>
  <c r="C6" i="3" s="1"/>
  <c r="F6" i="3" s="1"/>
  <c r="K139" i="4"/>
  <c r="C198" i="4"/>
  <c r="H198" i="4" s="1"/>
  <c r="C201" i="4"/>
  <c r="H201" i="4" s="1"/>
  <c r="L97" i="4"/>
  <c r="C10" i="3" s="1"/>
  <c r="E64" i="4"/>
  <c r="I64" i="4" s="1"/>
  <c r="K64" i="4" s="1"/>
  <c r="K65" i="4" s="1"/>
  <c r="L190" i="2"/>
  <c r="C35" i="1" s="1"/>
  <c r="F22" i="3"/>
  <c r="H142" i="2"/>
  <c r="F20" i="3"/>
  <c r="H179" i="2"/>
  <c r="F19" i="3"/>
  <c r="H185" i="2"/>
  <c r="F21" i="3"/>
  <c r="K140" i="4" l="1"/>
  <c r="G142" i="4" s="1"/>
  <c r="K142" i="4" s="1"/>
  <c r="L142" i="4" s="1"/>
  <c r="F66" i="4"/>
  <c r="J66" i="4" s="1"/>
  <c r="L66" i="4" s="1"/>
  <c r="C7" i="3" s="1"/>
  <c r="H22" i="2" s="1"/>
  <c r="H10" i="2"/>
  <c r="H202" i="4"/>
  <c r="H204" i="4" s="1"/>
  <c r="L202" i="4" s="1"/>
  <c r="C18" i="3" s="1"/>
  <c r="H83" i="2" s="1"/>
  <c r="C14" i="3"/>
  <c r="F14" i="3" s="1"/>
  <c r="C181" i="4"/>
  <c r="K181" i="4" s="1"/>
  <c r="F11" i="3"/>
  <c r="H70" i="2"/>
  <c r="H63" i="2"/>
  <c r="F10" i="3"/>
  <c r="G145" i="4" l="1"/>
  <c r="L145" i="4" s="1"/>
  <c r="C12" i="3"/>
  <c r="C13" i="3" s="1"/>
  <c r="F13" i="3" s="1"/>
  <c r="G69" i="4"/>
  <c r="F7" i="3"/>
  <c r="L69" i="4"/>
  <c r="C8" i="3" s="1"/>
  <c r="H28" i="2" s="1"/>
  <c r="H32" i="2" s="1"/>
  <c r="L28" i="2" s="1"/>
  <c r="C8" i="1" s="1"/>
  <c r="F18" i="3"/>
  <c r="K184" i="4"/>
  <c r="G186" i="4" s="1"/>
  <c r="K186" i="4" s="1"/>
  <c r="L186" i="4" s="1"/>
  <c r="C16" i="3" s="1"/>
  <c r="F16" i="3" s="1"/>
  <c r="H124" i="2"/>
  <c r="H128" i="2" s="1"/>
  <c r="L124" i="2" s="1"/>
  <c r="H90" i="2"/>
  <c r="H97" i="2" s="1"/>
  <c r="H101" i="2" s="1"/>
  <c r="L97" i="2" s="1"/>
  <c r="F12" i="3"/>
  <c r="H189" i="2"/>
  <c r="L185" i="2" s="1"/>
  <c r="C34" i="1" s="1"/>
  <c r="H183" i="2"/>
  <c r="L179" i="2" s="1"/>
  <c r="C33" i="1" s="1"/>
  <c r="H176" i="2"/>
  <c r="L172" i="2" s="1"/>
  <c r="C32" i="1" s="1"/>
  <c r="H170" i="2"/>
  <c r="L166" i="2" s="1"/>
  <c r="C31" i="1" s="1"/>
  <c r="H164" i="2"/>
  <c r="L160" i="2" s="1"/>
  <c r="C30" i="1" s="1"/>
  <c r="H158" i="2"/>
  <c r="L154" i="2" s="1"/>
  <c r="C29" i="1" s="1"/>
  <c r="H152" i="2"/>
  <c r="L148" i="2" s="1"/>
  <c r="C28" i="1" s="1"/>
  <c r="H146" i="2"/>
  <c r="L142" i="2" s="1"/>
  <c r="C27" i="1" s="1"/>
  <c r="H121" i="2"/>
  <c r="L117" i="2" s="1"/>
  <c r="H115" i="2"/>
  <c r="L111" i="2" s="1"/>
  <c r="H108" i="2"/>
  <c r="L104" i="2" s="1"/>
  <c r="H87" i="2"/>
  <c r="L83" i="2"/>
  <c r="C18" i="1" s="1"/>
  <c r="H81" i="2"/>
  <c r="L77" i="2" s="1"/>
  <c r="C17" i="1" s="1"/>
  <c r="H74" i="2"/>
  <c r="L70" i="2" s="1"/>
  <c r="C16" i="1" s="1"/>
  <c r="H67" i="2"/>
  <c r="L63" i="2" s="1"/>
  <c r="C15" i="1" s="1"/>
  <c r="H60" i="2"/>
  <c r="L56" i="2" s="1"/>
  <c r="C14" i="1" s="1"/>
  <c r="H53" i="2"/>
  <c r="L49" i="2" s="1"/>
  <c r="C12" i="1" s="1"/>
  <c r="H39" i="2"/>
  <c r="L35" i="2" s="1"/>
  <c r="C9" i="1" s="1"/>
  <c r="H25" i="2"/>
  <c r="L22" i="2" s="1"/>
  <c r="C7" i="1" s="1"/>
  <c r="L17" i="2"/>
  <c r="C6" i="1" s="1"/>
  <c r="H14" i="2"/>
  <c r="L11" i="2" s="1"/>
  <c r="H7" i="2"/>
  <c r="L5" i="2" s="1"/>
  <c r="C4" i="1" s="1"/>
  <c r="G72" i="4" l="1"/>
  <c r="G74" i="4" s="1"/>
  <c r="L72" i="4" s="1"/>
  <c r="C9" i="3" s="1"/>
  <c r="H42" i="2" s="1"/>
  <c r="H46" i="2" s="1"/>
  <c r="L42" i="2" s="1"/>
  <c r="C10" i="1" s="1"/>
  <c r="F10" i="1" s="1"/>
  <c r="F8" i="3"/>
  <c r="C17" i="3"/>
  <c r="F17" i="3" s="1"/>
  <c r="H130" i="2"/>
  <c r="H134" i="2" s="1"/>
  <c r="L130" i="2" s="1"/>
  <c r="C25" i="1" s="1"/>
  <c r="F25" i="1" s="1"/>
  <c r="H189" i="4"/>
  <c r="L189" i="4" s="1"/>
  <c r="H94" i="2"/>
  <c r="L90" i="2" s="1"/>
  <c r="C19" i="1" s="1"/>
  <c r="C20" i="1" s="1"/>
  <c r="F20" i="1" s="1"/>
  <c r="F35" i="1"/>
  <c r="F5" i="1"/>
  <c r="F6" i="1"/>
  <c r="F7" i="1"/>
  <c r="F8" i="1"/>
  <c r="F9" i="1"/>
  <c r="F12" i="1"/>
  <c r="F14" i="1"/>
  <c r="F15" i="1"/>
  <c r="F16" i="1"/>
  <c r="F17" i="1"/>
  <c r="F18" i="1"/>
  <c r="F21" i="1"/>
  <c r="F22" i="1"/>
  <c r="F23" i="1"/>
  <c r="F24" i="1"/>
  <c r="F27" i="1"/>
  <c r="F28" i="1"/>
  <c r="F29" i="1"/>
  <c r="F30" i="1"/>
  <c r="F31" i="1"/>
  <c r="F32" i="1"/>
  <c r="F33" i="1"/>
  <c r="F34" i="1"/>
  <c r="F37" i="1"/>
  <c r="F38" i="1"/>
  <c r="F39" i="1"/>
  <c r="F40" i="1"/>
  <c r="F41" i="1"/>
  <c r="F42" i="1"/>
  <c r="F43" i="1"/>
  <c r="F4" i="1"/>
  <c r="K37" i="1" l="1"/>
  <c r="F9" i="3"/>
  <c r="F23" i="3" s="1"/>
  <c r="B48" i="1" s="1"/>
  <c r="B52" i="1" s="1"/>
  <c r="B55" i="1" s="1"/>
  <c r="K54" i="1" s="1"/>
  <c r="C26" i="1"/>
  <c r="F26" i="1" s="1"/>
  <c r="H136" i="2"/>
  <c r="H140" i="2" s="1"/>
  <c r="L136" i="2" s="1"/>
  <c r="F19" i="1"/>
  <c r="F45" i="1" l="1"/>
  <c r="K53" i="1" s="1"/>
  <c r="K55" i="1" s="1"/>
  <c r="O3" i="4" l="1"/>
  <c r="O13" i="4" s="1"/>
  <c r="O43" i="4" l="1"/>
  <c r="O203" i="4" s="1"/>
</calcChain>
</file>

<file path=xl/sharedStrings.xml><?xml version="1.0" encoding="utf-8"?>
<sst xmlns="http://schemas.openxmlformats.org/spreadsheetml/2006/main" count="3619" uniqueCount="470">
  <si>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</si>
  <si>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</si>
  <si>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</si>
  <si>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</si>
  <si>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</si>
  <si>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</si>
  <si>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</si>
  <si>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</si>
  <si>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</si>
  <si>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</si>
  <si>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</si>
  <si>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</si>
  <si>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</si>
  <si>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</si>
  <si>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</si>
  <si>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</si>
  <si>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</si>
  <si>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</si>
  <si>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</si>
  <si>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</si>
  <si>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</si>
  <si>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</si>
  <si>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</si>
  <si>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</si>
  <si>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</si>
  <si>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</si>
  <si>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</si>
  <si>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</si>
  <si>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</si>
  <si>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</si>
  <si>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</si>
  <si>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</si>
  <si>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</si>
  <si>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</si>
  <si>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</si>
  <si>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</si>
  <si>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</si>
  <si>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</si>
  <si>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</si>
  <si>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</si>
  <si>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</si>
  <si>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</si>
  <si>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</si>
  <si>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</si>
  <si>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</si>
  <si>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</si>
  <si>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</si>
  <si>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</si>
  <si>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</si>
  <si>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</si>
  <si>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</si>
  <si>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</si>
  <si>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</si>
  <si>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</si>
  <si>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</si>
  <si>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</si>
  <si>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</si>
  <si>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</si>
  <si>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</si>
  <si>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</si>
  <si>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</si>
  <si>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</si>
  <si>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</si>
  <si>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</si>
  <si>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</si>
  <si>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</si>
  <si>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</si>
  <si>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</si>
  <si>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</si>
  <si>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</si>
  <si>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</si>
  <si>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</si>
  <si>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</si>
  <si>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</si>
  <si>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</si>
  <si>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</si>
  <si>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</si>
  <si>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</si>
  <si>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</si>
  <si>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</si>
  <si>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</si>
  <si>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</si>
  <si>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</si>
  <si>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</si>
  <si>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</si>
  <si>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</si>
  <si>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</si>
  <si>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</si>
  <si>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</si>
  <si>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</si>
  <si>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</si>
  <si>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</si>
  <si>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</si>
  <si>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</si>
  <si>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</si>
  <si>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</si>
  <si>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</si>
  <si>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</si>
  <si>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</si>
  <si>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.(D)  40-190-35 : Block Size: 40cmx40cmx40cm</t>
  </si>
  <si>
    <t>.(E)  40-190-40 : Block Size: 40cmx40cmx20cm</t>
  </si>
  <si>
    <t>nos.</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</si>
  <si>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</si>
  <si>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</si>
  <si>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</si>
  <si>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</si>
  <si>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</si>
  <si>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</si>
  <si>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</si>
  <si>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</si>
  <si>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</si>
  <si>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</si>
  <si>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</si>
  <si>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</si>
  <si>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</si>
  <si>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</si>
  <si>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</si>
  <si>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</si>
  <si>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</si>
  <si>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</si>
  <si>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</si>
  <si>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</si>
  <si>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t>In between km 4.500 to km 4.570 near Flood fuse at km. 4.520= 20.00m + 20.00m = 40 .00m</t>
  </si>
  <si>
    <t>In between km. 35.020 to km . 35.100 near Flood fuse at km. 4.520= 20.00m + 20.00m = 40 .00m</t>
  </si>
  <si>
    <t>Sub Total=</t>
  </si>
  <si>
    <t>Sub total=</t>
  </si>
  <si>
    <t>Re-sectioning of Embankment</t>
  </si>
  <si>
    <t>In between km.</t>
  </si>
  <si>
    <t>Grand Total=</t>
  </si>
  <si>
    <t>Meter</t>
  </si>
  <si>
    <t>Erection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</si>
  <si>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</si>
  <si>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</si>
  <si>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</si>
  <si>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</si>
  <si>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</si>
  <si>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</si>
  <si>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</si>
  <si>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</si>
  <si>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</si>
  <si>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</si>
  <si>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</si>
  <si>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</si>
  <si>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</si>
  <si>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</si>
  <si>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</si>
  <si>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</si>
  <si>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</si>
  <si>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</si>
  <si>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</si>
  <si>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</si>
  <si>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</si>
  <si>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</si>
  <si>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t>Volume =</t>
  </si>
  <si>
    <t>Total=</t>
  </si>
  <si>
    <t>7.                         40-500</t>
  </si>
  <si>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</si>
  <si>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</si>
  <si>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</si>
  <si>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</si>
  <si>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</si>
  <si>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</si>
  <si>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</si>
  <si>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</si>
  <si>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</si>
  <si>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</si>
  <si>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</si>
  <si>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</si>
  <si>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</si>
  <si>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</si>
  <si>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</si>
  <si>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Nos of block =</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</si>
  <si>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</si>
  <si>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</si>
  <si>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</si>
  <si>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</si>
  <si>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</si>
  <si>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</si>
  <si>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</si>
  <si>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</si>
  <si>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</si>
  <si>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</si>
  <si>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</si>
  <si>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</si>
  <si>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</si>
  <si>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</si>
  <si>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</si>
  <si>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</si>
  <si>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</si>
  <si>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</si>
  <si>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</si>
  <si>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</si>
  <si>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</si>
  <si>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</si>
  <si>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</si>
  <si>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</si>
  <si>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</si>
  <si>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</si>
  <si>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</si>
  <si>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</si>
  <si>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</si>
  <si>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</si>
  <si>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</si>
  <si>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</si>
  <si>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</si>
  <si>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</si>
  <si>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</si>
  <si>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</si>
  <si>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</si>
  <si>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</si>
  <si>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</si>
  <si>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</si>
  <si>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</si>
  <si>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</si>
  <si>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</si>
  <si>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</si>
  <si>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</si>
  <si>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</si>
  <si>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</si>
  <si>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</si>
  <si>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</si>
  <si>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</si>
  <si>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</si>
  <si>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</si>
  <si>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</si>
  <si>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</si>
  <si>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</si>
  <si>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</si>
  <si>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</si>
  <si>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</si>
  <si>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</si>
  <si>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</si>
  <si>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</si>
  <si>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</si>
  <si>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</si>
  <si>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</si>
  <si>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</si>
  <si>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</si>
  <si>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</si>
  <si>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</si>
  <si>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</si>
  <si>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</si>
  <si>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</si>
  <si>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</si>
  <si>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</si>
  <si>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</si>
  <si>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</si>
  <si>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</si>
  <si>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</si>
  <si>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</si>
  <si>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</si>
  <si>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</si>
  <si>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</si>
  <si>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</si>
  <si>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</si>
  <si>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</si>
  <si>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</si>
  <si>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</si>
  <si>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</si>
  <si>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</si>
  <si>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</si>
  <si>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</si>
  <si>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</si>
  <si>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</si>
  <si>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</si>
  <si>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</si>
  <si>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</si>
  <si>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</si>
  <si>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</si>
  <si>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</si>
  <si>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</si>
  <si>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</si>
  <si>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</si>
  <si>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</si>
  <si>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</si>
  <si>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</si>
  <si>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</si>
  <si>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</si>
  <si>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</si>
  <si>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</si>
  <si>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</si>
  <si>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</si>
  <si>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</si>
  <si>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</si>
  <si>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</si>
  <si>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</si>
  <si>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</si>
  <si>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</si>
  <si>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</si>
  <si>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</si>
  <si>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</si>
  <si>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</si>
  <si>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</si>
  <si>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</si>
  <si>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</si>
  <si>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</si>
  <si>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</si>
  <si>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</si>
  <si>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</si>
  <si>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</si>
  <si>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</si>
  <si>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</si>
  <si>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</si>
  <si>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</si>
  <si>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</si>
  <si>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</si>
  <si>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</si>
  <si>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</si>
  <si>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</si>
  <si>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</si>
  <si>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</si>
  <si>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</si>
  <si>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</si>
  <si>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</si>
  <si>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</si>
  <si>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</si>
  <si>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</si>
  <si>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</si>
  <si>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</si>
  <si>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</si>
  <si>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</si>
  <si>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</si>
  <si>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</si>
  <si>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</si>
  <si>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</si>
  <si>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</si>
  <si>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</si>
  <si>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</si>
  <si>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</si>
  <si>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</si>
  <si>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</si>
  <si>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</si>
  <si>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</si>
  <si>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</si>
  <si>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</si>
  <si>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</si>
  <si>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</si>
  <si>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</si>
  <si>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</si>
  <si>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</si>
  <si>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</si>
  <si>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</si>
  <si>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</si>
  <si>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</si>
  <si>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</si>
  <si>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</si>
  <si>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</si>
  <si>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</si>
  <si>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</si>
  <si>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</si>
  <si>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</si>
  <si>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</si>
  <si>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</si>
  <si>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</si>
  <si>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</si>
  <si>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</si>
  <si>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</si>
  <si>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</si>
  <si>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</si>
  <si>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</si>
  <si>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</si>
  <si>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</si>
  <si>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</si>
  <si>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</si>
  <si>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</si>
  <si>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</si>
  <si>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</si>
  <si>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</si>
  <si>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</si>
  <si>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</si>
  <si>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</si>
  <si>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</si>
  <si>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</si>
  <si>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</si>
  <si>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</si>
  <si>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</si>
  <si>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</si>
  <si>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</si>
  <si>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</si>
  <si>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</si>
  <si>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</si>
  <si>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</si>
  <si>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</si>
  <si>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</si>
  <si>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</si>
  <si>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</si>
  <si>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</si>
  <si>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</si>
  <si>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</si>
  <si>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</si>
  <si>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</si>
  <si>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</si>
  <si>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</si>
  <si>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</si>
  <si>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</si>
  <si>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</si>
  <si>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</si>
  <si>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</si>
  <si>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</si>
  <si>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</si>
  <si>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</si>
  <si>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</si>
  <si>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</si>
  <si>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</si>
  <si>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</si>
  <si>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</si>
  <si>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</si>
  <si>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</si>
  <si>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</si>
  <si>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</si>
  <si>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</si>
  <si>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</si>
  <si>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</si>
  <si>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</si>
  <si>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</si>
  <si>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</si>
  <si>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</si>
  <si>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</si>
  <si>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t xml:space="preserve"> Total earth required =</t>
  </si>
  <si>
    <t>Total Earth   =</t>
  </si>
  <si>
    <t xml:space="preserve">   </t>
  </si>
  <si>
    <t>B) 40-190-35. : Block Size: 40cmx40cmx40cm</t>
  </si>
  <si>
    <t xml:space="preserve">Block size 40cmx40cmx40cm : </t>
  </si>
  <si>
    <t>(B)40-190-35. : Block Size: 40cmx40cmx40cm</t>
  </si>
  <si>
    <t xml:space="preserve">  </t>
  </si>
  <si>
    <t>Deduction hip earth =</t>
  </si>
  <si>
    <t>Toe of embankment</t>
  </si>
  <si>
    <t>For emergency stock (As when and where required)=</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</si>
  <si>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</si>
  <si>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</si>
  <si>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For Type-B-5 </t>
  </si>
  <si>
    <t>For Type - B-5</t>
  </si>
  <si>
    <t>Ist stage =</t>
  </si>
  <si>
    <t>Hight =</t>
  </si>
  <si>
    <t>-</t>
  </si>
  <si>
    <t>2 nd stage =</t>
  </si>
  <si>
    <t>Considering 70% Earth damage</t>
  </si>
  <si>
    <t>Total Crossectional length =</t>
  </si>
  <si>
    <r>
      <t>Add 2nd stage  =[{</t>
    </r>
    <r>
      <rPr>
        <sz val="10"/>
        <color theme="1"/>
        <rFont val="Calibri"/>
        <family val="2"/>
      </rPr>
      <t xml:space="preserve">√(1.25x3)²+(1.25)²}x2]+2.00          = </t>
    </r>
  </si>
  <si>
    <t>1.2 x2</t>
  </si>
  <si>
    <t>Average height = 2.00 m</t>
  </si>
  <si>
    <t>1.20 x2</t>
  </si>
  <si>
    <t>1st stage height =</t>
  </si>
  <si>
    <r>
      <t>1st stage  =[{</t>
    </r>
    <r>
      <rPr>
        <sz val="10"/>
        <color theme="1"/>
        <rFont val="Calibri"/>
        <family val="2"/>
      </rPr>
      <t xml:space="preserve">√(1.66x3)²+(1.66)²}x2]+6.1          = </t>
    </r>
  </si>
  <si>
    <r>
      <t>Total slope length =[{</t>
    </r>
    <r>
      <rPr>
        <sz val="10"/>
        <color theme="1"/>
        <rFont val="Calibri"/>
        <family val="2"/>
      </rPr>
      <t xml:space="preserve">√(1.70x3)²+(1.70)²}x2]+6.1 = </t>
    </r>
  </si>
  <si>
    <r>
      <t>1st stage  =[{</t>
    </r>
    <r>
      <rPr>
        <sz val="10"/>
        <color theme="1"/>
        <rFont val="Calibri"/>
        <family val="2"/>
      </rPr>
      <t xml:space="preserve">√(1.76x3)²+(1.76)²}x2]+5.50+(2x1.2)          = </t>
    </r>
  </si>
  <si>
    <r>
      <t>2nd stage  =[{</t>
    </r>
    <r>
      <rPr>
        <sz val="10"/>
        <color theme="1"/>
        <rFont val="Calibri"/>
        <family val="2"/>
      </rPr>
      <t xml:space="preserve">√(1.25x3)²+(1.25)²}x2]+2.00 +(2x1.2)         = </t>
    </r>
  </si>
  <si>
    <r>
      <t>Total slope length =[{</t>
    </r>
    <r>
      <rPr>
        <sz val="10"/>
        <color theme="1"/>
        <rFont val="Calibri"/>
        <family val="2"/>
      </rPr>
      <t xml:space="preserve">√(1..80x3)²+(1.80)²}x2]+5.50+(2x1.2) = </t>
    </r>
  </si>
  <si>
    <r>
      <t>1st stage  =[{</t>
    </r>
    <r>
      <rPr>
        <sz val="10"/>
        <color theme="1"/>
        <rFont val="Calibri"/>
        <family val="2"/>
      </rPr>
      <t xml:space="preserve">√(1.96x3)²+(1.96)²}x2]+4.3          = </t>
    </r>
  </si>
  <si>
    <r>
      <t>Total slope length =[{</t>
    </r>
    <r>
      <rPr>
        <sz val="10"/>
        <color theme="1"/>
        <rFont val="Calibri"/>
        <family val="2"/>
      </rPr>
      <t xml:space="preserve">√(2.00x3)²+(2.00)²}x2]+4.30 = </t>
    </r>
  </si>
  <si>
    <r>
      <t>2nd stage  =[{</t>
    </r>
    <r>
      <rPr>
        <sz val="10"/>
        <color theme="1"/>
        <rFont val="Calibri"/>
        <family val="2"/>
      </rPr>
      <t xml:space="preserve">√(1.25x3)²+(1.25)²}x2]+2.00          = </t>
    </r>
  </si>
  <si>
    <t>For guide wall =</t>
  </si>
  <si>
    <t>Type- A</t>
  </si>
  <si>
    <t>Details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</si>
  <si>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t>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</si>
  <si>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2nos 15.00 width Flood Fuse at km. 4.520 &amp; km 35.050  in Upazilla-Dharmapasha , Dist- Sunamganj in c/w " Haor Flood Management and Livelihood Improvement Project (BWDB Part)" under Sunamganj O&amp;M Division-1, BWDB, Sunamganj.
(Package no. BWDB/Sunam/HFMLIP/PW-07).</t>
    </r>
  </si>
  <si>
    <t xml:space="preserve"> 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&amp; 2nos 15.00 width Flood Fuse at km. 4.520  km 35.050 respectively  in Upazilla-Dharmapasha , Dist- Sunamganj in c/w " Haor Flood Management and Livelihood Improvement Project (BWDB Part)" under Sunamganj O&amp;M Division-1, BWDB, Sunamganj.
(Package no. BWDB/Sunam/HFMLIP/PW-07).</t>
  </si>
  <si>
    <t xml:space="preserve"> </t>
  </si>
  <si>
    <t xml:space="preserve"> 50.00 m Interval = </t>
  </si>
  <si>
    <t>Quantity Same as item no. 3 =</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</si>
  <si>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</si>
  <si>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 xml:space="preserve">                </t>
  </si>
  <si>
    <t xml:space="preserve">Quantity same as item no 10(A) </t>
  </si>
  <si>
    <t>Quantity same as item no.-14</t>
  </si>
  <si>
    <t>40-270-20 .  200 m to 500m</t>
  </si>
  <si>
    <t>40-270-20 . 200 m to 500 m</t>
  </si>
  <si>
    <t>40-270-20 .  200 m to 500 m</t>
  </si>
  <si>
    <t>For Flood fuse of at km 0.950</t>
  </si>
  <si>
    <t>df</t>
  </si>
  <si>
    <t>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</si>
</sst>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61">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
      <b/>
      <sz val="10"/>
      <color theme="1"/>
      <name val="Times New Roman"/>
      <family val="1"/>
    </font>
    <font>
      <b/>
      <sz val="9"/>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9">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2" fontId="7" fillId="0" borderId="8" xfId="0" applyNumberFormat="1" applyFont="1" applyBorder="1" applyAlignment="1">
      <alignment vertical="top"/>
    </xf>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5" xfId="0" applyFont="1" applyBorder="1" applyAlignment="1">
      <alignment horizontal="right" vertical="top"/>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7" fillId="0" borderId="4" xfId="0" applyNumberFormat="1" applyFont="1" applyBorder="1" applyAlignment="1">
      <alignment vertical="top" wrapText="1"/>
    </xf>
    <xf numFmtId="0" fontId="1" fillId="0" borderId="9" xfId="0" applyFont="1" applyBorder="1" applyAlignment="1">
      <alignment vertical="top"/>
    </xf>
    <xf numFmtId="2" fontId="7" fillId="0" borderId="8" xfId="0" applyNumberFormat="1" applyFont="1" applyBorder="1"/>
    <xf numFmtId="0" fontId="7" fillId="0" borderId="4" xfId="0" applyFont="1" applyBorder="1"/>
    <xf numFmtId="0" fontId="19" fillId="0" borderId="9" xfId="0" applyFont="1" applyBorder="1"/>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1" fontId="7" fillId="0" borderId="8" xfId="0" applyNumberFormat="1" applyFont="1" applyBorder="1"/>
    <xf numFmtId="1" fontId="7" fillId="0" borderId="5" xfId="0" applyNumberFormat="1" applyFont="1" applyBorder="1" applyAlignment="1">
      <alignment horizontal="right"/>
    </xf>
    <xf numFmtId="0" fontId="11" fillId="0" borderId="0" xfId="0" applyFont="1" applyBorder="1"/>
    <xf numFmtId="0" fontId="13" fillId="0" borderId="0" xfId="0" applyFont="1" applyBorder="1" applyAlignment="1">
      <alignment horizontal="center"/>
    </xf>
    <xf numFmtId="0" fontId="7" fillId="0" borderId="10" xfId="0" applyFont="1" applyBorder="1" applyAlignment="1">
      <alignment horizontal="center"/>
    </xf>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0" fontId="7" fillId="0" borderId="9" xfId="0" applyFont="1" applyBorder="1" applyAlignment="1">
      <alignment horizontal="right"/>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2" fontId="5" fillId="0" borderId="14" xfId="0" applyNumberFormat="1"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0" fontId="12" fillId="0" borderId="0" xfId="0" applyFont="1" applyBorder="1" applyAlignment="1">
      <alignment horizontal="center"/>
    </xf>
    <xf numFmtId="1" fontId="7" fillId="0" borderId="8" xfId="0" applyNumberFormat="1" applyFont="1" applyBorder="1" applyAlignment="1">
      <alignment horizontal="right"/>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7" fillId="0" borderId="9" xfId="0" applyNumberFormat="1" applyFont="1" applyBorder="1" applyAlignment="1">
      <alignment horizontal="right"/>
    </xf>
    <xf numFmtId="0" fontId="11" fillId="0" borderId="14" xfId="0" applyFont="1" applyBorder="1"/>
    <xf numFmtId="0" fontId="5" fillId="0" borderId="9"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0" fontId="59" fillId="0" borderId="9" xfId="0" applyFont="1" applyBorder="1" applyAlignment="1">
      <alignment horizontal="center" vertical="top" wrapText="1"/>
    </xf>
    <xf numFmtId="0" fontId="0" fillId="0" borderId="0" xfId="0" applyAlignment="1">
      <alignment horizontal="center"/>
    </xf>
    <xf numFmtId="164" fontId="4" fillId="0" borderId="0" xfId="0" applyNumberFormat="1"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2" fontId="4" fillId="0" borderId="0" xfId="0" applyNumberFormat="1" applyFont="1" applyBorder="1" applyAlignment="1">
      <alignment vertical="top"/>
    </xf>
    <xf numFmtId="0" fontId="7" fillId="0" borderId="9" xfId="0" applyFont="1" applyBorder="1" applyAlignment="1">
      <alignment horizontal="center" wrapText="1"/>
    </xf>
    <xf numFmtId="2" fontId="7" fillId="0" borderId="0" xfId="0" applyNumberFormat="1" applyFont="1"/>
    <xf numFmtId="164" fontId="20" fillId="0" borderId="0" xfId="0" applyNumberFormat="1" applyFont="1" applyBorder="1" applyAlignment="1">
      <alignment horizontal="center"/>
    </xf>
    <xf numFmtId="2" fontId="0" fillId="0" borderId="0" xfId="0" applyNumberFormat="1" applyBorder="1" applyAlignment="1">
      <alignment horizontal="center"/>
    </xf>
    <xf numFmtId="0" fontId="0" fillId="0" borderId="4" xfId="0" applyBorder="1"/>
    <xf numFmtId="0" fontId="1" fillId="0" borderId="13" xfId="0" applyFont="1" applyBorder="1"/>
    <xf numFmtId="1" fontId="7" fillId="0" borderId="13" xfId="0" applyNumberFormat="1" applyFont="1" applyBorder="1" applyAlignment="1">
      <alignment horizontal="center"/>
    </xf>
    <xf numFmtId="0" fontId="7" fillId="0" borderId="6" xfId="0" applyFont="1" applyBorder="1"/>
    <xf numFmtId="1" fontId="7" fillId="0" borderId="4" xfId="0" applyNumberFormat="1" applyFont="1" applyBorder="1" applyAlignment="1">
      <alignment horizontal="right"/>
    </xf>
    <xf numFmtId="0" fontId="4" fillId="0" borderId="9" xfId="0" applyFont="1" applyBorder="1" applyAlignment="1">
      <alignment horizontal="left"/>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23" fillId="0" borderId="0" xfId="0" applyFont="1" applyAlignment="1">
      <alignment horizontal="center"/>
    </xf>
    <xf numFmtId="2" fontId="0" fillId="0" borderId="14" xfId="0" applyNumberFormat="1" applyBorder="1"/>
    <xf numFmtId="1" fontId="4" fillId="0" borderId="10" xfId="0" applyNumberFormat="1" applyFont="1" applyBorder="1"/>
    <xf numFmtId="164" fontId="7" fillId="0" borderId="15" xfId="0" applyNumberFormat="1" applyFont="1" applyBorder="1" applyAlignment="1">
      <alignment horizontal="center"/>
    </xf>
    <xf numFmtId="0" fontId="4" fillId="0" borderId="0" xfId="0" applyFont="1" applyBorder="1" applyAlignment="1">
      <alignment horizontal="center" vertical="center"/>
    </xf>
    <xf numFmtId="2" fontId="4" fillId="0" borderId="0" xfId="0" applyNumberFormat="1" applyFont="1" applyBorder="1" applyAlignment="1">
      <alignment horizontal="center" vertical="center"/>
    </xf>
    <xf numFmtId="0" fontId="0" fillId="0" borderId="1" xfId="0" applyBorder="1" applyAlignment="1">
      <alignment horizontal="center"/>
    </xf>
    <xf numFmtId="0" fontId="0" fillId="0" borderId="1" xfId="0" applyBorder="1"/>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2" fillId="0" borderId="13" xfId="0" applyFont="1" applyBorder="1" applyAlignment="1">
      <alignment horizontal="righ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7" xfId="0" applyFont="1" applyBorder="1" applyAlignment="1">
      <alignment horizontal="left" vertical="top" wrapText="1"/>
    </xf>
    <xf numFmtId="0" fontId="7" fillId="0" borderId="13" xfId="0" applyFont="1" applyBorder="1" applyAlignment="1">
      <alignment horizontal="left" vertical="top"/>
    </xf>
    <xf numFmtId="0" fontId="7" fillId="0" borderId="6" xfId="0" applyFont="1" applyBorder="1" applyAlignment="1">
      <alignment horizontal="left" vertical="top"/>
    </xf>
    <xf numFmtId="0" fontId="7" fillId="0" borderId="10" xfId="0" applyFont="1" applyBorder="1" applyAlignment="1">
      <alignment horizontal="left" vertical="top" wrapText="1"/>
    </xf>
    <xf numFmtId="2" fontId="11" fillId="0" borderId="0" xfId="0" applyNumberFormat="1" applyFont="1" applyBorder="1" applyAlignment="1">
      <alignment horizontal="right"/>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2" fillId="0" borderId="13" xfId="0" applyFont="1" applyBorder="1" applyAlignment="1">
      <alignment horizontal="center"/>
    </xf>
    <xf numFmtId="0" fontId="15" fillId="0" borderId="0" xfId="0" applyFont="1" applyBorder="1" applyAlignment="1">
      <alignment horizontal="left" vertical="top" wrapText="1"/>
    </xf>
    <xf numFmtId="0" fontId="18"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0" fillId="0" borderId="9" xfId="0" applyFont="1" applyBorder="1" applyAlignment="1">
      <alignment horizontal="left"/>
    </xf>
    <xf numFmtId="0" fontId="60" fillId="0" borderId="0" xfId="0" applyFont="1" applyBorder="1" applyAlignment="1">
      <alignment horizontal="left"/>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9" xfId="0" applyFont="1" applyBorder="1" applyAlignment="1">
      <alignment horizontal="left" vertical="top"/>
    </xf>
    <xf numFmtId="0" fontId="7" fillId="0" borderId="0"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5" fillId="0" borderId="5" xfId="0" applyNumberFormat="1" applyFont="1" applyBorder="1" applyAlignment="1">
      <alignment horizontal="left"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Font="1" applyBorder="1" applyAlignment="1">
      <alignment horizontal="center" vertical="top"/>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37" fillId="0" borderId="5" xfId="0" applyFont="1" applyBorder="1" applyAlignment="1">
      <alignment horizontal="center" vertical="top"/>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left" vertical="top" wrapText="1"/>
    </xf>
    <xf numFmtId="0" fontId="37" fillId="0" borderId="0" xfId="0" applyFont="1" applyBorder="1" applyAlignment="1">
      <alignment horizontal="left"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5" fillId="0" borderId="7" xfId="0" applyFont="1" applyBorder="1" applyAlignment="1">
      <alignment horizontal="left" vertical="top" wrapText="1"/>
    </xf>
    <xf numFmtId="0" fontId="35" fillId="0" borderId="13" xfId="0" applyFont="1" applyBorder="1" applyAlignment="1">
      <alignment horizontal="left"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0" fillId="0" borderId="0" xfId="0" applyFont="1" applyFill="1" applyBorder="1" applyAlignment="1">
      <alignment horizontal="left" vertical="top" wrapText="1"/>
    </xf>
    <xf numFmtId="0" fontId="38" fillId="0" borderId="5" xfId="0" applyFont="1" applyBorder="1" applyAlignment="1">
      <alignment horizontal="center" vertical="top"/>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2" fontId="37" fillId="0" borderId="10"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11" xfId="0" applyFont="1" applyBorder="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232</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438</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18" zoomScaleSheetLayoutView="100" workbookViewId="0">
      <selection activeCell="B9" sqref="B9"/>
    </sheetView>
  </sheetViews>
  <sheetFormatPr defaultRowHeight="15"/>
  <cols>
    <col min="1" max="1" width="9" customWidth="1"/>
    <col min="2" max="2" width="42.42578125" customWidth="1"/>
    <col min="3" max="3" width="9.7109375" customWidth="1"/>
    <col min="4" max="4" width="5.42578125" customWidth="1"/>
    <col min="5" max="5" width="9.85546875" customWidth="1"/>
    <col min="6" max="6" width="13.42578125" customWidth="1"/>
    <col min="11" max="11" width="12.5703125" bestFit="1" customWidth="1"/>
  </cols>
  <sheetData>
    <row r="1" spans="1:6" ht="132.75" customHeight="1">
      <c r="A1" s="830" t="s">
        <v>456</v>
      </c>
      <c r="B1" s="831"/>
      <c r="C1" s="831"/>
      <c r="D1" s="831"/>
      <c r="E1" s="831"/>
      <c r="F1" s="832"/>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41</v>
      </c>
      <c r="B4" s="34" t="s">
        <v>42</v>
      </c>
      <c r="C4" s="5">
        <f>'All Quantity '!L5</f>
        <v>5060</v>
      </c>
      <c r="D4" s="4" t="s">
        <v>16</v>
      </c>
      <c r="E4" s="4">
        <v>39.76</v>
      </c>
      <c r="F4" s="10">
        <f>C4*E4</f>
        <v>201185.59999999998</v>
      </c>
    </row>
    <row r="5" spans="1:6" ht="44.25" customHeight="1">
      <c r="A5" s="27" t="s">
        <v>45</v>
      </c>
      <c r="B5" s="2" t="s">
        <v>2</v>
      </c>
      <c r="C5" s="794">
        <v>166</v>
      </c>
      <c r="D5" s="4" t="s">
        <v>30</v>
      </c>
      <c r="E5" s="4">
        <v>370.47</v>
      </c>
      <c r="F5" s="10">
        <f t="shared" ref="F5:F43" si="0">C5*E5</f>
        <v>61498.020000000004</v>
      </c>
    </row>
    <row r="6" spans="1:6" ht="118.5" customHeight="1">
      <c r="A6" s="27" t="s">
        <v>46</v>
      </c>
      <c r="B6" s="2" t="s">
        <v>39</v>
      </c>
      <c r="C6" s="5">
        <f>'All Quantity '!L17</f>
        <v>5016</v>
      </c>
      <c r="D6" s="4" t="s">
        <v>4</v>
      </c>
      <c r="E6" s="4">
        <v>207.13</v>
      </c>
      <c r="F6" s="10">
        <f t="shared" si="0"/>
        <v>1038964.08</v>
      </c>
    </row>
    <row r="7" spans="1:6" ht="284.25" customHeight="1">
      <c r="A7" s="6" t="s">
        <v>47</v>
      </c>
      <c r="B7" s="7" t="s">
        <v>6</v>
      </c>
      <c r="C7" s="8">
        <f>'All Quantity '!L22</f>
        <v>16969.075934600005</v>
      </c>
      <c r="D7" s="9" t="s">
        <v>4</v>
      </c>
      <c r="E7" s="9">
        <v>439.15</v>
      </c>
      <c r="F7" s="10">
        <f t="shared" si="0"/>
        <v>7451969.6966795921</v>
      </c>
    </row>
    <row r="8" spans="1:6" ht="275.25" customHeight="1">
      <c r="A8" s="6" t="s">
        <v>48</v>
      </c>
      <c r="B8" s="7" t="s">
        <v>75</v>
      </c>
      <c r="C8" s="3">
        <f>'All Quantity '!L28</f>
        <v>16969.075934600005</v>
      </c>
      <c r="D8" s="4" t="s">
        <v>4</v>
      </c>
      <c r="E8" s="10">
        <v>159.16999999999999</v>
      </c>
      <c r="F8" s="10">
        <f t="shared" si="0"/>
        <v>2700967.8165102825</v>
      </c>
    </row>
    <row r="9" spans="1:6" ht="135.75" customHeight="1">
      <c r="A9" s="6" t="s">
        <v>49</v>
      </c>
      <c r="B9" s="7" t="s">
        <v>63</v>
      </c>
      <c r="C9" s="3">
        <f>'All Quantity '!L35</f>
        <v>4840.6499999999996</v>
      </c>
      <c r="D9" s="4" t="s">
        <v>4</v>
      </c>
      <c r="E9" s="10">
        <v>355.3</v>
      </c>
      <c r="F9" s="10">
        <f t="shared" si="0"/>
        <v>1719882.9449999998</v>
      </c>
    </row>
    <row r="10" spans="1:6" ht="73.5" customHeight="1">
      <c r="A10" s="6" t="s">
        <v>50</v>
      </c>
      <c r="B10" s="2" t="s">
        <v>5</v>
      </c>
      <c r="C10" s="11">
        <f>'All Quantity '!L42</f>
        <v>11432.325934600005</v>
      </c>
      <c r="D10" s="4" t="s">
        <v>4</v>
      </c>
      <c r="E10" s="4">
        <v>16.97</v>
      </c>
      <c r="F10" s="10">
        <f t="shared" si="0"/>
        <v>194006.57111016207</v>
      </c>
    </row>
    <row r="11" spans="1:6" ht="66.75" customHeight="1">
      <c r="A11" s="833" t="s">
        <v>51</v>
      </c>
      <c r="B11" s="2" t="s">
        <v>64</v>
      </c>
      <c r="C11" s="35"/>
      <c r="D11" s="35"/>
      <c r="E11" s="12" t="s">
        <v>43</v>
      </c>
      <c r="F11" s="5">
        <v>0</v>
      </c>
    </row>
    <row r="12" spans="1:6" ht="17.25" customHeight="1">
      <c r="A12" s="834"/>
      <c r="B12" s="13"/>
      <c r="C12" s="14">
        <f>'All Quantity '!L49</f>
        <v>3463.25</v>
      </c>
      <c r="D12" s="15" t="s">
        <v>4</v>
      </c>
      <c r="E12" s="16">
        <v>61.86</v>
      </c>
      <c r="F12" s="14">
        <f t="shared" si="0"/>
        <v>214236.64499999999</v>
      </c>
    </row>
    <row r="13" spans="1:6" ht="57" customHeight="1">
      <c r="A13" s="17" t="s">
        <v>52</v>
      </c>
      <c r="B13" s="18" t="s">
        <v>76</v>
      </c>
      <c r="C13" s="35"/>
      <c r="D13" s="36"/>
      <c r="E13" s="12" t="s">
        <v>44</v>
      </c>
      <c r="F13" s="40">
        <v>0</v>
      </c>
    </row>
    <row r="14" spans="1:6" ht="17.25" customHeight="1">
      <c r="A14" s="17"/>
      <c r="B14" s="18"/>
      <c r="C14" s="14">
        <f>'All Quantity '!L56</f>
        <v>3463.25</v>
      </c>
      <c r="D14" s="19" t="s">
        <v>4</v>
      </c>
      <c r="E14" s="16">
        <v>32</v>
      </c>
      <c r="F14" s="14">
        <f t="shared" si="0"/>
        <v>110824</v>
      </c>
    </row>
    <row r="15" spans="1:6" ht="84" customHeight="1">
      <c r="A15" s="6" t="s">
        <v>53</v>
      </c>
      <c r="B15" s="2" t="s">
        <v>7</v>
      </c>
      <c r="C15" s="5">
        <f>'All Quantity '!L63</f>
        <v>1695.599698</v>
      </c>
      <c r="D15" s="4" t="s">
        <v>4</v>
      </c>
      <c r="E15" s="4">
        <v>1082.67</v>
      </c>
      <c r="F15" s="10">
        <f t="shared" si="0"/>
        <v>1835774.9250336601</v>
      </c>
    </row>
    <row r="16" spans="1:6" ht="370.5" customHeight="1">
      <c r="A16" s="6" t="s">
        <v>54</v>
      </c>
      <c r="B16" s="2" t="s">
        <v>429</v>
      </c>
      <c r="C16" s="5">
        <f>'All Quantity '!L70</f>
        <v>62271.26332000002</v>
      </c>
      <c r="D16" s="4" t="s">
        <v>16</v>
      </c>
      <c r="E16" s="4">
        <v>255.08</v>
      </c>
      <c r="F16" s="10">
        <f t="shared" si="0"/>
        <v>15884153.847665606</v>
      </c>
    </row>
    <row r="17" spans="1:6" ht="285.75" customHeight="1">
      <c r="A17" s="6" t="s">
        <v>55</v>
      </c>
      <c r="B17" s="2" t="s">
        <v>65</v>
      </c>
      <c r="C17" s="794">
        <f>'All Quantity '!L77</f>
        <v>7430.7818900343636</v>
      </c>
      <c r="D17" s="4" t="s">
        <v>3</v>
      </c>
      <c r="E17" s="4">
        <v>433.62</v>
      </c>
      <c r="F17" s="10">
        <f t="shared" si="0"/>
        <v>3222135.6431567008</v>
      </c>
    </row>
    <row r="18" spans="1:6" ht="56.25" customHeight="1">
      <c r="A18" s="6"/>
      <c r="B18" s="1" t="s">
        <v>37</v>
      </c>
      <c r="C18" s="794">
        <f>'All Quantity '!L83</f>
        <v>14137.444444444449</v>
      </c>
      <c r="D18" s="4" t="s">
        <v>3</v>
      </c>
      <c r="E18" s="10">
        <v>335.32</v>
      </c>
      <c r="F18" s="10">
        <f t="shared" si="0"/>
        <v>4740567.8711111126</v>
      </c>
    </row>
    <row r="19" spans="1:6" ht="104.25" customHeight="1">
      <c r="A19" s="6" t="s">
        <v>56</v>
      </c>
      <c r="B19" s="2" t="s">
        <v>66</v>
      </c>
      <c r="C19" s="11">
        <f>'All Quantity '!L90</f>
        <v>1002.372506</v>
      </c>
      <c r="D19" s="4" t="s">
        <v>4</v>
      </c>
      <c r="E19" s="4">
        <v>4572.72</v>
      </c>
      <c r="F19" s="10">
        <f t="shared" si="0"/>
        <v>4583568.8056363203</v>
      </c>
    </row>
    <row r="20" spans="1:6" ht="27.75" customHeight="1">
      <c r="A20" s="6"/>
      <c r="B20" s="1" t="s">
        <v>8</v>
      </c>
      <c r="C20" s="11">
        <f>C19</f>
        <v>1002.372506</v>
      </c>
      <c r="D20" s="4" t="s">
        <v>4</v>
      </c>
      <c r="E20" s="4">
        <v>4451.5200000000004</v>
      </c>
      <c r="F20" s="10">
        <f t="shared" si="0"/>
        <v>4462081.257909121</v>
      </c>
    </row>
    <row r="21" spans="1:6" ht="149.25" customHeight="1">
      <c r="A21" s="6" t="s">
        <v>57</v>
      </c>
      <c r="B21" s="2" t="s">
        <v>67</v>
      </c>
      <c r="C21" s="794">
        <v>5295</v>
      </c>
      <c r="D21" s="4" t="s">
        <v>17</v>
      </c>
      <c r="E21" s="10">
        <v>1646.08</v>
      </c>
      <c r="F21" s="10">
        <f t="shared" si="0"/>
        <v>8715993.5999999996</v>
      </c>
    </row>
    <row r="22" spans="1:6" ht="22.5" customHeight="1">
      <c r="A22" s="6"/>
      <c r="B22" s="1" t="s">
        <v>9</v>
      </c>
      <c r="C22" s="794">
        <v>10136</v>
      </c>
      <c r="D22" s="4" t="s">
        <v>3</v>
      </c>
      <c r="E22" s="4">
        <v>1006.89</v>
      </c>
      <c r="F22" s="10">
        <f t="shared" si="0"/>
        <v>10205837.039999999</v>
      </c>
    </row>
    <row r="23" spans="1:6" ht="23.25" customHeight="1">
      <c r="A23" s="6"/>
      <c r="B23" s="1" t="s">
        <v>79</v>
      </c>
      <c r="C23" s="794">
        <v>15224</v>
      </c>
      <c r="D23" s="4" t="s">
        <v>17</v>
      </c>
      <c r="E23" s="4">
        <v>859.69</v>
      </c>
      <c r="F23" s="10">
        <f t="shared" si="0"/>
        <v>13087920.560000001</v>
      </c>
    </row>
    <row r="24" spans="1:6" ht="20.25" customHeight="1">
      <c r="A24" s="6"/>
      <c r="B24" s="1" t="s">
        <v>80</v>
      </c>
      <c r="C24" s="794">
        <v>59777</v>
      </c>
      <c r="D24" s="4" t="s">
        <v>3</v>
      </c>
      <c r="E24" s="4">
        <v>441.92</v>
      </c>
      <c r="F24" s="10">
        <f t="shared" si="0"/>
        <v>26416651.84</v>
      </c>
    </row>
    <row r="25" spans="1:6" ht="75" customHeight="1">
      <c r="A25" s="6" t="s">
        <v>58</v>
      </c>
      <c r="B25" s="2" t="s">
        <v>68</v>
      </c>
      <c r="C25" s="11">
        <f>'All Quantity '!L130</f>
        <v>2154.6365360499999</v>
      </c>
      <c r="D25" s="4" t="s">
        <v>4</v>
      </c>
      <c r="E25" s="4">
        <v>1452.75</v>
      </c>
      <c r="F25" s="10">
        <f t="shared" si="0"/>
        <v>3130148.2277466375</v>
      </c>
    </row>
    <row r="26" spans="1:6" ht="23.25" customHeight="1">
      <c r="A26" s="6"/>
      <c r="B26" s="1" t="s">
        <v>10</v>
      </c>
      <c r="C26" s="11">
        <f>C25</f>
        <v>2154.6365360499999</v>
      </c>
      <c r="D26" s="4" t="s">
        <v>4</v>
      </c>
      <c r="E26" s="10">
        <v>2275.7399999999998</v>
      </c>
      <c r="F26" s="10">
        <f t="shared" si="0"/>
        <v>4903392.5505504264</v>
      </c>
    </row>
    <row r="27" spans="1:6" ht="126.75" customHeight="1">
      <c r="A27" s="6" t="s">
        <v>59</v>
      </c>
      <c r="B27" s="2" t="s">
        <v>69</v>
      </c>
      <c r="C27" s="3">
        <f>'All Quantity '!L142</f>
        <v>138.24</v>
      </c>
      <c r="D27" s="4" t="s">
        <v>4</v>
      </c>
      <c r="E27" s="4">
        <v>12391.66</v>
      </c>
      <c r="F27" s="10">
        <f t="shared" si="0"/>
        <v>1713023.0784</v>
      </c>
    </row>
    <row r="28" spans="1:6" ht="174" customHeight="1">
      <c r="A28" s="20" t="s">
        <v>11</v>
      </c>
      <c r="B28" s="2" t="s">
        <v>70</v>
      </c>
      <c r="C28" s="5">
        <f>'All Quantity '!L148</f>
        <v>354.70799999999997</v>
      </c>
      <c r="D28" s="4" t="s">
        <v>16</v>
      </c>
      <c r="E28" s="4">
        <v>1187.98</v>
      </c>
      <c r="F28" s="10">
        <f t="shared" si="0"/>
        <v>421386.00983999996</v>
      </c>
    </row>
    <row r="29" spans="1:6" ht="108.75" customHeight="1">
      <c r="A29" s="20" t="s">
        <v>12</v>
      </c>
      <c r="B29" s="2" t="s">
        <v>71</v>
      </c>
      <c r="C29" s="3">
        <f>'All Quantity '!L154</f>
        <v>428.01719999999995</v>
      </c>
      <c r="D29" s="4" t="s">
        <v>32</v>
      </c>
      <c r="E29" s="4">
        <v>103.13</v>
      </c>
      <c r="F29" s="10">
        <f t="shared" si="0"/>
        <v>44141.413835999992</v>
      </c>
    </row>
    <row r="30" spans="1:6" ht="81" customHeight="1">
      <c r="A30" s="20" t="s">
        <v>13</v>
      </c>
      <c r="B30" s="2" t="s">
        <v>72</v>
      </c>
      <c r="C30" s="5">
        <f>'All Quantity '!L160</f>
        <v>6</v>
      </c>
      <c r="D30" s="4" t="s">
        <v>16</v>
      </c>
      <c r="E30" s="4">
        <v>467.54</v>
      </c>
      <c r="F30" s="10">
        <f t="shared" si="0"/>
        <v>2805.2400000000002</v>
      </c>
    </row>
    <row r="31" spans="1:6" ht="204" customHeight="1">
      <c r="A31" s="20" t="s">
        <v>14</v>
      </c>
      <c r="B31" s="2" t="s">
        <v>73</v>
      </c>
      <c r="C31" s="11">
        <f>'All Quantity '!L166</f>
        <v>3.7085220000000003</v>
      </c>
      <c r="D31" s="4" t="s">
        <v>4</v>
      </c>
      <c r="E31" s="4">
        <v>14016.51</v>
      </c>
      <c r="F31" s="10">
        <f t="shared" si="0"/>
        <v>51980.535698220003</v>
      </c>
    </row>
    <row r="32" spans="1:6" ht="274.5" customHeight="1">
      <c r="A32" s="20" t="s">
        <v>15</v>
      </c>
      <c r="B32" s="2" t="s">
        <v>74</v>
      </c>
      <c r="C32" s="5">
        <f>'All Quantity '!L172</f>
        <v>3463.25</v>
      </c>
      <c r="D32" s="4" t="s">
        <v>4</v>
      </c>
      <c r="E32" s="10">
        <v>254.66</v>
      </c>
      <c r="F32" s="10">
        <f t="shared" si="0"/>
        <v>881951.245</v>
      </c>
    </row>
    <row r="33" spans="1:11" ht="147" customHeight="1">
      <c r="A33" s="20" t="s">
        <v>38</v>
      </c>
      <c r="B33" s="2" t="s">
        <v>428</v>
      </c>
      <c r="C33" s="5">
        <f>'All Quantity '!L179</f>
        <v>106121.79999999999</v>
      </c>
      <c r="D33" s="4" t="s">
        <v>16</v>
      </c>
      <c r="E33" s="4">
        <v>33.94</v>
      </c>
      <c r="F33" s="10">
        <f t="shared" si="0"/>
        <v>3601773.8919999995</v>
      </c>
    </row>
    <row r="34" spans="1:11" ht="70.5" customHeight="1">
      <c r="A34" s="20" t="s">
        <v>60</v>
      </c>
      <c r="B34" s="2" t="s">
        <v>40</v>
      </c>
      <c r="C34" s="5">
        <f>'All Quantity '!L185</f>
        <v>13012.800000000001</v>
      </c>
      <c r="D34" s="4" t="s">
        <v>4</v>
      </c>
      <c r="E34" s="4">
        <v>207.19</v>
      </c>
      <c r="F34" s="10">
        <f t="shared" si="0"/>
        <v>2696122.0320000001</v>
      </c>
    </row>
    <row r="35" spans="1:11" ht="75.75" customHeight="1">
      <c r="A35" s="20" t="s">
        <v>77</v>
      </c>
      <c r="B35" s="2" t="s">
        <v>78</v>
      </c>
      <c r="C35" s="5">
        <f>'All Quantity '!L190</f>
        <v>9000</v>
      </c>
      <c r="D35" s="4" t="s">
        <v>4</v>
      </c>
      <c r="E35" s="4">
        <v>85.33</v>
      </c>
      <c r="F35" s="10">
        <f t="shared" ref="F35" si="1">C35*E35</f>
        <v>767970</v>
      </c>
    </row>
    <row r="36" spans="1:11" ht="20.100000000000001" customHeight="1">
      <c r="A36" s="20"/>
      <c r="B36" s="37" t="s">
        <v>62</v>
      </c>
      <c r="C36" s="3"/>
      <c r="D36" s="4"/>
      <c r="E36" s="4"/>
      <c r="F36" s="10"/>
    </row>
    <row r="37" spans="1:11" ht="170.25" customHeight="1">
      <c r="A37" s="21" t="s">
        <v>20</v>
      </c>
      <c r="B37" s="2" t="s">
        <v>18</v>
      </c>
      <c r="C37" s="5">
        <v>1</v>
      </c>
      <c r="D37" s="4" t="s">
        <v>19</v>
      </c>
      <c r="E37" s="4">
        <v>967050.85</v>
      </c>
      <c r="F37" s="10">
        <f t="shared" si="0"/>
        <v>967050.85</v>
      </c>
      <c r="H37" s="826"/>
      <c r="I37" s="826"/>
      <c r="J37" s="826"/>
      <c r="K37" s="827">
        <f>F37+F38+F39+F40+F41+F42+F43</f>
        <v>1943223.57</v>
      </c>
    </row>
    <row r="38" spans="1:11" ht="92.25" customHeight="1">
      <c r="A38" s="21" t="s">
        <v>23</v>
      </c>
      <c r="B38" s="2" t="s">
        <v>21</v>
      </c>
      <c r="C38" s="5">
        <v>1</v>
      </c>
      <c r="D38" s="4" t="s">
        <v>19</v>
      </c>
      <c r="E38" s="4">
        <v>111148.95</v>
      </c>
      <c r="F38" s="10">
        <f t="shared" si="0"/>
        <v>111148.95</v>
      </c>
      <c r="H38" s="827"/>
      <c r="I38" s="826"/>
      <c r="J38" s="826"/>
      <c r="K38" s="827"/>
    </row>
    <row r="39" spans="1:11" ht="68.25" customHeight="1">
      <c r="A39" s="21" t="s">
        <v>25</v>
      </c>
      <c r="B39" s="2" t="s">
        <v>22</v>
      </c>
      <c r="C39" s="5">
        <v>1</v>
      </c>
      <c r="D39" s="4" t="s">
        <v>19</v>
      </c>
      <c r="E39" s="4">
        <v>110909.92</v>
      </c>
      <c r="F39" s="10">
        <f t="shared" si="0"/>
        <v>110909.92</v>
      </c>
      <c r="H39" s="827"/>
      <c r="I39" s="826"/>
      <c r="J39" s="826"/>
      <c r="K39" s="827"/>
    </row>
    <row r="40" spans="1:11" ht="91.5" customHeight="1">
      <c r="A40" s="21" t="s">
        <v>27</v>
      </c>
      <c r="B40" s="2" t="s">
        <v>24</v>
      </c>
      <c r="C40" s="3">
        <v>120</v>
      </c>
      <c r="D40" s="4" t="s">
        <v>33</v>
      </c>
      <c r="E40" s="4">
        <v>2497.86</v>
      </c>
      <c r="F40" s="10">
        <f t="shared" si="0"/>
        <v>299743.2</v>
      </c>
      <c r="H40" s="826"/>
      <c r="I40" s="826"/>
      <c r="J40" s="826"/>
      <c r="K40" s="827"/>
    </row>
    <row r="41" spans="1:11" ht="151.5" customHeight="1">
      <c r="A41" s="21" t="s">
        <v>61</v>
      </c>
      <c r="B41" s="2" t="s">
        <v>26</v>
      </c>
      <c r="C41" s="5">
        <v>1</v>
      </c>
      <c r="D41" s="4" t="s">
        <v>19</v>
      </c>
      <c r="E41" s="4">
        <v>92026.55</v>
      </c>
      <c r="F41" s="10">
        <f t="shared" si="0"/>
        <v>92026.55</v>
      </c>
      <c r="H41" s="827"/>
      <c r="I41" s="826"/>
      <c r="J41" s="826"/>
      <c r="K41" s="827"/>
    </row>
    <row r="42" spans="1:11" ht="60.75" customHeight="1">
      <c r="A42" s="21" t="s">
        <v>81</v>
      </c>
      <c r="B42" s="2" t="s">
        <v>28</v>
      </c>
      <c r="C42" s="5">
        <v>1</v>
      </c>
      <c r="D42" s="4" t="s">
        <v>19</v>
      </c>
      <c r="E42" s="10">
        <v>112344.1</v>
      </c>
      <c r="F42" s="10">
        <f t="shared" si="0"/>
        <v>112344.1</v>
      </c>
      <c r="H42" s="827"/>
      <c r="I42" s="826"/>
      <c r="J42" s="827"/>
      <c r="K42" s="827"/>
    </row>
    <row r="43" spans="1:11" ht="81" customHeight="1">
      <c r="A43" s="22" t="s">
        <v>82</v>
      </c>
      <c r="B43" s="23" t="s">
        <v>29</v>
      </c>
      <c r="C43" s="24">
        <v>1</v>
      </c>
      <c r="D43" s="4" t="s">
        <v>19</v>
      </c>
      <c r="E43" s="25">
        <v>250000</v>
      </c>
      <c r="F43" s="10">
        <f t="shared" si="0"/>
        <v>250000</v>
      </c>
      <c r="H43" s="827"/>
      <c r="I43" s="826"/>
      <c r="J43" s="827"/>
      <c r="K43" s="827"/>
    </row>
    <row r="44" spans="1:11" ht="18" customHeight="1">
      <c r="A44" s="38"/>
      <c r="B44" s="39"/>
      <c r="C44" s="39"/>
      <c r="D44" s="39"/>
      <c r="E44" s="39"/>
      <c r="F44" s="26" t="s">
        <v>424</v>
      </c>
      <c r="H44" s="109"/>
      <c r="I44" s="109"/>
      <c r="J44" s="109"/>
      <c r="K44" s="789"/>
    </row>
    <row r="45" spans="1:11">
      <c r="F45" s="795">
        <f>SUM(F4:F44)</f>
        <v>127006138.55988385</v>
      </c>
    </row>
    <row r="48" spans="1:11">
      <c r="B48" s="796">
        <f>'Protective Abs.'!F23</f>
        <v>73758233.724655643</v>
      </c>
    </row>
    <row r="49" spans="2:11">
      <c r="B49" s="795">
        <f>'Fuse-30 Abs.'!G29</f>
        <v>23425519.241796549</v>
      </c>
    </row>
    <row r="50" spans="2:11">
      <c r="B50" s="795">
        <f>'Fuse-4.52 Abs'!G29</f>
        <v>14594079.009705307</v>
      </c>
    </row>
    <row r="51" spans="2:11">
      <c r="B51" s="823">
        <f>'Fuse 35.05 Abs.'!G29</f>
        <v>13284943.951642238</v>
      </c>
    </row>
    <row r="52" spans="2:11">
      <c r="B52" s="795">
        <f>SUM(B48:B51)</f>
        <v>125062775.92779973</v>
      </c>
    </row>
    <row r="53" spans="2:11">
      <c r="B53" s="134">
        <v>1943223.57</v>
      </c>
      <c r="K53" s="795">
        <f>F45</f>
        <v>127006138.55988385</v>
      </c>
    </row>
    <row r="54" spans="2:11">
      <c r="B54" s="795" t="s">
        <v>461</v>
      </c>
      <c r="K54" s="795">
        <f>B55</f>
        <v>127005999.49779972</v>
      </c>
    </row>
    <row r="55" spans="2:11">
      <c r="B55" s="796">
        <f>SUM(B52:B54)</f>
        <v>127005999.49779972</v>
      </c>
      <c r="K55" s="795">
        <f>K53-K54</f>
        <v>139.06208412349224</v>
      </c>
    </row>
  </sheetData>
  <mergeCells count="2">
    <mergeCell ref="A1:F1"/>
    <mergeCell ref="A11:A12"/>
  </mergeCells>
  <pageMargins left="0.7" right="0.7" top="0.75" bottom="0.75" header="0.3" footer="0.3"/>
  <pageSetup orientation="portrait" r:id="rId1"/>
  <rowBreaks count="1" manualBreakCount="1">
    <brk id="47"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topLeftCell="A157" workbookViewId="0">
      <selection activeCell="N174" sqref="N174"/>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7.710937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74" t="s">
        <v>417</v>
      </c>
      <c r="B1" s="974"/>
      <c r="C1" s="974"/>
      <c r="D1" s="974"/>
      <c r="E1" s="974"/>
      <c r="F1" s="974"/>
      <c r="G1" s="974"/>
      <c r="H1" s="974"/>
      <c r="I1" s="974"/>
      <c r="J1" s="974"/>
      <c r="K1" s="974"/>
      <c r="L1" s="974"/>
      <c r="M1" s="974"/>
      <c r="N1" s="974"/>
      <c r="O1" s="974"/>
      <c r="P1" s="974"/>
    </row>
    <row r="2" spans="1:16" s="287" customFormat="1">
      <c r="A2" s="974"/>
      <c r="B2" s="974"/>
      <c r="C2" s="974"/>
      <c r="D2" s="974"/>
      <c r="E2" s="974"/>
      <c r="F2" s="974"/>
      <c r="G2" s="974"/>
      <c r="H2" s="974"/>
      <c r="I2" s="974"/>
      <c r="J2" s="974"/>
      <c r="K2" s="974"/>
      <c r="L2" s="974"/>
      <c r="M2" s="974"/>
      <c r="N2" s="974"/>
      <c r="O2" s="974"/>
      <c r="P2" s="974"/>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965" t="s">
        <v>284</v>
      </c>
      <c r="G4" s="965"/>
      <c r="H4" s="965"/>
      <c r="I4" s="965"/>
      <c r="J4" s="965"/>
      <c r="K4" s="965"/>
      <c r="L4" s="965"/>
      <c r="M4" s="965"/>
      <c r="N4" s="966"/>
      <c r="O4" s="296" t="s">
        <v>1</v>
      </c>
      <c r="P4" s="297" t="s">
        <v>31</v>
      </c>
    </row>
    <row r="5" spans="1:16" s="298" customFormat="1">
      <c r="A5" s="968">
        <v>1</v>
      </c>
      <c r="B5" s="968" t="s">
        <v>285</v>
      </c>
      <c r="C5" s="946" t="s">
        <v>39</v>
      </c>
      <c r="D5" s="299"/>
      <c r="E5" s="300"/>
      <c r="F5" s="300"/>
      <c r="G5" s="300"/>
      <c r="H5" s="300"/>
      <c r="I5" s="300"/>
      <c r="J5" s="300"/>
      <c r="K5" s="301"/>
      <c r="L5" s="301"/>
      <c r="M5" s="301"/>
      <c r="N5" s="302"/>
      <c r="O5" s="303"/>
      <c r="P5" s="303"/>
    </row>
    <row r="6" spans="1:16" s="298" customFormat="1">
      <c r="A6" s="968"/>
      <c r="B6" s="968"/>
      <c r="C6" s="946"/>
      <c r="D6" s="299" t="s">
        <v>286</v>
      </c>
      <c r="E6" s="300"/>
      <c r="F6" s="300"/>
      <c r="G6" s="300"/>
      <c r="H6" s="300"/>
      <c r="I6" s="300"/>
      <c r="J6" s="300"/>
      <c r="K6" s="301"/>
      <c r="L6" s="301"/>
      <c r="M6" s="301"/>
      <c r="N6" s="302"/>
      <c r="O6" s="303"/>
      <c r="P6" s="303"/>
    </row>
    <row r="7" spans="1:16" s="298" customFormat="1">
      <c r="A7" s="968"/>
      <c r="B7" s="968"/>
      <c r="C7" s="946"/>
      <c r="D7" s="299" t="s">
        <v>287</v>
      </c>
      <c r="E7" s="304" t="s">
        <v>85</v>
      </c>
      <c r="F7" s="305"/>
      <c r="G7" s="305"/>
      <c r="H7" s="306"/>
      <c r="I7" s="306"/>
      <c r="J7" s="307"/>
      <c r="K7" s="307"/>
      <c r="L7" s="307"/>
      <c r="M7" s="308"/>
      <c r="N7" s="309"/>
      <c r="O7" s="303"/>
      <c r="P7" s="303"/>
    </row>
    <row r="8" spans="1:16" s="298" customFormat="1">
      <c r="A8" s="968"/>
      <c r="B8" s="968"/>
      <c r="C8" s="946"/>
      <c r="D8" s="310"/>
      <c r="E8" s="311"/>
      <c r="F8" s="312">
        <v>2</v>
      </c>
      <c r="G8" s="311" t="s">
        <v>288</v>
      </c>
      <c r="H8" s="311">
        <v>16</v>
      </c>
      <c r="I8" s="311" t="s">
        <v>114</v>
      </c>
      <c r="J8" s="311">
        <v>3</v>
      </c>
      <c r="K8" s="311" t="s">
        <v>289</v>
      </c>
      <c r="L8" s="311"/>
      <c r="M8" s="311"/>
      <c r="N8" s="302"/>
      <c r="O8" s="303"/>
      <c r="P8" s="303"/>
    </row>
    <row r="9" spans="1:16" s="298" customFormat="1">
      <c r="A9" s="968"/>
      <c r="B9" s="968"/>
      <c r="C9" s="946"/>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c r="A10" s="968"/>
      <c r="B10" s="968"/>
      <c r="C10" s="946"/>
      <c r="D10" s="317"/>
      <c r="E10" s="318"/>
      <c r="F10" s="301"/>
      <c r="G10" s="301"/>
      <c r="H10" s="301"/>
      <c r="I10" s="301"/>
      <c r="J10" s="301"/>
      <c r="K10" s="301"/>
      <c r="L10" s="301"/>
      <c r="M10" s="301"/>
      <c r="N10" s="302" t="s">
        <v>4</v>
      </c>
      <c r="O10" s="303"/>
      <c r="P10" s="303"/>
    </row>
    <row r="11" spans="1:16" s="298" customFormat="1">
      <c r="A11" s="968"/>
      <c r="B11" s="968"/>
      <c r="C11" s="946"/>
      <c r="D11" s="319"/>
      <c r="E11" s="320"/>
      <c r="F11" s="321"/>
      <c r="G11" s="321"/>
      <c r="H11" s="321"/>
      <c r="I11" s="321"/>
      <c r="J11" s="321"/>
      <c r="K11" s="321"/>
      <c r="L11" s="321"/>
      <c r="M11" s="321"/>
      <c r="N11" s="322"/>
      <c r="O11" s="323"/>
      <c r="P11" s="323"/>
    </row>
    <row r="12" spans="1:16" s="298" customFormat="1">
      <c r="A12" s="969"/>
      <c r="B12" s="969"/>
      <c r="C12" s="988"/>
      <c r="D12" s="319"/>
      <c r="E12" s="320"/>
      <c r="F12" s="321"/>
      <c r="G12" s="321"/>
      <c r="H12" s="321"/>
      <c r="I12" s="321"/>
      <c r="J12" s="321"/>
      <c r="K12" s="321"/>
      <c r="L12" s="321"/>
      <c r="M12" s="321"/>
      <c r="N12" s="322"/>
      <c r="O12" s="323"/>
      <c r="P12" s="323"/>
    </row>
    <row r="13" spans="1:16" s="287" customFormat="1">
      <c r="A13" s="901">
        <v>2</v>
      </c>
      <c r="B13" s="901" t="s">
        <v>243</v>
      </c>
      <c r="C13" s="952" t="s">
        <v>406</v>
      </c>
      <c r="D13" s="986" t="s">
        <v>291</v>
      </c>
      <c r="E13" s="987"/>
      <c r="F13" s="987"/>
      <c r="G13" s="987"/>
      <c r="H13" s="987"/>
      <c r="I13" s="305" t="s">
        <v>85</v>
      </c>
      <c r="J13" s="761">
        <v>2</v>
      </c>
      <c r="K13" s="305" t="s">
        <v>292</v>
      </c>
      <c r="L13" s="305"/>
      <c r="M13" s="305"/>
      <c r="N13" s="325"/>
      <c r="O13" s="973">
        <f>N20</f>
        <v>1122.9749999999999</v>
      </c>
      <c r="P13" s="957" t="s">
        <v>4</v>
      </c>
    </row>
    <row r="14" spans="1:16" s="287" customFormat="1">
      <c r="A14" s="902"/>
      <c r="B14" s="902"/>
      <c r="C14" s="953"/>
      <c r="D14" s="986" t="s">
        <v>407</v>
      </c>
      <c r="E14" s="987"/>
      <c r="F14" s="987"/>
      <c r="G14" s="987"/>
      <c r="H14" s="987"/>
      <c r="I14" s="305" t="s">
        <v>85</v>
      </c>
      <c r="J14" s="324">
        <v>15</v>
      </c>
      <c r="K14" s="305" t="s">
        <v>292</v>
      </c>
      <c r="L14" s="305"/>
      <c r="M14" s="305"/>
      <c r="N14" s="325"/>
      <c r="O14" s="973"/>
      <c r="P14" s="957"/>
    </row>
    <row r="15" spans="1:16" s="287" customFormat="1">
      <c r="A15" s="902"/>
      <c r="B15" s="902"/>
      <c r="C15" s="953"/>
      <c r="D15" s="946" t="s">
        <v>294</v>
      </c>
      <c r="E15" s="947"/>
      <c r="F15" s="947"/>
      <c r="G15" s="947"/>
      <c r="H15" s="947"/>
      <c r="I15" s="947"/>
      <c r="J15" s="305"/>
      <c r="K15" s="305"/>
      <c r="L15" s="305"/>
      <c r="M15" s="305"/>
      <c r="N15" s="325"/>
      <c r="O15" s="973"/>
      <c r="P15" s="957"/>
    </row>
    <row r="16" spans="1:16" s="287" customFormat="1">
      <c r="A16" s="902"/>
      <c r="B16" s="902"/>
      <c r="C16" s="953"/>
      <c r="D16" s="327" t="s">
        <v>85</v>
      </c>
      <c r="E16" s="328" t="s">
        <v>113</v>
      </c>
      <c r="F16" s="328">
        <v>6</v>
      </c>
      <c r="G16" s="328" t="s">
        <v>140</v>
      </c>
      <c r="H16" s="329">
        <f>J13</f>
        <v>2</v>
      </c>
      <c r="I16" s="328" t="s">
        <v>295</v>
      </c>
      <c r="J16" s="330">
        <v>4.3</v>
      </c>
      <c r="K16" s="331" t="s">
        <v>85</v>
      </c>
      <c r="L16" s="762">
        <f>(F16*H16)+J16</f>
        <v>16.3</v>
      </c>
      <c r="M16" s="332" t="s">
        <v>292</v>
      </c>
      <c r="N16" s="333"/>
      <c r="O16" s="973"/>
      <c r="P16" s="957"/>
    </row>
    <row r="17" spans="1:18" s="287" customFormat="1">
      <c r="A17" s="902"/>
      <c r="B17" s="902"/>
      <c r="C17" s="953"/>
      <c r="D17" s="946" t="s">
        <v>296</v>
      </c>
      <c r="E17" s="947"/>
      <c r="F17" s="947"/>
      <c r="G17" s="947"/>
      <c r="H17" s="947"/>
      <c r="I17" s="947"/>
      <c r="J17" s="334"/>
      <c r="K17" s="331" t="s">
        <v>85</v>
      </c>
      <c r="L17" s="331">
        <v>17</v>
      </c>
      <c r="M17" s="332" t="s">
        <v>292</v>
      </c>
      <c r="N17" s="335"/>
      <c r="O17" s="973"/>
      <c r="P17" s="957"/>
    </row>
    <row r="18" spans="1:18" s="287" customFormat="1">
      <c r="A18" s="902"/>
      <c r="B18" s="902"/>
      <c r="C18" s="953"/>
      <c r="D18" s="946" t="s">
        <v>297</v>
      </c>
      <c r="E18" s="947"/>
      <c r="F18" s="947"/>
      <c r="G18" s="947"/>
      <c r="H18" s="947"/>
      <c r="I18" s="947"/>
      <c r="J18" s="336"/>
      <c r="K18" s="337" t="s">
        <v>85</v>
      </c>
      <c r="L18" s="337">
        <v>15</v>
      </c>
      <c r="M18" s="338" t="s">
        <v>292</v>
      </c>
      <c r="N18" s="339"/>
      <c r="O18" s="973"/>
      <c r="P18" s="957"/>
    </row>
    <row r="19" spans="1:18" s="287" customFormat="1">
      <c r="A19" s="902"/>
      <c r="B19" s="902"/>
      <c r="C19" s="953"/>
      <c r="D19" s="340"/>
      <c r="E19" s="304"/>
      <c r="F19" s="304"/>
      <c r="G19" s="304"/>
      <c r="H19" s="304"/>
      <c r="I19" s="304"/>
      <c r="J19" s="334" t="s">
        <v>170</v>
      </c>
      <c r="K19" s="331"/>
      <c r="L19" s="331">
        <f>SUM(L16:L18)</f>
        <v>48.3</v>
      </c>
      <c r="M19" s="332" t="s">
        <v>292</v>
      </c>
      <c r="N19" s="335"/>
      <c r="O19" s="973"/>
      <c r="P19" s="957"/>
    </row>
    <row r="20" spans="1:18" s="287" customFormat="1">
      <c r="A20" s="902"/>
      <c r="B20" s="902"/>
      <c r="C20" s="953"/>
      <c r="D20" s="946" t="s">
        <v>298</v>
      </c>
      <c r="E20" s="947"/>
      <c r="F20" s="305">
        <v>1</v>
      </c>
      <c r="G20" s="305" t="s">
        <v>140</v>
      </c>
      <c r="H20" s="306">
        <f>L19</f>
        <v>48.3</v>
      </c>
      <c r="I20" s="306" t="s">
        <v>140</v>
      </c>
      <c r="J20" s="763">
        <f>J14</f>
        <v>15</v>
      </c>
      <c r="K20" s="307" t="s">
        <v>140</v>
      </c>
      <c r="L20" s="307">
        <v>1.55</v>
      </c>
      <c r="M20" s="308" t="s">
        <v>85</v>
      </c>
      <c r="N20" s="335">
        <f>L20*J20*H20*F20</f>
        <v>1122.9749999999999</v>
      </c>
      <c r="O20" s="973"/>
      <c r="P20" s="957"/>
    </row>
    <row r="21" spans="1:18" s="287" customFormat="1">
      <c r="A21" s="902"/>
      <c r="B21" s="902"/>
      <c r="C21" s="953"/>
      <c r="D21" s="340"/>
      <c r="E21" s="304"/>
      <c r="F21" s="304"/>
      <c r="G21" s="304"/>
      <c r="H21" s="304"/>
      <c r="I21" s="304"/>
      <c r="J21" s="341"/>
      <c r="K21" s="342"/>
      <c r="L21" s="342"/>
      <c r="M21" s="343"/>
      <c r="N21" s="325"/>
      <c r="O21" s="973"/>
      <c r="P21" s="957"/>
    </row>
    <row r="22" spans="1:18" s="287" customFormat="1">
      <c r="A22" s="902"/>
      <c r="B22" s="902"/>
      <c r="C22" s="953"/>
      <c r="D22" s="340"/>
      <c r="E22" s="304"/>
      <c r="F22" s="305"/>
      <c r="G22" s="305"/>
      <c r="H22" s="305"/>
      <c r="I22" s="305"/>
      <c r="J22" s="305"/>
      <c r="K22" s="305"/>
      <c r="L22" s="305"/>
      <c r="M22" s="305"/>
      <c r="N22" s="325"/>
      <c r="O22" s="973"/>
      <c r="P22" s="957"/>
    </row>
    <row r="23" spans="1:18" s="287" customFormat="1">
      <c r="A23" s="901">
        <v>3</v>
      </c>
      <c r="B23" s="901" t="s">
        <v>245</v>
      </c>
      <c r="C23" s="952" t="s">
        <v>408</v>
      </c>
      <c r="D23" s="344" t="s">
        <v>300</v>
      </c>
      <c r="E23" s="345" t="s">
        <v>85</v>
      </c>
      <c r="F23" s="346">
        <v>1</v>
      </c>
      <c r="G23" s="347" t="s">
        <v>140</v>
      </c>
      <c r="H23" s="348">
        <f>L19</f>
        <v>48.3</v>
      </c>
      <c r="I23" s="349"/>
      <c r="J23" s="348"/>
      <c r="K23" s="349"/>
      <c r="L23" s="350"/>
      <c r="M23" s="350"/>
      <c r="N23" s="351"/>
      <c r="O23" s="954">
        <f>N48</f>
        <v>241.7757</v>
      </c>
      <c r="P23" s="956" t="s">
        <v>4</v>
      </c>
      <c r="R23" s="352"/>
    </row>
    <row r="24" spans="1:18" s="287" customFormat="1">
      <c r="A24" s="902"/>
      <c r="B24" s="902"/>
      <c r="C24" s="953"/>
      <c r="D24" s="353">
        <f>L19</f>
        <v>48.3</v>
      </c>
      <c r="E24" s="354" t="s">
        <v>302</v>
      </c>
      <c r="F24" s="355">
        <v>2</v>
      </c>
      <c r="G24" s="355" t="s">
        <v>140</v>
      </c>
      <c r="H24" s="356">
        <v>5</v>
      </c>
      <c r="I24" s="355" t="s">
        <v>303</v>
      </c>
      <c r="J24" s="356">
        <v>2</v>
      </c>
      <c r="K24" s="355" t="s">
        <v>140</v>
      </c>
      <c r="L24" s="356">
        <v>0.6</v>
      </c>
      <c r="M24" s="356" t="s">
        <v>304</v>
      </c>
      <c r="N24" s="357"/>
      <c r="O24" s="955"/>
      <c r="P24" s="957"/>
      <c r="R24" s="352"/>
    </row>
    <row r="25" spans="1:18" s="287" customFormat="1">
      <c r="A25" s="902"/>
      <c r="B25" s="902"/>
      <c r="C25" s="953"/>
      <c r="D25" s="358"/>
      <c r="E25" s="305"/>
      <c r="F25" s="355"/>
      <c r="G25" s="355"/>
      <c r="H25" s="356"/>
      <c r="I25" s="355"/>
      <c r="J25" s="356"/>
      <c r="K25" s="355" t="s">
        <v>85</v>
      </c>
      <c r="L25" s="359">
        <f>D24-((F24*H24)+(J24*L24))</f>
        <v>37.099999999999994</v>
      </c>
      <c r="M25" s="356" t="s">
        <v>292</v>
      </c>
      <c r="N25" s="357"/>
      <c r="O25" s="955"/>
      <c r="P25" s="957"/>
      <c r="R25" s="352"/>
    </row>
    <row r="26" spans="1:18" s="287" customFormat="1">
      <c r="A26" s="902"/>
      <c r="B26" s="902"/>
      <c r="C26" s="953"/>
      <c r="D26" s="340" t="s">
        <v>305</v>
      </c>
      <c r="E26" s="304" t="s">
        <v>85</v>
      </c>
      <c r="F26" s="305">
        <v>1</v>
      </c>
      <c r="G26" s="305" t="s">
        <v>140</v>
      </c>
      <c r="H26" s="306">
        <f>L25</f>
        <v>37.099999999999994</v>
      </c>
      <c r="I26" s="306" t="s">
        <v>140</v>
      </c>
      <c r="J26" s="763">
        <f>J14</f>
        <v>15</v>
      </c>
      <c r="K26" s="307" t="s">
        <v>140</v>
      </c>
      <c r="L26" s="307">
        <v>0.15</v>
      </c>
      <c r="M26" s="308" t="s">
        <v>85</v>
      </c>
      <c r="N26" s="309">
        <f>L26*J26*H26*F26</f>
        <v>83.474999999999994</v>
      </c>
      <c r="O26" s="955"/>
      <c r="P26" s="957"/>
      <c r="R26" s="352"/>
    </row>
    <row r="27" spans="1:18" s="287" customFormat="1">
      <c r="A27" s="902"/>
      <c r="B27" s="902"/>
      <c r="C27" s="953"/>
      <c r="D27" s="360" t="s">
        <v>306</v>
      </c>
      <c r="E27" s="361" t="s">
        <v>85</v>
      </c>
      <c r="F27" s="305"/>
      <c r="G27" s="305"/>
      <c r="H27" s="306"/>
      <c r="I27" s="306"/>
      <c r="J27" s="307"/>
      <c r="K27" s="307"/>
      <c r="L27" s="307"/>
      <c r="M27" s="308"/>
      <c r="N27" s="335"/>
      <c r="O27" s="955"/>
      <c r="P27" s="957"/>
      <c r="R27" s="352"/>
    </row>
    <row r="28" spans="1:18" s="287" customFormat="1">
      <c r="A28" s="902"/>
      <c r="B28" s="902"/>
      <c r="C28" s="953"/>
      <c r="D28" s="946" t="s">
        <v>307</v>
      </c>
      <c r="E28" s="947"/>
      <c r="F28" s="764" t="s">
        <v>413</v>
      </c>
      <c r="G28" s="765" t="s">
        <v>114</v>
      </c>
      <c r="H28" s="766" t="s">
        <v>414</v>
      </c>
      <c r="I28" s="766" t="s">
        <v>85</v>
      </c>
      <c r="J28" s="763">
        <v>6.3250000000000002</v>
      </c>
      <c r="K28" s="307" t="s">
        <v>292</v>
      </c>
      <c r="L28" s="307"/>
      <c r="M28" s="308"/>
      <c r="N28" s="335"/>
      <c r="O28" s="955"/>
      <c r="P28" s="957"/>
      <c r="R28" s="352"/>
    </row>
    <row r="29" spans="1:18" s="287" customFormat="1">
      <c r="A29" s="902"/>
      <c r="B29" s="902"/>
      <c r="C29" s="953"/>
      <c r="D29" s="340" t="s">
        <v>305</v>
      </c>
      <c r="E29" s="304" t="s">
        <v>85</v>
      </c>
      <c r="F29" s="305">
        <v>2</v>
      </c>
      <c r="G29" s="305" t="s">
        <v>140</v>
      </c>
      <c r="H29" s="306">
        <f>J28</f>
        <v>6.3250000000000002</v>
      </c>
      <c r="I29" s="306" t="s">
        <v>140</v>
      </c>
      <c r="J29" s="307">
        <v>4.3</v>
      </c>
      <c r="K29" s="307" t="s">
        <v>140</v>
      </c>
      <c r="L29" s="307">
        <v>0.15</v>
      </c>
      <c r="M29" s="308" t="s">
        <v>85</v>
      </c>
      <c r="N29" s="309">
        <f>L29*J29*H29*F29</f>
        <v>8.1592499999999983</v>
      </c>
      <c r="O29" s="955"/>
      <c r="P29" s="957"/>
      <c r="R29" s="352"/>
    </row>
    <row r="30" spans="1:18" s="287" customFormat="1">
      <c r="A30" s="902"/>
      <c r="B30" s="902"/>
      <c r="C30" s="953"/>
      <c r="D30" s="946" t="s">
        <v>310</v>
      </c>
      <c r="E30" s="947"/>
      <c r="F30" s="947"/>
      <c r="G30" s="947"/>
      <c r="H30" s="947"/>
      <c r="I30" s="306" t="s">
        <v>85</v>
      </c>
      <c r="J30" s="364" t="s">
        <v>311</v>
      </c>
      <c r="K30" s="307"/>
      <c r="L30" s="307"/>
      <c r="M30" s="308"/>
      <c r="N30" s="335"/>
      <c r="O30" s="955"/>
      <c r="P30" s="957"/>
      <c r="R30" s="352"/>
    </row>
    <row r="31" spans="1:18" s="287" customFormat="1">
      <c r="A31" s="902"/>
      <c r="B31" s="902"/>
      <c r="C31" s="953"/>
      <c r="D31" s="305">
        <v>0.5</v>
      </c>
      <c r="E31" s="305" t="s">
        <v>140</v>
      </c>
      <c r="F31" s="375">
        <v>2</v>
      </c>
      <c r="G31" s="306" t="s">
        <v>140</v>
      </c>
      <c r="H31" s="307">
        <v>3.14</v>
      </c>
      <c r="I31" s="307" t="s">
        <v>140</v>
      </c>
      <c r="J31" s="767">
        <f>J13*3</f>
        <v>6</v>
      </c>
      <c r="K31" s="308" t="s">
        <v>85</v>
      </c>
      <c r="L31" s="365">
        <f>J31*H31*F31*D31</f>
        <v>18.84</v>
      </c>
      <c r="M31" s="332" t="s">
        <v>292</v>
      </c>
      <c r="N31" s="366"/>
      <c r="O31" s="955"/>
      <c r="P31" s="957"/>
    </row>
    <row r="32" spans="1:18" s="287" customFormat="1">
      <c r="A32" s="902"/>
      <c r="B32" s="902"/>
      <c r="C32" s="953"/>
      <c r="D32" s="367" t="s">
        <v>312</v>
      </c>
      <c r="E32" s="368"/>
      <c r="F32" s="368"/>
      <c r="G32" s="306"/>
      <c r="H32" s="307"/>
      <c r="I32" s="307"/>
      <c r="J32" s="307"/>
      <c r="K32" s="308" t="s">
        <v>85</v>
      </c>
      <c r="L32" s="365">
        <v>0</v>
      </c>
      <c r="M32" s="332" t="s">
        <v>292</v>
      </c>
      <c r="N32" s="366"/>
      <c r="O32" s="955"/>
      <c r="P32" s="957"/>
    </row>
    <row r="33" spans="1:16" s="287" customFormat="1">
      <c r="A33" s="902"/>
      <c r="B33" s="902"/>
      <c r="C33" s="953"/>
      <c r="D33" s="961" t="s">
        <v>313</v>
      </c>
      <c r="E33" s="962"/>
      <c r="F33" s="306">
        <f>L31</f>
        <v>18.84</v>
      </c>
      <c r="G33" s="306" t="s">
        <v>114</v>
      </c>
      <c r="H33" s="307">
        <v>0</v>
      </c>
      <c r="I33" s="364" t="s">
        <v>131</v>
      </c>
      <c r="J33" s="369">
        <v>2</v>
      </c>
      <c r="K33" s="308" t="s">
        <v>85</v>
      </c>
      <c r="L33" s="766">
        <f>F33/J33</f>
        <v>9.42</v>
      </c>
      <c r="M33" s="332" t="s">
        <v>292</v>
      </c>
      <c r="N33" s="366"/>
      <c r="O33" s="955"/>
      <c r="P33" s="957"/>
    </row>
    <row r="34" spans="1:16" s="287" customFormat="1">
      <c r="A34" s="902"/>
      <c r="B34" s="902"/>
      <c r="C34" s="953"/>
      <c r="D34" s="340" t="s">
        <v>305</v>
      </c>
      <c r="E34" s="304" t="s">
        <v>85</v>
      </c>
      <c r="F34" s="305">
        <v>2</v>
      </c>
      <c r="G34" s="305" t="s">
        <v>140</v>
      </c>
      <c r="H34" s="766">
        <f>L33</f>
        <v>9.42</v>
      </c>
      <c r="I34" s="306" t="s">
        <v>140</v>
      </c>
      <c r="J34" s="763">
        <f>J28</f>
        <v>6.3250000000000002</v>
      </c>
      <c r="K34" s="307" t="s">
        <v>140</v>
      </c>
      <c r="L34" s="307">
        <v>0.15</v>
      </c>
      <c r="M34" s="308" t="s">
        <v>85</v>
      </c>
      <c r="N34" s="309">
        <f>L34*J34*H34*F34</f>
        <v>17.87445</v>
      </c>
      <c r="O34" s="955"/>
      <c r="P34" s="957"/>
    </row>
    <row r="35" spans="1:16" s="287" customFormat="1">
      <c r="A35" s="902"/>
      <c r="B35" s="902"/>
      <c r="C35" s="953"/>
      <c r="D35" s="304" t="s">
        <v>314</v>
      </c>
      <c r="E35" s="304" t="s">
        <v>85</v>
      </c>
      <c r="F35" s="305">
        <v>2</v>
      </c>
      <c r="G35" s="305" t="s">
        <v>140</v>
      </c>
      <c r="H35" s="306">
        <v>7</v>
      </c>
      <c r="I35" s="306" t="s">
        <v>140</v>
      </c>
      <c r="J35" s="307">
        <v>4.3</v>
      </c>
      <c r="K35" s="307" t="s">
        <v>140</v>
      </c>
      <c r="L35" s="307">
        <v>0.15</v>
      </c>
      <c r="M35" s="308" t="s">
        <v>85</v>
      </c>
      <c r="N35" s="309">
        <f>L35*J35*H35*F35</f>
        <v>9.0299999999999994</v>
      </c>
      <c r="O35" s="955"/>
      <c r="P35" s="957"/>
    </row>
    <row r="36" spans="1:16" s="287" customFormat="1">
      <c r="A36" s="902"/>
      <c r="B36" s="902"/>
      <c r="C36" s="953"/>
      <c r="D36" s="371" t="s">
        <v>315</v>
      </c>
      <c r="E36" s="304" t="s">
        <v>85</v>
      </c>
      <c r="F36" s="305">
        <v>4</v>
      </c>
      <c r="G36" s="305" t="s">
        <v>140</v>
      </c>
      <c r="H36" s="306">
        <v>7</v>
      </c>
      <c r="I36" s="306" t="s">
        <v>140</v>
      </c>
      <c r="J36" s="763">
        <f>J28</f>
        <v>6.3250000000000002</v>
      </c>
      <c r="K36" s="307" t="s">
        <v>140</v>
      </c>
      <c r="L36" s="307">
        <v>0.15</v>
      </c>
      <c r="M36" s="308" t="s">
        <v>85</v>
      </c>
      <c r="N36" s="309">
        <f>L36*J36*H36*F36</f>
        <v>26.564999999999998</v>
      </c>
      <c r="O36" s="955"/>
      <c r="P36" s="957"/>
    </row>
    <row r="37" spans="1:16" s="287" customFormat="1">
      <c r="A37" s="902"/>
      <c r="B37" s="902"/>
      <c r="C37" s="953"/>
      <c r="D37" s="946" t="s">
        <v>316</v>
      </c>
      <c r="E37" s="947"/>
      <c r="F37" s="947"/>
      <c r="G37" s="947"/>
      <c r="H37" s="947"/>
      <c r="I37" s="307"/>
      <c r="J37" s="307"/>
      <c r="K37" s="308"/>
      <c r="L37" s="365"/>
      <c r="M37" s="332"/>
      <c r="N37" s="366"/>
      <c r="O37" s="955"/>
      <c r="P37" s="957"/>
    </row>
    <row r="38" spans="1:16" s="287" customFormat="1">
      <c r="A38" s="902"/>
      <c r="B38" s="902"/>
      <c r="C38" s="953"/>
      <c r="D38" s="305">
        <v>2</v>
      </c>
      <c r="E38" s="305" t="s">
        <v>288</v>
      </c>
      <c r="F38" s="372">
        <v>7</v>
      </c>
      <c r="G38" s="372" t="s">
        <v>114</v>
      </c>
      <c r="H38" s="373">
        <v>3</v>
      </c>
      <c r="I38" s="307" t="s">
        <v>317</v>
      </c>
      <c r="J38" s="307">
        <v>12</v>
      </c>
      <c r="K38" s="308" t="s">
        <v>140</v>
      </c>
      <c r="L38" s="365">
        <v>0.15</v>
      </c>
      <c r="M38" s="332" t="s">
        <v>85</v>
      </c>
      <c r="N38" s="374">
        <f>((F38+H38)/2)*L38*J38*D38</f>
        <v>18</v>
      </c>
      <c r="O38" s="955"/>
      <c r="P38" s="957"/>
    </row>
    <row r="39" spans="1:16" s="287" customFormat="1">
      <c r="A39" s="902"/>
      <c r="B39" s="902"/>
      <c r="C39" s="953"/>
      <c r="D39" s="305"/>
      <c r="E39" s="305"/>
      <c r="F39" s="306"/>
      <c r="G39" s="375">
        <v>2</v>
      </c>
      <c r="H39" s="307"/>
      <c r="I39" s="307"/>
      <c r="J39" s="307"/>
      <c r="K39" s="308"/>
      <c r="L39" s="365"/>
      <c r="M39" s="332"/>
      <c r="N39" s="366"/>
      <c r="O39" s="955"/>
      <c r="P39" s="957"/>
    </row>
    <row r="40" spans="1:16" s="287" customFormat="1">
      <c r="A40" s="902"/>
      <c r="B40" s="902"/>
      <c r="C40" s="953"/>
      <c r="D40" s="946" t="s">
        <v>318</v>
      </c>
      <c r="E40" s="947"/>
      <c r="F40" s="947"/>
      <c r="G40" s="947"/>
      <c r="H40" s="947"/>
      <c r="I40" s="307"/>
      <c r="J40" s="307"/>
      <c r="K40" s="308"/>
      <c r="L40" s="365"/>
      <c r="M40" s="332"/>
      <c r="N40" s="366"/>
      <c r="O40" s="955"/>
      <c r="P40" s="957"/>
    </row>
    <row r="41" spans="1:16" s="287" customFormat="1">
      <c r="A41" s="902"/>
      <c r="B41" s="902"/>
      <c r="C41" s="953"/>
      <c r="D41" s="305">
        <v>2</v>
      </c>
      <c r="E41" s="305" t="s">
        <v>288</v>
      </c>
      <c r="F41" s="372">
        <v>7</v>
      </c>
      <c r="G41" s="372" t="s">
        <v>114</v>
      </c>
      <c r="H41" s="373">
        <v>3</v>
      </c>
      <c r="I41" s="307" t="s">
        <v>317</v>
      </c>
      <c r="J41" s="307">
        <v>10</v>
      </c>
      <c r="K41" s="308" t="s">
        <v>140</v>
      </c>
      <c r="L41" s="365">
        <v>0.15</v>
      </c>
      <c r="M41" s="332" t="s">
        <v>85</v>
      </c>
      <c r="N41" s="374">
        <f>((F41+H41)/2)*L41*J41*D41</f>
        <v>15</v>
      </c>
      <c r="O41" s="955"/>
      <c r="P41" s="957"/>
    </row>
    <row r="42" spans="1:16" s="287" customFormat="1">
      <c r="A42" s="902"/>
      <c r="B42" s="902"/>
      <c r="C42" s="953"/>
      <c r="D42" s="305"/>
      <c r="E42" s="305"/>
      <c r="F42" s="306"/>
      <c r="G42" s="375">
        <v>2</v>
      </c>
      <c r="H42" s="307"/>
      <c r="I42" s="307"/>
      <c r="J42" s="307"/>
      <c r="K42" s="308"/>
      <c r="L42" s="365"/>
      <c r="M42" s="332"/>
      <c r="N42" s="366"/>
      <c r="O42" s="955"/>
      <c r="P42" s="957"/>
    </row>
    <row r="43" spans="1:16" s="287" customFormat="1">
      <c r="A43" s="902"/>
      <c r="B43" s="902"/>
      <c r="C43" s="953"/>
      <c r="D43" s="305" t="s">
        <v>287</v>
      </c>
      <c r="E43" s="304" t="s">
        <v>85</v>
      </c>
      <c r="F43" s="305">
        <v>4</v>
      </c>
      <c r="G43" s="305" t="s">
        <v>140</v>
      </c>
      <c r="H43" s="306">
        <v>5</v>
      </c>
      <c r="I43" s="306" t="s">
        <v>140</v>
      </c>
      <c r="J43" s="307">
        <v>1</v>
      </c>
      <c r="K43" s="307" t="s">
        <v>140</v>
      </c>
      <c r="L43" s="307">
        <v>0.15</v>
      </c>
      <c r="M43" s="308" t="s">
        <v>85</v>
      </c>
      <c r="N43" s="365">
        <f>L43*J43*H43*F43</f>
        <v>3</v>
      </c>
      <c r="O43" s="984"/>
      <c r="P43" s="957"/>
    </row>
    <row r="44" spans="1:16" s="287" customFormat="1">
      <c r="A44" s="902"/>
      <c r="B44" s="902"/>
      <c r="C44" s="953"/>
      <c r="D44" s="897" t="s">
        <v>411</v>
      </c>
      <c r="E44" s="898"/>
      <c r="F44" s="898"/>
      <c r="G44" s="898"/>
      <c r="H44" s="898"/>
      <c r="I44" s="419"/>
      <c r="J44" s="470"/>
      <c r="K44" s="364"/>
      <c r="L44" s="461"/>
      <c r="M44" s="419"/>
      <c r="N44" s="470"/>
      <c r="O44" s="955"/>
      <c r="P44" s="957"/>
    </row>
    <row r="45" spans="1:16" s="287" customFormat="1">
      <c r="A45" s="902"/>
      <c r="B45" s="902"/>
      <c r="C45" s="953"/>
      <c r="D45" s="897" t="s">
        <v>412</v>
      </c>
      <c r="E45" s="898"/>
      <c r="F45" s="898"/>
      <c r="G45" s="764"/>
      <c r="H45" s="768" t="s">
        <v>413</v>
      </c>
      <c r="I45" s="769" t="s">
        <v>114</v>
      </c>
      <c r="J45" s="770" t="s">
        <v>414</v>
      </c>
      <c r="K45" s="766" t="s">
        <v>85</v>
      </c>
      <c r="L45" s="363">
        <v>6.32</v>
      </c>
      <c r="M45" s="307" t="s">
        <v>292</v>
      </c>
      <c r="N45" s="470"/>
      <c r="O45" s="955"/>
      <c r="P45" s="957"/>
    </row>
    <row r="46" spans="1:16" s="287" customFormat="1">
      <c r="A46" s="902"/>
      <c r="B46" s="902"/>
      <c r="C46" s="953"/>
      <c r="D46" s="418" t="s">
        <v>327</v>
      </c>
      <c r="E46" s="304" t="s">
        <v>85</v>
      </c>
      <c r="F46" s="305">
        <v>2</v>
      </c>
      <c r="G46" s="305" t="s">
        <v>140</v>
      </c>
      <c r="H46" s="306">
        <v>17</v>
      </c>
      <c r="I46" s="306" t="s">
        <v>140</v>
      </c>
      <c r="J46" s="307">
        <f>L45</f>
        <v>6.32</v>
      </c>
      <c r="K46" s="307" t="s">
        <v>140</v>
      </c>
      <c r="L46" s="307">
        <v>0.15</v>
      </c>
      <c r="M46" s="308" t="s">
        <v>85</v>
      </c>
      <c r="N46" s="309">
        <f>L46*J46*H46*F46</f>
        <v>32.231999999999999</v>
      </c>
      <c r="O46" s="955"/>
      <c r="P46" s="957"/>
    </row>
    <row r="47" spans="1:16" s="287" customFormat="1">
      <c r="A47" s="902"/>
      <c r="B47" s="902"/>
      <c r="C47" s="953"/>
      <c r="D47" s="418" t="s">
        <v>328</v>
      </c>
      <c r="E47" s="304" t="s">
        <v>85</v>
      </c>
      <c r="F47" s="305">
        <v>2</v>
      </c>
      <c r="G47" s="305" t="s">
        <v>140</v>
      </c>
      <c r="H47" s="372">
        <v>15</v>
      </c>
      <c r="I47" s="372" t="s">
        <v>140</v>
      </c>
      <c r="J47" s="373">
        <f>L45</f>
        <v>6.32</v>
      </c>
      <c r="K47" s="373" t="s">
        <v>140</v>
      </c>
      <c r="L47" s="373">
        <v>0.15</v>
      </c>
      <c r="M47" s="377" t="s">
        <v>85</v>
      </c>
      <c r="N47" s="378">
        <f>L47*J47*H47*F47</f>
        <v>28.439999999999998</v>
      </c>
      <c r="O47" s="955"/>
      <c r="P47" s="957"/>
    </row>
    <row r="48" spans="1:16" s="287" customFormat="1">
      <c r="A48" s="902"/>
      <c r="B48" s="902"/>
      <c r="C48" s="953"/>
      <c r="D48" s="305"/>
      <c r="E48" s="305"/>
      <c r="F48" s="306"/>
      <c r="G48" s="375"/>
      <c r="H48" s="307"/>
      <c r="I48" s="307"/>
      <c r="J48" s="307"/>
      <c r="K48" s="308"/>
      <c r="L48" s="365" t="s">
        <v>88</v>
      </c>
      <c r="M48" s="332" t="s">
        <v>85</v>
      </c>
      <c r="N48" s="366">
        <f>SUM(N26:N47)</f>
        <v>241.7757</v>
      </c>
      <c r="O48" s="955"/>
      <c r="P48" s="957"/>
    </row>
    <row r="49" spans="1:16" s="287" customFormat="1">
      <c r="A49" s="902"/>
      <c r="B49" s="902"/>
      <c r="C49" s="953"/>
      <c r="D49" s="340"/>
      <c r="E49" s="304"/>
      <c r="F49" s="379"/>
      <c r="G49" s="380"/>
      <c r="H49" s="355"/>
      <c r="I49" s="355"/>
      <c r="J49" s="355"/>
      <c r="K49" s="355"/>
      <c r="L49" s="355"/>
      <c r="M49" s="355"/>
      <c r="N49" s="357"/>
      <c r="O49" s="955"/>
      <c r="P49" s="381"/>
    </row>
    <row r="50" spans="1:16" s="287" customFormat="1">
      <c r="A50" s="902"/>
      <c r="B50" s="902"/>
      <c r="C50" s="953"/>
      <c r="D50" s="340"/>
      <c r="E50" s="304"/>
      <c r="F50" s="379"/>
      <c r="G50" s="380"/>
      <c r="H50" s="355"/>
      <c r="I50" s="355"/>
      <c r="J50" s="355"/>
      <c r="K50" s="355"/>
      <c r="L50" s="355"/>
      <c r="M50" s="355"/>
      <c r="N50" s="357"/>
      <c r="O50" s="955"/>
    </row>
    <row r="51" spans="1:16" s="287" customFormat="1">
      <c r="A51" s="902"/>
      <c r="B51" s="902"/>
      <c r="C51" s="953"/>
      <c r="D51" s="340"/>
      <c r="E51" s="304"/>
      <c r="F51" s="379"/>
      <c r="G51" s="380"/>
      <c r="H51" s="355"/>
      <c r="I51" s="355"/>
      <c r="J51" s="355"/>
      <c r="K51" s="355"/>
      <c r="L51" s="355"/>
      <c r="M51" s="355"/>
      <c r="N51" s="357"/>
      <c r="O51" s="955"/>
    </row>
    <row r="52" spans="1:16" s="287" customFormat="1">
      <c r="A52" s="902"/>
      <c r="B52" s="902"/>
      <c r="C52" s="953"/>
      <c r="D52" s="340"/>
      <c r="E52" s="304"/>
      <c r="F52" s="379"/>
      <c r="G52" s="380"/>
      <c r="H52" s="355"/>
      <c r="I52" s="355"/>
      <c r="J52" s="355"/>
      <c r="K52" s="355"/>
      <c r="L52" s="355"/>
      <c r="M52" s="355"/>
      <c r="N52" s="357"/>
      <c r="O52" s="985"/>
    </row>
    <row r="53" spans="1:16" s="287" customFormat="1">
      <c r="A53" s="382"/>
      <c r="B53" s="382"/>
      <c r="C53" s="383"/>
      <c r="D53" s="384"/>
      <c r="E53" s="385"/>
      <c r="F53" s="386"/>
      <c r="G53" s="387"/>
      <c r="H53" s="387"/>
      <c r="I53" s="387"/>
      <c r="J53" s="387"/>
      <c r="K53" s="387"/>
      <c r="L53" s="387"/>
      <c r="M53" s="387"/>
      <c r="N53" s="388"/>
      <c r="O53" s="389"/>
      <c r="P53" s="390"/>
    </row>
    <row r="54" spans="1:16" s="287" customFormat="1">
      <c r="A54" s="901">
        <v>4</v>
      </c>
      <c r="B54" s="901" t="s">
        <v>247</v>
      </c>
      <c r="C54" s="958" t="s">
        <v>320</v>
      </c>
      <c r="D54" s="391"/>
      <c r="E54" s="392"/>
      <c r="F54" s="393"/>
      <c r="G54" s="347"/>
      <c r="H54" s="347"/>
      <c r="I54" s="347"/>
      <c r="J54" s="347"/>
      <c r="K54" s="347"/>
      <c r="L54" s="347"/>
      <c r="M54" s="347"/>
      <c r="N54" s="347"/>
      <c r="O54" s="394"/>
      <c r="P54" s="395"/>
    </row>
    <row r="55" spans="1:16" s="287" customFormat="1">
      <c r="A55" s="902"/>
      <c r="B55" s="902"/>
      <c r="C55" s="959"/>
      <c r="D55" s="396" t="s">
        <v>321</v>
      </c>
      <c r="E55" s="397" t="s">
        <v>85</v>
      </c>
      <c r="F55" s="398"/>
      <c r="G55" s="355"/>
      <c r="H55" s="355">
        <v>1</v>
      </c>
      <c r="I55" s="355" t="s">
        <v>140</v>
      </c>
      <c r="J55" s="399">
        <f>L25</f>
        <v>37.099999999999994</v>
      </c>
      <c r="K55" s="355" t="s">
        <v>140</v>
      </c>
      <c r="L55" s="399">
        <f>J14</f>
        <v>15</v>
      </c>
      <c r="M55" s="355" t="s">
        <v>85</v>
      </c>
      <c r="N55" s="400">
        <f>H55*J55*L55</f>
        <v>556.49999999999989</v>
      </c>
      <c r="O55" s="401"/>
      <c r="P55" s="402"/>
    </row>
    <row r="56" spans="1:16" s="287" customFormat="1">
      <c r="A56" s="902"/>
      <c r="B56" s="902"/>
      <c r="C56" s="959"/>
      <c r="D56" s="396" t="s">
        <v>322</v>
      </c>
      <c r="E56" s="397" t="s">
        <v>85</v>
      </c>
      <c r="F56" s="398"/>
      <c r="G56" s="355"/>
      <c r="H56" s="355">
        <v>2</v>
      </c>
      <c r="I56" s="355" t="s">
        <v>140</v>
      </c>
      <c r="J56" s="399">
        <f>J28</f>
        <v>6.3250000000000002</v>
      </c>
      <c r="K56" s="355" t="s">
        <v>140</v>
      </c>
      <c r="L56" s="403">
        <v>4.3</v>
      </c>
      <c r="M56" s="355" t="s">
        <v>85</v>
      </c>
      <c r="N56" s="400">
        <f>H56*J56*L56</f>
        <v>54.394999999999996</v>
      </c>
      <c r="O56" s="401"/>
      <c r="P56" s="402"/>
    </row>
    <row r="57" spans="1:16" s="287" customFormat="1">
      <c r="A57" s="902"/>
      <c r="B57" s="902"/>
      <c r="C57" s="959"/>
      <c r="D57" s="396" t="s">
        <v>323</v>
      </c>
      <c r="E57" s="397" t="s">
        <v>85</v>
      </c>
      <c r="F57" s="398"/>
      <c r="G57" s="355"/>
      <c r="H57" s="355">
        <v>2</v>
      </c>
      <c r="I57" s="355" t="s">
        <v>140</v>
      </c>
      <c r="J57" s="399">
        <f>L33</f>
        <v>9.42</v>
      </c>
      <c r="K57" s="355" t="s">
        <v>140</v>
      </c>
      <c r="L57" s="399">
        <f>J28</f>
        <v>6.3250000000000002</v>
      </c>
      <c r="M57" s="355" t="s">
        <v>85</v>
      </c>
      <c r="N57" s="400">
        <f>H57*J57*L57</f>
        <v>119.163</v>
      </c>
      <c r="O57" s="401"/>
      <c r="P57" s="402"/>
    </row>
    <row r="58" spans="1:16" s="287" customFormat="1">
      <c r="A58" s="902"/>
      <c r="B58" s="902"/>
      <c r="C58" s="959"/>
      <c r="D58" s="938" t="s">
        <v>324</v>
      </c>
      <c r="E58" s="939"/>
      <c r="F58" s="404"/>
      <c r="G58" s="380" t="s">
        <v>85</v>
      </c>
      <c r="H58" s="355">
        <v>2</v>
      </c>
      <c r="I58" s="355" t="s">
        <v>140</v>
      </c>
      <c r="J58" s="403">
        <v>7</v>
      </c>
      <c r="K58" s="355" t="s">
        <v>140</v>
      </c>
      <c r="L58" s="403">
        <v>4.3</v>
      </c>
      <c r="M58" s="355" t="s">
        <v>85</v>
      </c>
      <c r="N58" s="400">
        <f>H58*J58*L58</f>
        <v>60.199999999999996</v>
      </c>
      <c r="O58" s="401"/>
      <c r="P58" s="402"/>
    </row>
    <row r="59" spans="1:16" s="287" customFormat="1">
      <c r="A59" s="902"/>
      <c r="B59" s="902"/>
      <c r="C59" s="959"/>
      <c r="D59" s="396" t="s">
        <v>325</v>
      </c>
      <c r="E59" s="397" t="s">
        <v>85</v>
      </c>
      <c r="F59" s="398"/>
      <c r="G59" s="355"/>
      <c r="H59" s="355">
        <v>4</v>
      </c>
      <c r="I59" s="355" t="s">
        <v>140</v>
      </c>
      <c r="J59" s="403">
        <v>7</v>
      </c>
      <c r="K59" s="355" t="s">
        <v>140</v>
      </c>
      <c r="L59" s="399">
        <f>J28+2</f>
        <v>8.3249999999999993</v>
      </c>
      <c r="M59" s="355" t="s">
        <v>85</v>
      </c>
      <c r="N59" s="400">
        <f>H59*J59*L59</f>
        <v>233.09999999999997</v>
      </c>
      <c r="O59" s="401"/>
      <c r="P59" s="402"/>
    </row>
    <row r="60" spans="1:16" s="287" customFormat="1">
      <c r="A60" s="902"/>
      <c r="B60" s="902"/>
      <c r="C60" s="959"/>
      <c r="D60" s="938" t="s">
        <v>326</v>
      </c>
      <c r="E60" s="939"/>
      <c r="F60" s="939"/>
      <c r="G60" s="380"/>
      <c r="H60" s="380"/>
      <c r="I60" s="380"/>
      <c r="J60" s="380"/>
      <c r="K60" s="380"/>
      <c r="L60" s="380"/>
      <c r="M60" s="380"/>
      <c r="N60" s="380"/>
      <c r="O60" s="401"/>
      <c r="P60" s="402"/>
    </row>
    <row r="61" spans="1:16" s="287" customFormat="1">
      <c r="A61" s="902"/>
      <c r="B61" s="902"/>
      <c r="C61" s="959"/>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c r="A62" s="902"/>
      <c r="B62" s="902"/>
      <c r="C62" s="959"/>
      <c r="D62" s="396"/>
      <c r="E62" s="405"/>
      <c r="F62" s="305"/>
      <c r="G62" s="305"/>
      <c r="H62" s="306"/>
      <c r="I62" s="375">
        <v>2</v>
      </c>
      <c r="J62" s="307"/>
      <c r="K62" s="307"/>
      <c r="L62" s="307"/>
      <c r="M62" s="380"/>
      <c r="N62" s="380"/>
      <c r="O62" s="401"/>
      <c r="P62" s="402"/>
    </row>
    <row r="63" spans="1:16" s="287" customFormat="1">
      <c r="A63" s="902"/>
      <c r="B63" s="902"/>
      <c r="C63" s="959"/>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c r="A64" s="902"/>
      <c r="B64" s="902"/>
      <c r="C64" s="959"/>
      <c r="D64" s="396"/>
      <c r="E64" s="405"/>
      <c r="F64" s="305"/>
      <c r="G64" s="305"/>
      <c r="H64" s="306"/>
      <c r="I64" s="375">
        <v>2</v>
      </c>
      <c r="J64" s="307"/>
      <c r="K64" s="307"/>
      <c r="L64" s="307"/>
      <c r="M64" s="380"/>
      <c r="N64" s="380"/>
      <c r="O64" s="401"/>
      <c r="P64" s="402"/>
    </row>
    <row r="65" spans="1:18" s="287" customFormat="1">
      <c r="A65" s="902"/>
      <c r="B65" s="902"/>
      <c r="C65" s="959"/>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2"/>
      <c r="B66" s="902"/>
      <c r="C66" s="959"/>
      <c r="D66" s="897" t="s">
        <v>411</v>
      </c>
      <c r="E66" s="898"/>
      <c r="F66" s="898"/>
      <c r="G66" s="898"/>
      <c r="H66" s="898"/>
      <c r="I66" s="419"/>
      <c r="J66" s="470"/>
      <c r="K66" s="364"/>
      <c r="L66" s="461"/>
      <c r="M66" s="419"/>
      <c r="N66" s="470"/>
      <c r="O66" s="401"/>
      <c r="P66" s="402"/>
    </row>
    <row r="67" spans="1:18" s="287" customFormat="1">
      <c r="A67" s="902"/>
      <c r="B67" s="902"/>
      <c r="C67" s="959"/>
      <c r="D67" s="897" t="s">
        <v>412</v>
      </c>
      <c r="E67" s="898"/>
      <c r="F67" s="898"/>
      <c r="G67" s="764"/>
      <c r="H67" s="768" t="s">
        <v>413</v>
      </c>
      <c r="I67" s="769" t="s">
        <v>114</v>
      </c>
      <c r="J67" s="770" t="s">
        <v>414</v>
      </c>
      <c r="K67" s="766" t="s">
        <v>85</v>
      </c>
      <c r="L67" s="363">
        <v>6.32</v>
      </c>
      <c r="M67" s="307" t="s">
        <v>292</v>
      </c>
      <c r="N67" s="470"/>
      <c r="O67" s="401">
        <f>N70</f>
        <v>1667.8379999999997</v>
      </c>
      <c r="P67" s="402" t="s">
        <v>16</v>
      </c>
    </row>
    <row r="68" spans="1:18" s="287" customFormat="1">
      <c r="A68" s="902"/>
      <c r="B68" s="902"/>
      <c r="C68" s="959"/>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c r="A69" s="902"/>
      <c r="B69" s="902"/>
      <c r="C69" s="959"/>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c r="A70" s="902"/>
      <c r="B70" s="902"/>
      <c r="C70" s="959"/>
      <c r="D70" s="305"/>
      <c r="E70" s="305"/>
      <c r="F70" s="306"/>
      <c r="G70" s="375"/>
      <c r="H70" s="307"/>
      <c r="I70" s="307"/>
      <c r="J70" s="307"/>
      <c r="K70" s="308"/>
      <c r="L70" s="365" t="s">
        <v>88</v>
      </c>
      <c r="M70" s="332" t="s">
        <v>85</v>
      </c>
      <c r="N70" s="366">
        <f>SUM(N55:N69)</f>
        <v>1667.8379999999997</v>
      </c>
      <c r="O70" s="401"/>
      <c r="P70" s="413"/>
    </row>
    <row r="71" spans="1:18" s="287" customFormat="1">
      <c r="A71" s="928"/>
      <c r="B71" s="928"/>
      <c r="C71" s="960"/>
      <c r="D71" s="384"/>
      <c r="E71" s="385"/>
      <c r="F71" s="414"/>
      <c r="G71" s="387"/>
      <c r="H71" s="387"/>
      <c r="I71" s="387"/>
      <c r="J71" s="409"/>
      <c r="K71" s="409"/>
      <c r="L71" s="409"/>
      <c r="M71" s="387"/>
      <c r="N71" s="409"/>
      <c r="O71" s="415"/>
      <c r="P71" s="416"/>
    </row>
    <row r="72" spans="1:18" s="287" customFormat="1">
      <c r="A72" s="906">
        <v>5</v>
      </c>
      <c r="B72" s="906" t="s">
        <v>249</v>
      </c>
      <c r="C72" s="908" t="s">
        <v>329</v>
      </c>
      <c r="D72" s="417"/>
      <c r="E72" s="418"/>
      <c r="F72" s="419"/>
      <c r="G72" s="419"/>
      <c r="H72" s="419"/>
      <c r="I72" s="419"/>
      <c r="J72" s="419"/>
      <c r="K72" s="419"/>
      <c r="L72" s="419"/>
      <c r="M72" s="419"/>
      <c r="N72" s="420"/>
      <c r="O72" s="421"/>
      <c r="P72" s="422"/>
    </row>
    <row r="73" spans="1:18" s="287" customFormat="1">
      <c r="A73" s="906"/>
      <c r="B73" s="950"/>
      <c r="C73" s="951"/>
      <c r="D73" s="423" t="s">
        <v>321</v>
      </c>
      <c r="E73" s="304" t="s">
        <v>85</v>
      </c>
      <c r="F73" s="305">
        <v>1</v>
      </c>
      <c r="G73" s="305" t="s">
        <v>140</v>
      </c>
      <c r="H73" s="766">
        <f>L25</f>
        <v>37.099999999999994</v>
      </c>
      <c r="I73" s="306" t="s">
        <v>140</v>
      </c>
      <c r="J73" s="763">
        <f>J14</f>
        <v>15</v>
      </c>
      <c r="K73" s="307" t="s">
        <v>140</v>
      </c>
      <c r="L73" s="307">
        <v>0.2</v>
      </c>
      <c r="M73" s="308" t="s">
        <v>85</v>
      </c>
      <c r="N73" s="309">
        <f t="shared" ref="N73:N76" si="0">L73*J73*H73*F73</f>
        <v>111.29999999999998</v>
      </c>
      <c r="O73" s="421"/>
      <c r="P73" s="422"/>
    </row>
    <row r="74" spans="1:18" s="287" customFormat="1">
      <c r="A74" s="906"/>
      <c r="B74" s="950"/>
      <c r="C74" s="951"/>
      <c r="D74" s="424" t="s">
        <v>322</v>
      </c>
      <c r="E74" s="304" t="s">
        <v>85</v>
      </c>
      <c r="F74" s="305">
        <v>2</v>
      </c>
      <c r="G74" s="305" t="s">
        <v>140</v>
      </c>
      <c r="H74" s="766">
        <f>J28</f>
        <v>6.3250000000000002</v>
      </c>
      <c r="I74" s="306" t="s">
        <v>140</v>
      </c>
      <c r="J74" s="307">
        <v>4.3</v>
      </c>
      <c r="K74" s="307" t="s">
        <v>140</v>
      </c>
      <c r="L74" s="307">
        <v>0.2</v>
      </c>
      <c r="M74" s="308" t="s">
        <v>85</v>
      </c>
      <c r="N74" s="309">
        <f t="shared" si="0"/>
        <v>10.879</v>
      </c>
      <c r="O74" s="425"/>
      <c r="P74" s="422"/>
    </row>
    <row r="75" spans="1:18" s="287" customFormat="1">
      <c r="A75" s="906"/>
      <c r="B75" s="950"/>
      <c r="C75" s="951"/>
      <c r="D75" s="424" t="s">
        <v>330</v>
      </c>
      <c r="E75" s="304" t="s">
        <v>85</v>
      </c>
      <c r="F75" s="305">
        <v>2</v>
      </c>
      <c r="G75" s="305" t="s">
        <v>140</v>
      </c>
      <c r="H75" s="766">
        <f>J57</f>
        <v>9.42</v>
      </c>
      <c r="I75" s="306" t="s">
        <v>140</v>
      </c>
      <c r="J75" s="763">
        <f>J28</f>
        <v>6.3250000000000002</v>
      </c>
      <c r="K75" s="307" t="s">
        <v>140</v>
      </c>
      <c r="L75" s="307">
        <v>0.2</v>
      </c>
      <c r="M75" s="308" t="s">
        <v>85</v>
      </c>
      <c r="N75" s="309">
        <f t="shared" si="0"/>
        <v>23.832600000000003</v>
      </c>
      <c r="O75" s="421"/>
      <c r="P75" s="422"/>
      <c r="R75" s="352"/>
    </row>
    <row r="76" spans="1:18" s="287" customFormat="1">
      <c r="A76" s="906"/>
      <c r="B76" s="950"/>
      <c r="C76" s="951"/>
      <c r="D76" s="424" t="s">
        <v>331</v>
      </c>
      <c r="E76" s="304" t="s">
        <v>85</v>
      </c>
      <c r="F76" s="305">
        <v>4</v>
      </c>
      <c r="G76" s="305" t="s">
        <v>140</v>
      </c>
      <c r="H76" s="306">
        <v>7</v>
      </c>
      <c r="I76" s="306" t="s">
        <v>140</v>
      </c>
      <c r="J76" s="763">
        <f>J28</f>
        <v>6.3250000000000002</v>
      </c>
      <c r="K76" s="307" t="s">
        <v>140</v>
      </c>
      <c r="L76" s="307">
        <v>0.2</v>
      </c>
      <c r="M76" s="308" t="s">
        <v>85</v>
      </c>
      <c r="N76" s="309">
        <f t="shared" si="0"/>
        <v>35.42</v>
      </c>
      <c r="O76" s="421"/>
      <c r="P76" s="422"/>
      <c r="R76" s="352"/>
    </row>
    <row r="77" spans="1:18" s="287" customFormat="1">
      <c r="A77" s="906"/>
      <c r="B77" s="950"/>
      <c r="C77" s="951"/>
      <c r="D77" s="367"/>
      <c r="E77" s="368"/>
      <c r="F77" s="368"/>
      <c r="G77" s="368"/>
      <c r="H77" s="368"/>
      <c r="I77" s="307"/>
      <c r="J77" s="307"/>
      <c r="K77" s="308"/>
      <c r="L77" s="365"/>
      <c r="M77" s="332"/>
      <c r="N77" s="366"/>
      <c r="O77" s="421"/>
      <c r="P77" s="422"/>
      <c r="R77" s="352"/>
    </row>
    <row r="78" spans="1:18" s="287" customFormat="1">
      <c r="A78" s="906"/>
      <c r="B78" s="950"/>
      <c r="C78" s="951"/>
      <c r="D78" s="305"/>
      <c r="E78" s="305"/>
      <c r="F78" s="306"/>
      <c r="G78" s="306"/>
      <c r="H78" s="307"/>
      <c r="I78" s="307"/>
      <c r="J78" s="307"/>
      <c r="K78" s="308"/>
      <c r="L78" s="365"/>
      <c r="M78" s="332"/>
      <c r="N78" s="374"/>
      <c r="O78" s="421"/>
      <c r="P78" s="422"/>
      <c r="R78" s="352"/>
    </row>
    <row r="79" spans="1:18" s="287" customFormat="1">
      <c r="A79" s="906"/>
      <c r="B79" s="950"/>
      <c r="C79" s="951"/>
      <c r="D79" s="305"/>
      <c r="E79" s="305"/>
      <c r="F79" s="306"/>
      <c r="G79" s="375"/>
      <c r="H79" s="307"/>
      <c r="I79" s="307"/>
      <c r="J79" s="307"/>
      <c r="K79" s="308"/>
      <c r="L79" s="365"/>
      <c r="M79" s="332"/>
      <c r="N79" s="366"/>
      <c r="O79" s="421"/>
      <c r="P79" s="422"/>
      <c r="R79" s="352"/>
    </row>
    <row r="80" spans="1:18" s="287" customFormat="1">
      <c r="A80" s="906"/>
      <c r="B80" s="950"/>
      <c r="C80" s="951"/>
      <c r="D80" s="305"/>
      <c r="E80" s="305"/>
      <c r="F80" s="306"/>
      <c r="G80" s="306"/>
      <c r="H80" s="307"/>
      <c r="I80" s="307"/>
      <c r="J80" s="307"/>
      <c r="K80" s="308"/>
      <c r="L80" s="365"/>
      <c r="M80" s="332"/>
      <c r="N80" s="374"/>
      <c r="O80" s="421"/>
      <c r="P80" s="422"/>
    </row>
    <row r="81" spans="1:18" s="287" customFormat="1">
      <c r="A81" s="906"/>
      <c r="B81" s="950"/>
      <c r="C81" s="951"/>
      <c r="D81" s="418"/>
      <c r="E81" s="304"/>
      <c r="F81" s="305"/>
      <c r="G81" s="305"/>
      <c r="H81" s="372"/>
      <c r="I81" s="372"/>
      <c r="J81" s="772"/>
      <c r="K81" s="373"/>
      <c r="L81" s="373"/>
      <c r="M81" s="377"/>
      <c r="N81" s="378"/>
      <c r="O81" s="421"/>
      <c r="P81" s="422"/>
    </row>
    <row r="82" spans="1:18" s="287" customFormat="1">
      <c r="A82" s="906"/>
      <c r="B82" s="950"/>
      <c r="C82" s="951"/>
      <c r="D82" s="305"/>
      <c r="E82" s="305"/>
      <c r="F82" s="306"/>
      <c r="G82" s="375"/>
      <c r="H82" s="307"/>
      <c r="I82" s="307"/>
      <c r="J82" s="307"/>
      <c r="K82" s="308"/>
      <c r="L82" s="365" t="s">
        <v>88</v>
      </c>
      <c r="M82" s="332" t="s">
        <v>85</v>
      </c>
      <c r="N82" s="366">
        <f>SUM(N73:N81)</f>
        <v>181.4316</v>
      </c>
      <c r="O82" s="421"/>
      <c r="P82" s="422"/>
    </row>
    <row r="83" spans="1:18" s="287" customFormat="1">
      <c r="A83" s="906"/>
      <c r="B83" s="950"/>
      <c r="C83" s="951"/>
      <c r="D83" s="426"/>
      <c r="E83" s="404"/>
      <c r="F83" s="419"/>
      <c r="G83" s="404"/>
      <c r="H83" s="331"/>
      <c r="I83" s="404"/>
      <c r="J83" s="331"/>
      <c r="K83" s="331"/>
      <c r="L83" s="380"/>
      <c r="M83" s="380"/>
      <c r="N83" s="355" t="s">
        <v>4</v>
      </c>
      <c r="O83" s="421"/>
      <c r="P83" s="422"/>
    </row>
    <row r="84" spans="1:18" s="287" customFormat="1">
      <c r="A84" s="906"/>
      <c r="B84" s="950"/>
      <c r="C84" s="951"/>
      <c r="D84" s="426" t="s">
        <v>332</v>
      </c>
      <c r="E84" s="404" t="s">
        <v>85</v>
      </c>
      <c r="F84" s="419"/>
      <c r="G84" s="404"/>
      <c r="H84" s="331"/>
      <c r="I84" s="404"/>
      <c r="J84" s="331">
        <f>N82</f>
        <v>181.4316</v>
      </c>
      <c r="K84" s="364" t="s">
        <v>131</v>
      </c>
      <c r="L84" s="380">
        <v>0.1164</v>
      </c>
      <c r="M84" s="380" t="s">
        <v>85</v>
      </c>
      <c r="N84" s="356">
        <f>J84/L84</f>
        <v>1558.6907216494844</v>
      </c>
      <c r="O84" s="773">
        <f>N84</f>
        <v>1558.6907216494844</v>
      </c>
      <c r="P84" s="422" t="s">
        <v>3</v>
      </c>
    </row>
    <row r="85" spans="1:18" s="287" customFormat="1">
      <c r="A85" s="906"/>
      <c r="B85" s="950"/>
      <c r="C85" s="951"/>
      <c r="D85" s="427"/>
      <c r="E85" s="428"/>
      <c r="F85" s="429"/>
      <c r="G85" s="429"/>
      <c r="H85" s="429"/>
      <c r="I85" s="429"/>
      <c r="J85" s="429"/>
      <c r="K85" s="429"/>
      <c r="L85" s="429"/>
      <c r="M85" s="429"/>
      <c r="N85" s="430"/>
      <c r="O85" s="431"/>
      <c r="P85" s="432"/>
    </row>
    <row r="86" spans="1:18" s="287" customFormat="1">
      <c r="A86" s="905">
        <v>6</v>
      </c>
      <c r="B86" s="905" t="s">
        <v>251</v>
      </c>
      <c r="C86" s="907" t="s">
        <v>333</v>
      </c>
      <c r="D86" s="433"/>
      <c r="E86" s="434"/>
      <c r="F86" s="434"/>
      <c r="G86" s="435"/>
      <c r="H86" s="436"/>
      <c r="I86" s="436"/>
      <c r="J86" s="437"/>
      <c r="K86" s="436"/>
      <c r="L86" s="438"/>
      <c r="M86" s="436"/>
      <c r="N86" s="438"/>
      <c r="O86" s="439"/>
      <c r="P86" s="440"/>
      <c r="R86" s="352"/>
    </row>
    <row r="87" spans="1:18" s="287" customFormat="1">
      <c r="A87" s="906"/>
      <c r="B87" s="906"/>
      <c r="C87" s="908"/>
      <c r="D87" s="423" t="s">
        <v>321</v>
      </c>
      <c r="E87" s="304" t="s">
        <v>85</v>
      </c>
      <c r="F87" s="305">
        <v>1</v>
      </c>
      <c r="G87" s="305" t="s">
        <v>140</v>
      </c>
      <c r="H87" s="766">
        <f>L25</f>
        <v>37.099999999999994</v>
      </c>
      <c r="I87" s="306" t="s">
        <v>140</v>
      </c>
      <c r="J87" s="763">
        <f>J14</f>
        <v>15</v>
      </c>
      <c r="K87" s="307" t="s">
        <v>140</v>
      </c>
      <c r="L87" s="307">
        <v>0.2</v>
      </c>
      <c r="M87" s="308" t="s">
        <v>85</v>
      </c>
      <c r="N87" s="309">
        <f t="shared" ref="N87:N91" si="1">L87*J87*H87*F87</f>
        <v>111.29999999999998</v>
      </c>
      <c r="O87" s="421"/>
      <c r="P87" s="422"/>
      <c r="R87" s="352"/>
    </row>
    <row r="88" spans="1:18" s="287" customFormat="1">
      <c r="A88" s="906"/>
      <c r="B88" s="906"/>
      <c r="C88" s="908"/>
      <c r="D88" s="441" t="s">
        <v>322</v>
      </c>
      <c r="E88" s="304" t="s">
        <v>85</v>
      </c>
      <c r="F88" s="305">
        <v>2</v>
      </c>
      <c r="G88" s="305" t="s">
        <v>140</v>
      </c>
      <c r="H88" s="766">
        <f>J28</f>
        <v>6.3250000000000002</v>
      </c>
      <c r="I88" s="306" t="s">
        <v>140</v>
      </c>
      <c r="J88" s="307">
        <v>4.3</v>
      </c>
      <c r="K88" s="307" t="s">
        <v>140</v>
      </c>
      <c r="L88" s="307">
        <v>0.2</v>
      </c>
      <c r="M88" s="308" t="s">
        <v>85</v>
      </c>
      <c r="N88" s="309">
        <f t="shared" si="1"/>
        <v>10.879</v>
      </c>
      <c r="O88" s="421"/>
      <c r="P88" s="422"/>
      <c r="R88" s="352"/>
    </row>
    <row r="89" spans="1:18" s="287" customFormat="1">
      <c r="A89" s="906"/>
      <c r="B89" s="906"/>
      <c r="C89" s="908"/>
      <c r="D89" s="441" t="s">
        <v>330</v>
      </c>
      <c r="E89" s="304" t="s">
        <v>85</v>
      </c>
      <c r="F89" s="305">
        <v>2</v>
      </c>
      <c r="G89" s="305" t="s">
        <v>140</v>
      </c>
      <c r="H89" s="766">
        <f>L33</f>
        <v>9.42</v>
      </c>
      <c r="I89" s="306" t="s">
        <v>140</v>
      </c>
      <c r="J89" s="763">
        <f>J28</f>
        <v>6.3250000000000002</v>
      </c>
      <c r="K89" s="307" t="s">
        <v>140</v>
      </c>
      <c r="L89" s="307">
        <v>0.2</v>
      </c>
      <c r="M89" s="308" t="s">
        <v>85</v>
      </c>
      <c r="N89" s="309">
        <f t="shared" si="1"/>
        <v>23.832600000000003</v>
      </c>
      <c r="O89" s="421"/>
      <c r="P89" s="422"/>
      <c r="R89" s="352"/>
    </row>
    <row r="90" spans="1:18" s="287" customFormat="1">
      <c r="A90" s="906"/>
      <c r="B90" s="906"/>
      <c r="C90" s="908"/>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06"/>
      <c r="B91" s="906"/>
      <c r="C91" s="908"/>
      <c r="D91" s="441" t="s">
        <v>331</v>
      </c>
      <c r="E91" s="304" t="s">
        <v>85</v>
      </c>
      <c r="F91" s="305">
        <v>4</v>
      </c>
      <c r="G91" s="305" t="s">
        <v>140</v>
      </c>
      <c r="H91" s="306">
        <v>7</v>
      </c>
      <c r="I91" s="306" t="s">
        <v>140</v>
      </c>
      <c r="J91" s="763">
        <f>J28</f>
        <v>6.3250000000000002</v>
      </c>
      <c r="K91" s="307" t="s">
        <v>140</v>
      </c>
      <c r="L91" s="307">
        <v>0.2</v>
      </c>
      <c r="M91" s="308" t="s">
        <v>85</v>
      </c>
      <c r="N91" s="309">
        <f t="shared" si="1"/>
        <v>35.42</v>
      </c>
      <c r="O91" s="421"/>
      <c r="P91" s="422"/>
      <c r="R91" s="352"/>
    </row>
    <row r="92" spans="1:18" s="287" customFormat="1">
      <c r="A92" s="906"/>
      <c r="B92" s="906"/>
      <c r="C92" s="908"/>
      <c r="D92" s="946" t="s">
        <v>316</v>
      </c>
      <c r="E92" s="947"/>
      <c r="F92" s="947"/>
      <c r="G92" s="947"/>
      <c r="H92" s="947"/>
      <c r="I92" s="307"/>
      <c r="J92" s="307"/>
      <c r="K92" s="308"/>
      <c r="L92" s="365"/>
      <c r="M92" s="332"/>
      <c r="N92" s="366"/>
      <c r="O92" s="421"/>
      <c r="P92" s="422"/>
      <c r="R92" s="352"/>
    </row>
    <row r="93" spans="1:18" s="287" customFormat="1">
      <c r="A93" s="906"/>
      <c r="B93" s="906"/>
      <c r="C93" s="908"/>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c r="A94" s="906"/>
      <c r="B94" s="906"/>
      <c r="C94" s="908"/>
      <c r="D94" s="358"/>
      <c r="E94" s="305"/>
      <c r="F94" s="306"/>
      <c r="G94" s="375">
        <v>2</v>
      </c>
      <c r="H94" s="307"/>
      <c r="I94" s="307"/>
      <c r="J94" s="307"/>
      <c r="K94" s="308"/>
      <c r="L94" s="365"/>
      <c r="M94" s="332"/>
      <c r="N94" s="366"/>
      <c r="O94" s="421"/>
      <c r="P94" s="422"/>
      <c r="R94" s="352"/>
    </row>
    <row r="95" spans="1:18" s="287" customFormat="1">
      <c r="A95" s="906"/>
      <c r="B95" s="906"/>
      <c r="C95" s="908"/>
      <c r="D95" s="946" t="s">
        <v>318</v>
      </c>
      <c r="E95" s="947"/>
      <c r="F95" s="947"/>
      <c r="G95" s="947"/>
      <c r="H95" s="947"/>
      <c r="I95" s="307"/>
      <c r="J95" s="307"/>
      <c r="K95" s="308"/>
      <c r="L95" s="365"/>
      <c r="M95" s="332"/>
      <c r="N95" s="366"/>
      <c r="O95" s="421"/>
      <c r="P95" s="422"/>
      <c r="R95" s="352"/>
    </row>
    <row r="96" spans="1:18" s="287" customFormat="1">
      <c r="A96" s="906"/>
      <c r="B96" s="906"/>
      <c r="C96" s="908"/>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c r="A97" s="906"/>
      <c r="B97" s="906"/>
      <c r="C97" s="908"/>
      <c r="D97" s="358"/>
      <c r="E97" s="305"/>
      <c r="F97" s="306"/>
      <c r="G97" s="375">
        <v>2</v>
      </c>
      <c r="H97" s="307"/>
      <c r="I97" s="307"/>
      <c r="J97" s="307"/>
      <c r="K97" s="308"/>
      <c r="L97" s="365"/>
      <c r="M97" s="332"/>
      <c r="N97" s="366"/>
      <c r="O97" s="421"/>
      <c r="P97" s="422"/>
      <c r="R97" s="352"/>
    </row>
    <row r="98" spans="1:19" s="287" customFormat="1">
      <c r="A98" s="906"/>
      <c r="B98" s="906"/>
      <c r="C98" s="908"/>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06"/>
      <c r="B99" s="906"/>
      <c r="C99" s="908"/>
      <c r="D99" s="897" t="s">
        <v>411</v>
      </c>
      <c r="E99" s="898"/>
      <c r="F99" s="898"/>
      <c r="G99" s="898"/>
      <c r="H99" s="898"/>
      <c r="I99" s="419"/>
      <c r="J99" s="470"/>
      <c r="K99" s="364"/>
      <c r="L99" s="461"/>
      <c r="M99" s="419"/>
      <c r="N99" s="470"/>
      <c r="O99" s="421"/>
      <c r="P99" s="422"/>
      <c r="R99" s="352"/>
    </row>
    <row r="100" spans="1:19" s="287" customFormat="1">
      <c r="A100" s="906"/>
      <c r="B100" s="906"/>
      <c r="C100" s="908"/>
      <c r="D100" s="897" t="s">
        <v>412</v>
      </c>
      <c r="E100" s="898"/>
      <c r="F100" s="898"/>
      <c r="G100" s="764"/>
      <c r="H100" s="768" t="s">
        <v>413</v>
      </c>
      <c r="I100" s="769" t="s">
        <v>114</v>
      </c>
      <c r="J100" s="770" t="s">
        <v>414</v>
      </c>
      <c r="K100" s="766" t="s">
        <v>85</v>
      </c>
      <c r="L100" s="363">
        <v>6.32</v>
      </c>
      <c r="M100" s="307" t="s">
        <v>292</v>
      </c>
      <c r="N100" s="470"/>
      <c r="O100" s="421"/>
      <c r="P100" s="422"/>
      <c r="R100" s="352"/>
    </row>
    <row r="101" spans="1:19" s="287" customFormat="1">
      <c r="A101" s="906"/>
      <c r="B101" s="906"/>
      <c r="C101" s="908"/>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c r="A102" s="906"/>
      <c r="B102" s="906"/>
      <c r="C102" s="908"/>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c r="A103" s="906"/>
      <c r="B103" s="906"/>
      <c r="C103" s="908"/>
      <c r="D103" s="358"/>
      <c r="E103" s="304"/>
      <c r="F103" s="305"/>
      <c r="G103" s="305"/>
      <c r="H103" s="306"/>
      <c r="I103" s="306"/>
      <c r="J103" s="307"/>
      <c r="K103" s="307"/>
      <c r="L103" s="380"/>
      <c r="M103" s="380"/>
      <c r="N103" s="442">
        <f>SUM(N87:N102)</f>
        <v>322.36759999999998</v>
      </c>
      <c r="O103" s="421"/>
      <c r="P103" s="422"/>
      <c r="R103" s="352"/>
    </row>
    <row r="104" spans="1:19" s="287" customFormat="1">
      <c r="A104" s="906"/>
      <c r="B104" s="906"/>
      <c r="C104" s="908"/>
      <c r="D104" s="948" t="s">
        <v>335</v>
      </c>
      <c r="E104" s="949"/>
      <c r="F104" s="949"/>
      <c r="G104" s="949"/>
      <c r="H104" s="949"/>
      <c r="I104" s="306" t="s">
        <v>85</v>
      </c>
      <c r="J104" s="307">
        <f>N103</f>
        <v>322.36759999999998</v>
      </c>
      <c r="K104" s="307" t="s">
        <v>140</v>
      </c>
      <c r="L104" s="380">
        <v>0.5</v>
      </c>
      <c r="M104" s="380" t="s">
        <v>85</v>
      </c>
      <c r="N104" s="442">
        <f>J104*L104</f>
        <v>161.18379999999999</v>
      </c>
      <c r="O104" s="425">
        <f>N104</f>
        <v>161.18379999999999</v>
      </c>
      <c r="P104" s="425" t="str">
        <f>N105</f>
        <v>Cum</v>
      </c>
      <c r="R104" s="352"/>
    </row>
    <row r="105" spans="1:19" s="287" customFormat="1">
      <c r="A105" s="906"/>
      <c r="B105" s="906"/>
      <c r="C105" s="945"/>
      <c r="D105" s="358"/>
      <c r="E105" s="304"/>
      <c r="F105" s="305"/>
      <c r="G105" s="305"/>
      <c r="H105" s="306"/>
      <c r="I105" s="306"/>
      <c r="J105" s="307"/>
      <c r="K105" s="307"/>
      <c r="L105" s="380"/>
      <c r="M105" s="380"/>
      <c r="N105" s="443" t="s">
        <v>4</v>
      </c>
      <c r="O105" s="421"/>
      <c r="P105" s="422"/>
      <c r="R105" s="352"/>
    </row>
    <row r="106" spans="1:19" s="287" customFormat="1">
      <c r="A106" s="906"/>
      <c r="B106" s="906"/>
      <c r="C106" s="940" t="s">
        <v>8</v>
      </c>
      <c r="D106" s="943" t="s">
        <v>335</v>
      </c>
      <c r="E106" s="944"/>
      <c r="F106" s="944"/>
      <c r="G106" s="944"/>
      <c r="H106" s="944"/>
      <c r="I106" s="444" t="s">
        <v>85</v>
      </c>
      <c r="J106" s="445">
        <f>N103</f>
        <v>322.36759999999998</v>
      </c>
      <c r="K106" s="445" t="s">
        <v>140</v>
      </c>
      <c r="L106" s="347">
        <v>0.5</v>
      </c>
      <c r="M106" s="347" t="s">
        <v>85</v>
      </c>
      <c r="N106" s="446">
        <f>J106*L106</f>
        <v>161.18379999999999</v>
      </c>
      <c r="O106" s="447">
        <f>N106</f>
        <v>161.18379999999999</v>
      </c>
      <c r="P106" s="448" t="str">
        <f>N107</f>
        <v>Cum</v>
      </c>
    </row>
    <row r="107" spans="1:19" s="287" customFormat="1">
      <c r="A107" s="924"/>
      <c r="B107" s="924"/>
      <c r="C107" s="942"/>
      <c r="D107" s="449"/>
      <c r="E107" s="450"/>
      <c r="F107" s="338"/>
      <c r="G107" s="338"/>
      <c r="H107" s="338"/>
      <c r="I107" s="338"/>
      <c r="J107" s="338"/>
      <c r="K107" s="338"/>
      <c r="L107" s="338"/>
      <c r="M107" s="338"/>
      <c r="N107" s="451" t="s">
        <v>4</v>
      </c>
      <c r="O107" s="452"/>
      <c r="P107" s="453"/>
    </row>
    <row r="108" spans="1:19" s="287" customFormat="1">
      <c r="A108" s="905">
        <v>7</v>
      </c>
      <c r="B108" s="905" t="s">
        <v>254</v>
      </c>
      <c r="C108" s="907" t="s">
        <v>336</v>
      </c>
      <c r="D108" s="433"/>
      <c r="E108" s="434"/>
      <c r="F108" s="435"/>
      <c r="G108" s="435"/>
      <c r="H108" s="438"/>
      <c r="I108" s="436"/>
      <c r="J108" s="437"/>
      <c r="K108" s="436"/>
      <c r="L108" s="437"/>
      <c r="M108" s="436"/>
      <c r="N108" s="437"/>
      <c r="O108" s="979">
        <f>N118</f>
        <v>1270.1499999999999</v>
      </c>
      <c r="P108" s="982" t="s">
        <v>3</v>
      </c>
      <c r="R108" s="352"/>
      <c r="S108" s="352"/>
    </row>
    <row r="109" spans="1:19" s="287" customFormat="1">
      <c r="A109" s="906"/>
      <c r="B109" s="906"/>
      <c r="C109" s="908"/>
      <c r="D109" s="455" t="s">
        <v>337</v>
      </c>
      <c r="E109" s="456"/>
      <c r="F109" s="457"/>
      <c r="G109" s="457"/>
      <c r="H109" s="458"/>
      <c r="I109" s="364"/>
      <c r="J109" s="458"/>
      <c r="K109" s="459"/>
      <c r="L109" s="460"/>
      <c r="M109" s="459"/>
      <c r="N109" s="461"/>
      <c r="O109" s="980"/>
      <c r="P109" s="983"/>
      <c r="R109" s="352"/>
      <c r="S109" s="352"/>
    </row>
    <row r="110" spans="1:19" s="287" customFormat="1">
      <c r="A110" s="906"/>
      <c r="B110" s="906"/>
      <c r="C110" s="908"/>
      <c r="D110" s="897" t="s">
        <v>338</v>
      </c>
      <c r="E110" s="898"/>
      <c r="F110" s="398"/>
      <c r="G110" s="355"/>
      <c r="H110" s="355">
        <v>1</v>
      </c>
      <c r="I110" s="355" t="s">
        <v>140</v>
      </c>
      <c r="J110" s="399">
        <f>L25</f>
        <v>37.099999999999994</v>
      </c>
      <c r="K110" s="355" t="s">
        <v>140</v>
      </c>
      <c r="L110" s="399">
        <f>J14</f>
        <v>15</v>
      </c>
      <c r="M110" s="355" t="s">
        <v>85</v>
      </c>
      <c r="N110" s="400">
        <f>H110*J110*L110</f>
        <v>556.49999999999989</v>
      </c>
      <c r="O110" s="981"/>
      <c r="P110" s="983"/>
      <c r="R110" s="352"/>
      <c r="S110" s="352"/>
    </row>
    <row r="111" spans="1:19" s="287" customFormat="1">
      <c r="A111" s="906"/>
      <c r="B111" s="906"/>
      <c r="C111" s="908"/>
      <c r="D111" s="417"/>
      <c r="E111" s="418"/>
      <c r="F111" s="398"/>
      <c r="G111" s="355"/>
      <c r="H111" s="355"/>
      <c r="I111" s="355"/>
      <c r="J111" s="399"/>
      <c r="K111" s="355"/>
      <c r="L111" s="399"/>
      <c r="M111" s="355"/>
      <c r="N111" s="400"/>
      <c r="O111" s="981"/>
      <c r="P111" s="983"/>
      <c r="R111" s="352"/>
      <c r="S111" s="352"/>
    </row>
    <row r="112" spans="1:19" s="287" customFormat="1">
      <c r="A112" s="906"/>
      <c r="B112" s="906"/>
      <c r="C112" s="908"/>
      <c r="D112" s="897" t="s">
        <v>339</v>
      </c>
      <c r="E112" s="898"/>
      <c r="F112" s="898"/>
      <c r="G112" s="457"/>
      <c r="H112" s="458">
        <f>N110</f>
        <v>556.49999999999989</v>
      </c>
      <c r="I112" s="459" t="s">
        <v>140</v>
      </c>
      <c r="J112" s="458">
        <v>0.5</v>
      </c>
      <c r="K112" s="459"/>
      <c r="L112" s="460"/>
      <c r="M112" s="459" t="s">
        <v>85</v>
      </c>
      <c r="N112" s="461">
        <f>H112*J112</f>
        <v>278.24999999999994</v>
      </c>
      <c r="O112" s="980"/>
      <c r="P112" s="983"/>
      <c r="R112" s="352"/>
      <c r="S112" s="352"/>
    </row>
    <row r="113" spans="1:19" s="287" customFormat="1">
      <c r="A113" s="906"/>
      <c r="B113" s="906"/>
      <c r="C113" s="908"/>
      <c r="D113" s="418" t="s">
        <v>340</v>
      </c>
      <c r="E113" s="397" t="s">
        <v>85</v>
      </c>
      <c r="F113" s="398"/>
      <c r="G113" s="355"/>
      <c r="H113" s="409">
        <v>4</v>
      </c>
      <c r="I113" s="409" t="s">
        <v>140</v>
      </c>
      <c r="J113" s="410">
        <v>7</v>
      </c>
      <c r="K113" s="409" t="s">
        <v>140</v>
      </c>
      <c r="L113" s="410">
        <v>2</v>
      </c>
      <c r="M113" s="409" t="s">
        <v>85</v>
      </c>
      <c r="N113" s="464">
        <f>H113*J113*L113</f>
        <v>56</v>
      </c>
      <c r="O113" s="980"/>
      <c r="P113" s="983"/>
      <c r="R113" s="352"/>
      <c r="S113" s="352"/>
    </row>
    <row r="114" spans="1:19" s="287" customFormat="1">
      <c r="A114" s="906"/>
      <c r="B114" s="906"/>
      <c r="C114" s="908"/>
      <c r="D114" s="418"/>
      <c r="E114" s="397"/>
      <c r="F114" s="398"/>
      <c r="G114" s="355"/>
      <c r="H114" s="355"/>
      <c r="I114" s="355"/>
      <c r="J114" s="403"/>
      <c r="K114" s="355"/>
      <c r="L114" s="403" t="s">
        <v>88</v>
      </c>
      <c r="M114" s="355" t="s">
        <v>85</v>
      </c>
      <c r="N114" s="442">
        <f>SUM(N112:N113)</f>
        <v>334.24999999999994</v>
      </c>
      <c r="O114" s="980"/>
      <c r="P114" s="983"/>
      <c r="R114" s="352"/>
      <c r="S114" s="352"/>
    </row>
    <row r="115" spans="1:19" s="287" customFormat="1">
      <c r="A115" s="906"/>
      <c r="B115" s="906"/>
      <c r="C115" s="908"/>
      <c r="D115" s="897" t="s">
        <v>341</v>
      </c>
      <c r="E115" s="898"/>
      <c r="F115" s="898"/>
      <c r="G115" s="355" t="s">
        <v>85</v>
      </c>
      <c r="H115" s="356">
        <v>0.5</v>
      </c>
      <c r="I115" s="355" t="s">
        <v>140</v>
      </c>
      <c r="J115" s="356">
        <v>0.5</v>
      </c>
      <c r="K115" s="355" t="s">
        <v>85</v>
      </c>
      <c r="L115" s="403">
        <v>0.25</v>
      </c>
      <c r="M115" s="355" t="s">
        <v>16</v>
      </c>
      <c r="N115" s="442"/>
      <c r="O115" s="980"/>
      <c r="P115" s="983"/>
      <c r="R115" s="352"/>
      <c r="S115" s="352"/>
    </row>
    <row r="116" spans="1:19" s="287" customFormat="1">
      <c r="A116" s="906"/>
      <c r="B116" s="906"/>
      <c r="C116" s="908"/>
      <c r="D116" s="897" t="s">
        <v>342</v>
      </c>
      <c r="E116" s="898"/>
      <c r="F116" s="898"/>
      <c r="G116" s="457"/>
      <c r="H116" s="466">
        <f>N114</f>
        <v>334.24999999999994</v>
      </c>
      <c r="I116" s="364" t="s">
        <v>131</v>
      </c>
      <c r="J116" s="458">
        <f>L115</f>
        <v>0.25</v>
      </c>
      <c r="K116" s="459"/>
      <c r="L116" s="460"/>
      <c r="M116" s="459" t="s">
        <v>85</v>
      </c>
      <c r="N116" s="461">
        <f>H116/J116</f>
        <v>1336.9999999999998</v>
      </c>
      <c r="O116" s="980"/>
      <c r="P116" s="983"/>
      <c r="R116" s="352"/>
      <c r="S116" s="352"/>
    </row>
    <row r="117" spans="1:19" s="287" customFormat="1">
      <c r="A117" s="906"/>
      <c r="B117" s="906"/>
      <c r="C117" s="908"/>
      <c r="D117" s="897" t="s">
        <v>343</v>
      </c>
      <c r="E117" s="898"/>
      <c r="F117" s="898"/>
      <c r="G117" s="898"/>
      <c r="H117" s="467"/>
      <c r="I117" s="429"/>
      <c r="J117" s="468">
        <f>N116</f>
        <v>1336.9999999999998</v>
      </c>
      <c r="K117" s="429" t="s">
        <v>140</v>
      </c>
      <c r="L117" s="468">
        <v>0.05</v>
      </c>
      <c r="M117" s="429" t="s">
        <v>85</v>
      </c>
      <c r="N117" s="469">
        <f>J117*L117</f>
        <v>66.849999999999994</v>
      </c>
      <c r="O117" s="980"/>
      <c r="P117" s="983"/>
      <c r="R117" s="352"/>
      <c r="S117" s="352"/>
    </row>
    <row r="118" spans="1:19" s="287" customFormat="1">
      <c r="A118" s="906"/>
      <c r="B118" s="906"/>
      <c r="C118" s="908"/>
      <c r="D118" s="417"/>
      <c r="E118" s="332"/>
      <c r="F118" s="332"/>
      <c r="G118" s="332"/>
      <c r="H118" s="470"/>
      <c r="I118" s="419"/>
      <c r="J118" s="461"/>
      <c r="K118" s="419"/>
      <c r="L118" s="461" t="s">
        <v>170</v>
      </c>
      <c r="M118" s="419"/>
      <c r="N118" s="461">
        <f>N116-N117</f>
        <v>1270.1499999999999</v>
      </c>
      <c r="O118" s="980"/>
      <c r="P118" s="983"/>
    </row>
    <row r="119" spans="1:19" s="287" customFormat="1">
      <c r="A119" s="924"/>
      <c r="B119" s="924"/>
      <c r="C119" s="945"/>
      <c r="D119" s="450"/>
      <c r="E119" s="450"/>
      <c r="F119" s="429"/>
      <c r="G119" s="429"/>
      <c r="H119" s="429"/>
      <c r="I119" s="429"/>
      <c r="J119" s="429"/>
      <c r="K119" s="429"/>
      <c r="L119" s="429"/>
      <c r="M119" s="429"/>
      <c r="N119" s="472"/>
      <c r="O119" s="473"/>
      <c r="P119" s="474"/>
    </row>
    <row r="120" spans="1:19" s="287" customFormat="1">
      <c r="A120" s="905"/>
      <c r="B120" s="905"/>
      <c r="C120" s="940" t="s">
        <v>9</v>
      </c>
      <c r="D120" s="475" t="s">
        <v>337</v>
      </c>
      <c r="E120" s="475"/>
      <c r="F120" s="436"/>
      <c r="G120" s="436"/>
      <c r="H120" s="436"/>
      <c r="I120" s="436"/>
      <c r="J120" s="436"/>
      <c r="K120" s="436"/>
      <c r="L120" s="436"/>
      <c r="M120" s="436"/>
      <c r="N120" s="436"/>
      <c r="O120" s="514"/>
      <c r="P120" s="477"/>
    </row>
    <row r="121" spans="1:19" s="287" customFormat="1">
      <c r="A121" s="906"/>
      <c r="B121" s="906"/>
      <c r="C121" s="941"/>
      <c r="D121" s="897" t="s">
        <v>338</v>
      </c>
      <c r="E121" s="898"/>
      <c r="F121" s="398"/>
      <c r="G121" s="355"/>
      <c r="H121" s="355">
        <v>1</v>
      </c>
      <c r="I121" s="355" t="s">
        <v>140</v>
      </c>
      <c r="J121" s="399">
        <f>J110</f>
        <v>37.099999999999994</v>
      </c>
      <c r="K121" s="355" t="s">
        <v>140</v>
      </c>
      <c r="L121" s="399">
        <f>L110</f>
        <v>15</v>
      </c>
      <c r="M121" s="355" t="s">
        <v>85</v>
      </c>
      <c r="N121" s="400">
        <f>H121*J121*L121</f>
        <v>556.49999999999989</v>
      </c>
      <c r="O121" s="517"/>
      <c r="P121" s="479"/>
    </row>
    <row r="122" spans="1:19" s="287" customFormat="1">
      <c r="A122" s="906"/>
      <c r="B122" s="906"/>
      <c r="C122" s="941"/>
      <c r="D122" s="417"/>
      <c r="E122" s="418"/>
      <c r="F122" s="398"/>
      <c r="G122" s="355"/>
      <c r="H122" s="355"/>
      <c r="I122" s="355"/>
      <c r="J122" s="399"/>
      <c r="K122" s="355"/>
      <c r="L122" s="399"/>
      <c r="M122" s="355"/>
      <c r="N122" s="400"/>
      <c r="O122" s="517"/>
      <c r="P122" s="479"/>
    </row>
    <row r="123" spans="1:19" s="287" customFormat="1">
      <c r="A123" s="906"/>
      <c r="B123" s="906"/>
      <c r="C123" s="941"/>
      <c r="D123" s="897" t="s">
        <v>339</v>
      </c>
      <c r="E123" s="898"/>
      <c r="F123" s="898"/>
      <c r="G123" s="457"/>
      <c r="H123" s="458">
        <f>N121</f>
        <v>556.49999999999989</v>
      </c>
      <c r="I123" s="459" t="s">
        <v>140</v>
      </c>
      <c r="J123" s="458">
        <v>0.5</v>
      </c>
      <c r="K123" s="459"/>
      <c r="L123" s="460"/>
      <c r="M123" s="459" t="s">
        <v>85</v>
      </c>
      <c r="N123" s="461">
        <f>H123*J123</f>
        <v>278.24999999999994</v>
      </c>
      <c r="O123" s="517"/>
      <c r="P123" s="479"/>
    </row>
    <row r="124" spans="1:19" s="287" customFormat="1">
      <c r="A124" s="906"/>
      <c r="B124" s="906"/>
      <c r="C124" s="941"/>
      <c r="D124" s="396" t="s">
        <v>322</v>
      </c>
      <c r="E124" s="397" t="s">
        <v>85</v>
      </c>
      <c r="F124" s="398"/>
      <c r="G124" s="355"/>
      <c r="H124" s="355">
        <v>2</v>
      </c>
      <c r="I124" s="355" t="s">
        <v>140</v>
      </c>
      <c r="J124" s="399">
        <f>J28</f>
        <v>6.3250000000000002</v>
      </c>
      <c r="K124" s="355" t="s">
        <v>140</v>
      </c>
      <c r="L124" s="403">
        <v>4.3</v>
      </c>
      <c r="M124" s="355" t="s">
        <v>85</v>
      </c>
      <c r="N124" s="442">
        <f>H124*J124*L124</f>
        <v>54.394999999999996</v>
      </c>
      <c r="O124" s="517"/>
      <c r="P124" s="479"/>
    </row>
    <row r="125" spans="1:19" s="287" customFormat="1">
      <c r="A125" s="906"/>
      <c r="B125" s="906"/>
      <c r="C125" s="941"/>
      <c r="D125" s="396" t="s">
        <v>323</v>
      </c>
      <c r="E125" s="397" t="s">
        <v>85</v>
      </c>
      <c r="F125" s="398"/>
      <c r="G125" s="355"/>
      <c r="H125" s="355">
        <v>2</v>
      </c>
      <c r="I125" s="355" t="s">
        <v>140</v>
      </c>
      <c r="J125" s="399">
        <f>L33</f>
        <v>9.42</v>
      </c>
      <c r="K125" s="355" t="s">
        <v>140</v>
      </c>
      <c r="L125" s="399">
        <f>J28</f>
        <v>6.3250000000000002</v>
      </c>
      <c r="M125" s="355" t="s">
        <v>85</v>
      </c>
      <c r="N125" s="442">
        <f>H125*J125*L125</f>
        <v>119.163</v>
      </c>
      <c r="O125" s="517"/>
      <c r="P125" s="479"/>
    </row>
    <row r="126" spans="1:19" s="287" customFormat="1">
      <c r="A126" s="906"/>
      <c r="B126" s="906"/>
      <c r="C126" s="941"/>
      <c r="D126" s="396" t="s">
        <v>325</v>
      </c>
      <c r="E126" s="397" t="s">
        <v>85</v>
      </c>
      <c r="F126" s="398"/>
      <c r="G126" s="355"/>
      <c r="H126" s="355">
        <v>4</v>
      </c>
      <c r="I126" s="355" t="s">
        <v>140</v>
      </c>
      <c r="J126" s="403">
        <v>7</v>
      </c>
      <c r="K126" s="355" t="s">
        <v>140</v>
      </c>
      <c r="L126" s="399">
        <f>J28</f>
        <v>6.3250000000000002</v>
      </c>
      <c r="M126" s="355" t="s">
        <v>85</v>
      </c>
      <c r="N126" s="442">
        <f>H126*J126*L126</f>
        <v>177.1</v>
      </c>
      <c r="O126" s="517"/>
      <c r="P126" s="479"/>
    </row>
    <row r="127" spans="1:19" s="287" customFormat="1">
      <c r="A127" s="906"/>
      <c r="B127" s="906"/>
      <c r="C127" s="941"/>
      <c r="D127" s="418"/>
      <c r="E127" s="397"/>
      <c r="F127" s="398"/>
      <c r="G127" s="355"/>
      <c r="H127" s="409"/>
      <c r="I127" s="409"/>
      <c r="J127" s="410"/>
      <c r="K127" s="409"/>
      <c r="L127" s="410"/>
      <c r="M127" s="409"/>
      <c r="N127" s="464"/>
      <c r="O127" s="517"/>
      <c r="P127" s="479"/>
    </row>
    <row r="128" spans="1:19" s="287" customFormat="1">
      <c r="A128" s="906"/>
      <c r="B128" s="906"/>
      <c r="C128" s="941"/>
      <c r="D128" s="418"/>
      <c r="E128" s="397"/>
      <c r="F128" s="398"/>
      <c r="G128" s="355"/>
      <c r="H128" s="355"/>
      <c r="I128" s="355"/>
      <c r="J128" s="403"/>
      <c r="K128" s="355"/>
      <c r="L128" s="403" t="s">
        <v>88</v>
      </c>
      <c r="M128" s="355" t="s">
        <v>85</v>
      </c>
      <c r="N128" s="400">
        <f>SUM(N123:N127)</f>
        <v>628.9079999999999</v>
      </c>
      <c r="O128" s="517"/>
      <c r="P128" s="479"/>
    </row>
    <row r="129" spans="1:16" s="287" customFormat="1">
      <c r="A129" s="906"/>
      <c r="B129" s="906"/>
      <c r="C129" s="941"/>
      <c r="D129" s="897" t="s">
        <v>341</v>
      </c>
      <c r="E129" s="898"/>
      <c r="F129" s="898"/>
      <c r="G129" s="355" t="s">
        <v>85</v>
      </c>
      <c r="H129" s="356">
        <v>0.5</v>
      </c>
      <c r="I129" s="355" t="s">
        <v>140</v>
      </c>
      <c r="J129" s="356">
        <v>0.5</v>
      </c>
      <c r="K129" s="355" t="s">
        <v>85</v>
      </c>
      <c r="L129" s="403">
        <v>0.25</v>
      </c>
      <c r="M129" s="355" t="s">
        <v>16</v>
      </c>
      <c r="N129" s="400"/>
      <c r="O129" s="517"/>
      <c r="P129" s="479"/>
    </row>
    <row r="130" spans="1:16" s="287" customFormat="1">
      <c r="A130" s="906"/>
      <c r="B130" s="906"/>
      <c r="C130" s="941"/>
      <c r="D130" s="897" t="s">
        <v>171</v>
      </c>
      <c r="E130" s="898"/>
      <c r="F130" s="419"/>
      <c r="G130" s="419"/>
      <c r="H130" s="419"/>
      <c r="I130" s="419"/>
      <c r="J130" s="470">
        <f>N128</f>
        <v>628.9079999999999</v>
      </c>
      <c r="K130" s="364" t="s">
        <v>131</v>
      </c>
      <c r="L130" s="461">
        <f>L129</f>
        <v>0.25</v>
      </c>
      <c r="M130" s="419" t="s">
        <v>85</v>
      </c>
      <c r="N130" s="480">
        <f>J130/L130</f>
        <v>2515.6319999999996</v>
      </c>
      <c r="O130" s="481"/>
      <c r="P130" s="479"/>
    </row>
    <row r="131" spans="1:16" s="287" customFormat="1">
      <c r="A131" s="906"/>
      <c r="B131" s="906"/>
      <c r="C131" s="941"/>
      <c r="D131" s="897" t="s">
        <v>343</v>
      </c>
      <c r="E131" s="898"/>
      <c r="F131" s="898"/>
      <c r="G131" s="898"/>
      <c r="H131" s="467"/>
      <c r="I131" s="429"/>
      <c r="J131" s="468">
        <f>N130</f>
        <v>2515.6319999999996</v>
      </c>
      <c r="K131" s="429" t="s">
        <v>140</v>
      </c>
      <c r="L131" s="468">
        <v>0.05</v>
      </c>
      <c r="M131" s="429" t="s">
        <v>85</v>
      </c>
      <c r="N131" s="469">
        <f>J131*L131</f>
        <v>125.78159999999998</v>
      </c>
      <c r="O131" s="481"/>
      <c r="P131" s="479"/>
    </row>
    <row r="132" spans="1:16" s="287" customFormat="1">
      <c r="A132" s="906"/>
      <c r="B132" s="906"/>
      <c r="C132" s="941"/>
      <c r="D132" s="418"/>
      <c r="E132" s="418"/>
      <c r="F132" s="419"/>
      <c r="G132" s="419"/>
      <c r="H132" s="419"/>
      <c r="I132" s="419"/>
      <c r="J132" s="470"/>
      <c r="K132" s="364"/>
      <c r="L132" s="461" t="s">
        <v>88</v>
      </c>
      <c r="M132" s="419" t="s">
        <v>85</v>
      </c>
      <c r="N132" s="480">
        <f>N130-N131</f>
        <v>2389.8503999999998</v>
      </c>
      <c r="O132" s="460">
        <f>N132</f>
        <v>2389.8503999999998</v>
      </c>
      <c r="P132" s="479" t="s">
        <v>3</v>
      </c>
    </row>
    <row r="133" spans="1:16" s="287" customFormat="1">
      <c r="A133" s="924"/>
      <c r="B133" s="924"/>
      <c r="C133" s="942"/>
      <c r="D133" s="450"/>
      <c r="E133" s="450"/>
      <c r="F133" s="429"/>
      <c r="G133" s="429"/>
      <c r="H133" s="429"/>
      <c r="I133" s="429"/>
      <c r="J133" s="467"/>
      <c r="K133" s="482"/>
      <c r="L133" s="468"/>
      <c r="M133" s="429"/>
      <c r="N133" s="430"/>
      <c r="O133" s="483"/>
      <c r="P133" s="381"/>
    </row>
    <row r="134" spans="1:16" s="287" customFormat="1">
      <c r="A134" s="905"/>
      <c r="B134" s="905"/>
      <c r="C134" s="940" t="s">
        <v>256</v>
      </c>
      <c r="D134" s="475"/>
      <c r="E134" s="475"/>
      <c r="F134" s="436"/>
      <c r="G134" s="436"/>
      <c r="H134" s="436"/>
      <c r="I134" s="436"/>
      <c r="J134" s="436"/>
      <c r="K134" s="436"/>
      <c r="L134" s="436"/>
      <c r="M134" s="436"/>
      <c r="N134" s="485"/>
      <c r="O134" s="486"/>
      <c r="P134" s="479"/>
    </row>
    <row r="135" spans="1:16" s="287" customFormat="1">
      <c r="A135" s="906"/>
      <c r="B135" s="906"/>
      <c r="C135" s="941"/>
      <c r="D135" s="897"/>
      <c r="E135" s="898"/>
      <c r="F135" s="898"/>
      <c r="G135" s="457"/>
      <c r="H135" s="466"/>
      <c r="I135" s="364"/>
      <c r="J135" s="458"/>
      <c r="K135" s="459"/>
      <c r="L135" s="460"/>
      <c r="M135" s="459"/>
      <c r="N135" s="470"/>
      <c r="O135" s="478"/>
      <c r="P135" s="479"/>
    </row>
    <row r="136" spans="1:16" s="287" customFormat="1">
      <c r="A136" s="906"/>
      <c r="B136" s="906"/>
      <c r="C136" s="941"/>
      <c r="D136" s="920" t="s">
        <v>344</v>
      </c>
      <c r="E136" s="921"/>
      <c r="F136" s="921"/>
      <c r="G136" s="419"/>
      <c r="H136" s="419"/>
      <c r="I136" s="419"/>
      <c r="J136" s="419"/>
      <c r="K136" s="419"/>
      <c r="L136" s="419"/>
      <c r="M136" s="419"/>
      <c r="N136" s="420"/>
      <c r="O136" s="481"/>
      <c r="P136" s="479"/>
    </row>
    <row r="137" spans="1:16" s="287" customFormat="1">
      <c r="A137" s="906"/>
      <c r="B137" s="906"/>
      <c r="C137" s="941"/>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c r="A138" s="906"/>
      <c r="B138" s="906"/>
      <c r="C138" s="941"/>
      <c r="D138" s="897" t="s">
        <v>341</v>
      </c>
      <c r="E138" s="898"/>
      <c r="F138" s="898"/>
      <c r="G138" s="355" t="s">
        <v>85</v>
      </c>
      <c r="H138" s="356">
        <v>0.4</v>
      </c>
      <c r="I138" s="355" t="s">
        <v>140</v>
      </c>
      <c r="J138" s="356">
        <v>0.4</v>
      </c>
      <c r="K138" s="355" t="s">
        <v>85</v>
      </c>
      <c r="L138" s="403">
        <f>H138*J138</f>
        <v>0.16000000000000003</v>
      </c>
      <c r="M138" s="355" t="s">
        <v>16</v>
      </c>
      <c r="N138" s="420"/>
      <c r="O138" s="481"/>
      <c r="P138" s="479"/>
    </row>
    <row r="139" spans="1:16" s="287" customFormat="1">
      <c r="A139" s="906"/>
      <c r="B139" s="906"/>
      <c r="C139" s="941"/>
      <c r="D139" s="897" t="s">
        <v>171</v>
      </c>
      <c r="E139" s="898"/>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06"/>
      <c r="B140" s="906"/>
      <c r="C140" s="941"/>
      <c r="D140" s="418"/>
      <c r="E140" s="418"/>
      <c r="F140" s="419"/>
      <c r="G140" s="419"/>
      <c r="H140" s="419"/>
      <c r="I140" s="419"/>
      <c r="J140" s="470"/>
      <c r="K140" s="364"/>
      <c r="L140" s="461" t="s">
        <v>88</v>
      </c>
      <c r="M140" s="419" t="s">
        <v>85</v>
      </c>
      <c r="N140" s="487">
        <f>SUM(N135:N139)</f>
        <v>1874.9999999999995</v>
      </c>
      <c r="O140" s="481"/>
      <c r="P140" s="479"/>
    </row>
    <row r="141" spans="1:16" s="287" customFormat="1">
      <c r="A141" s="906"/>
      <c r="B141" s="906"/>
      <c r="C141" s="941"/>
      <c r="D141" s="897" t="s">
        <v>343</v>
      </c>
      <c r="E141" s="898"/>
      <c r="F141" s="898"/>
      <c r="G141" s="898"/>
      <c r="H141" s="467"/>
      <c r="I141" s="429"/>
      <c r="J141" s="468">
        <f>N140</f>
        <v>1874.9999999999995</v>
      </c>
      <c r="K141" s="429" t="s">
        <v>140</v>
      </c>
      <c r="L141" s="468">
        <v>0.05</v>
      </c>
      <c r="M141" s="429" t="s">
        <v>85</v>
      </c>
      <c r="N141" s="469">
        <f>J141*L141</f>
        <v>93.749999999999986</v>
      </c>
      <c r="O141" s="481"/>
      <c r="P141" s="479"/>
    </row>
    <row r="142" spans="1:16" s="287" customFormat="1">
      <c r="A142" s="906"/>
      <c r="B142" s="906"/>
      <c r="C142" s="941"/>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c r="A143" s="906"/>
      <c r="B143" s="906"/>
      <c r="C143" s="941"/>
      <c r="D143" s="418"/>
      <c r="E143" s="418"/>
      <c r="F143" s="419"/>
      <c r="G143" s="419"/>
      <c r="H143" s="419"/>
      <c r="I143" s="419"/>
      <c r="J143" s="470"/>
      <c r="K143" s="461"/>
      <c r="L143" s="461"/>
      <c r="M143" s="419"/>
      <c r="N143" s="481" t="s">
        <v>3</v>
      </c>
      <c r="O143" s="478"/>
      <c r="P143" s="479"/>
    </row>
    <row r="144" spans="1:16" s="287" customFormat="1">
      <c r="A144" s="924"/>
      <c r="B144" s="924"/>
      <c r="C144" s="942"/>
      <c r="D144" s="450"/>
      <c r="E144" s="450"/>
      <c r="F144" s="429"/>
      <c r="G144" s="429"/>
      <c r="H144" s="429"/>
      <c r="I144" s="429"/>
      <c r="J144" s="467"/>
      <c r="K144" s="482"/>
      <c r="L144" s="468"/>
      <c r="M144" s="429"/>
      <c r="N144" s="488"/>
      <c r="O144" s="483"/>
      <c r="P144" s="484"/>
    </row>
    <row r="145" spans="1:16" s="287" customFormat="1">
      <c r="A145" s="905"/>
      <c r="B145" s="905"/>
      <c r="C145" s="940" t="s">
        <v>257</v>
      </c>
      <c r="D145" s="418"/>
      <c r="E145" s="418"/>
      <c r="F145" s="419"/>
      <c r="G145" s="419"/>
      <c r="H145" s="419"/>
      <c r="I145" s="419"/>
      <c r="J145" s="470"/>
      <c r="K145" s="364"/>
      <c r="L145" s="461"/>
      <c r="M145" s="419"/>
      <c r="N145" s="487"/>
      <c r="O145" s="481"/>
      <c r="P145" s="479"/>
    </row>
    <row r="146" spans="1:16" s="287" customFormat="1">
      <c r="A146" s="906"/>
      <c r="B146" s="906"/>
      <c r="C146" s="941"/>
      <c r="D146" s="897" t="s">
        <v>346</v>
      </c>
      <c r="E146" s="898"/>
      <c r="F146" s="898"/>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06"/>
      <c r="B147" s="906"/>
      <c r="C147" s="941"/>
      <c r="D147" s="914" t="s">
        <v>349</v>
      </c>
      <c r="E147" s="915"/>
      <c r="F147" s="915"/>
      <c r="G147" s="489"/>
      <c r="H147" s="419"/>
      <c r="I147" s="419"/>
      <c r="J147" s="470"/>
      <c r="K147" s="364"/>
      <c r="L147" s="461"/>
      <c r="M147" s="419"/>
      <c r="N147" s="470"/>
      <c r="O147" s="478"/>
      <c r="P147" s="479"/>
    </row>
    <row r="148" spans="1:16" s="287" customFormat="1">
      <c r="A148" s="906"/>
      <c r="B148" s="906"/>
      <c r="C148" s="941"/>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c r="A149" s="906"/>
      <c r="B149" s="906"/>
      <c r="C149" s="941"/>
      <c r="D149" s="396"/>
      <c r="E149" s="405"/>
      <c r="F149" s="305"/>
      <c r="G149" s="305"/>
      <c r="H149" s="306"/>
      <c r="I149" s="375">
        <v>2</v>
      </c>
      <c r="J149" s="307"/>
      <c r="K149" s="307"/>
      <c r="L149" s="307"/>
      <c r="M149" s="380"/>
      <c r="N149" s="380"/>
      <c r="O149" s="478"/>
      <c r="P149" s="479"/>
    </row>
    <row r="150" spans="1:16" s="287" customFormat="1">
      <c r="A150" s="906"/>
      <c r="B150" s="906"/>
      <c r="C150" s="941"/>
      <c r="D150" s="418"/>
      <c r="G150" s="419" t="s">
        <v>85</v>
      </c>
      <c r="H150" s="355">
        <v>2</v>
      </c>
      <c r="I150" s="355" t="s">
        <v>140</v>
      </c>
      <c r="J150" s="403">
        <v>5</v>
      </c>
      <c r="K150" s="355" t="s">
        <v>140</v>
      </c>
      <c r="L150" s="403">
        <v>1</v>
      </c>
      <c r="M150" s="355" t="s">
        <v>85</v>
      </c>
      <c r="N150" s="442">
        <f>H150*J150*L150</f>
        <v>10</v>
      </c>
      <c r="O150" s="478"/>
      <c r="P150" s="479"/>
    </row>
    <row r="151" spans="1:16" s="287" customFormat="1">
      <c r="A151" s="906"/>
      <c r="B151" s="906"/>
      <c r="C151" s="941"/>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c r="A152" s="906"/>
      <c r="B152" s="906"/>
      <c r="C152" s="941"/>
      <c r="D152" s="396"/>
      <c r="E152" s="405"/>
      <c r="F152" s="305"/>
      <c r="G152" s="305"/>
      <c r="H152" s="306"/>
      <c r="I152" s="375">
        <v>2</v>
      </c>
      <c r="J152" s="307"/>
      <c r="K152" s="307"/>
      <c r="L152" s="307"/>
      <c r="M152" s="380"/>
      <c r="N152" s="380"/>
      <c r="O152" s="478"/>
      <c r="P152" s="479"/>
    </row>
    <row r="153" spans="1:16" s="287" customFormat="1">
      <c r="A153" s="906"/>
      <c r="B153" s="906"/>
      <c r="C153" s="941"/>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06"/>
      <c r="B154" s="906"/>
      <c r="C154" s="941"/>
      <c r="D154" s="897" t="s">
        <v>411</v>
      </c>
      <c r="E154" s="898"/>
      <c r="F154" s="898"/>
      <c r="G154" s="898"/>
      <c r="H154" s="898"/>
      <c r="I154" s="419"/>
      <c r="J154" s="470"/>
      <c r="K154" s="364"/>
      <c r="L154" s="461"/>
      <c r="M154" s="419"/>
      <c r="N154" s="470"/>
      <c r="O154" s="478"/>
      <c r="P154" s="479"/>
    </row>
    <row r="155" spans="1:16" s="287" customFormat="1">
      <c r="A155" s="906"/>
      <c r="B155" s="906"/>
      <c r="C155" s="941"/>
      <c r="D155" s="897" t="s">
        <v>412</v>
      </c>
      <c r="E155" s="898"/>
      <c r="F155" s="898"/>
      <c r="G155" s="764"/>
      <c r="H155" s="768" t="s">
        <v>413</v>
      </c>
      <c r="I155" s="769" t="s">
        <v>114</v>
      </c>
      <c r="J155" s="770" t="s">
        <v>414</v>
      </c>
      <c r="K155" s="766" t="s">
        <v>85</v>
      </c>
      <c r="L155" s="363">
        <v>6.32</v>
      </c>
      <c r="M155" s="307" t="s">
        <v>292</v>
      </c>
      <c r="N155" s="470"/>
      <c r="O155" s="478"/>
      <c r="P155" s="479"/>
    </row>
    <row r="156" spans="1:16" s="287" customFormat="1">
      <c r="A156" s="906"/>
      <c r="B156" s="906"/>
      <c r="C156" s="941"/>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c r="A157" s="906"/>
      <c r="B157" s="906"/>
      <c r="C157" s="941"/>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c r="A158" s="906"/>
      <c r="B158" s="906"/>
      <c r="C158" s="941"/>
      <c r="D158" s="418"/>
      <c r="E158" s="418"/>
      <c r="F158" s="419"/>
      <c r="G158" s="419"/>
      <c r="H158" s="355"/>
      <c r="I158" s="355"/>
      <c r="J158" s="403"/>
      <c r="K158" s="355"/>
      <c r="L158" s="399" t="s">
        <v>88</v>
      </c>
      <c r="M158" s="355" t="s">
        <v>85</v>
      </c>
      <c r="N158" s="442">
        <f>SUM(N146:N157)</f>
        <v>659.68000000000006</v>
      </c>
      <c r="O158" s="478"/>
      <c r="P158" s="479"/>
    </row>
    <row r="159" spans="1:16" s="287" customFormat="1">
      <c r="A159" s="906"/>
      <c r="B159" s="906"/>
      <c r="C159" s="941"/>
      <c r="D159" s="897" t="s">
        <v>341</v>
      </c>
      <c r="E159" s="898"/>
      <c r="F159" s="898"/>
      <c r="G159" s="355" t="s">
        <v>85</v>
      </c>
      <c r="H159" s="356">
        <v>0.4</v>
      </c>
      <c r="I159" s="355" t="s">
        <v>140</v>
      </c>
      <c r="J159" s="356">
        <v>0.4</v>
      </c>
      <c r="K159" s="355" t="s">
        <v>85</v>
      </c>
      <c r="L159" s="403">
        <f>H159*J159</f>
        <v>0.16000000000000003</v>
      </c>
      <c r="M159" s="355" t="s">
        <v>16</v>
      </c>
      <c r="N159" s="420"/>
      <c r="O159" s="481"/>
      <c r="P159" s="479"/>
    </row>
    <row r="160" spans="1:16" s="287" customFormat="1">
      <c r="A160" s="906"/>
      <c r="B160" s="906"/>
      <c r="C160" s="941"/>
      <c r="D160" s="897" t="s">
        <v>171</v>
      </c>
      <c r="E160" s="898"/>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c r="A161" s="906"/>
      <c r="B161" s="906"/>
      <c r="C161" s="941"/>
      <c r="D161" s="897" t="s">
        <v>343</v>
      </c>
      <c r="E161" s="898"/>
      <c r="F161" s="898"/>
      <c r="G161" s="898"/>
      <c r="H161" s="467"/>
      <c r="I161" s="429"/>
      <c r="J161" s="468">
        <f>N160</f>
        <v>4123</v>
      </c>
      <c r="K161" s="429" t="s">
        <v>140</v>
      </c>
      <c r="L161" s="468">
        <v>0.05</v>
      </c>
      <c r="M161" s="429" t="s">
        <v>85</v>
      </c>
      <c r="N161" s="469">
        <f>J161*L161</f>
        <v>206.15</v>
      </c>
      <c r="O161" s="481"/>
      <c r="P161" s="479"/>
    </row>
    <row r="162" spans="1:19" s="287" customFormat="1">
      <c r="A162" s="906"/>
      <c r="B162" s="906"/>
      <c r="C162" s="941"/>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4"/>
      <c r="B163" s="924"/>
      <c r="C163" s="942"/>
      <c r="D163" s="418"/>
      <c r="E163" s="418"/>
      <c r="F163" s="419"/>
      <c r="G163" s="419"/>
      <c r="H163" s="419"/>
      <c r="I163" s="419"/>
      <c r="J163" s="470"/>
      <c r="K163" s="364"/>
      <c r="L163" s="461"/>
      <c r="M163" s="419"/>
      <c r="N163" s="491" t="s">
        <v>3</v>
      </c>
      <c r="O163" s="481"/>
      <c r="P163" s="479"/>
    </row>
    <row r="164" spans="1:19" s="287" customFormat="1">
      <c r="A164" s="901">
        <v>8</v>
      </c>
      <c r="B164" s="901" t="s">
        <v>350</v>
      </c>
      <c r="C164" s="929" t="s">
        <v>415</v>
      </c>
      <c r="D164" s="492" t="s">
        <v>305</v>
      </c>
      <c r="E164" s="493"/>
      <c r="F164" s="493"/>
      <c r="G164" s="494"/>
      <c r="H164" s="495"/>
      <c r="I164" s="496"/>
      <c r="J164" s="497"/>
      <c r="K164" s="494"/>
      <c r="L164" s="497"/>
      <c r="M164" s="494"/>
      <c r="N164" s="498"/>
      <c r="O164" s="499"/>
      <c r="P164" s="500"/>
    </row>
    <row r="165" spans="1:19" s="287" customFormat="1">
      <c r="A165" s="902"/>
      <c r="B165" s="902"/>
      <c r="C165" s="930"/>
      <c r="D165" s="932" t="s">
        <v>352</v>
      </c>
      <c r="E165" s="933"/>
      <c r="F165" s="933"/>
      <c r="G165" s="933"/>
      <c r="H165" s="933"/>
      <c r="I165" s="933"/>
      <c r="J165" s="501"/>
      <c r="K165" s="291"/>
      <c r="L165" s="501"/>
      <c r="M165" s="291"/>
      <c r="N165" s="502"/>
      <c r="O165" s="503"/>
      <c r="P165" s="504"/>
    </row>
    <row r="166" spans="1:19" s="287" customFormat="1">
      <c r="A166" s="902"/>
      <c r="B166" s="902"/>
      <c r="C166" s="930"/>
      <c r="D166" s="505"/>
      <c r="E166" s="304" t="s">
        <v>85</v>
      </c>
      <c r="F166" s="375">
        <f>O108</f>
        <v>1270.1499999999999</v>
      </c>
      <c r="G166" s="305" t="s">
        <v>140</v>
      </c>
      <c r="H166" s="306">
        <v>0.5</v>
      </c>
      <c r="I166" s="306" t="s">
        <v>140</v>
      </c>
      <c r="J166" s="307">
        <v>0.5</v>
      </c>
      <c r="K166" s="307" t="s">
        <v>140</v>
      </c>
      <c r="L166" s="307">
        <v>0.5</v>
      </c>
      <c r="M166" s="308" t="s">
        <v>85</v>
      </c>
      <c r="N166" s="309">
        <f t="shared" ref="N166" si="2">L166*J166*H166*F166</f>
        <v>158.76874999999998</v>
      </c>
      <c r="O166" s="503"/>
      <c r="P166" s="504"/>
    </row>
    <row r="167" spans="1:19" s="287" customFormat="1">
      <c r="A167" s="902"/>
      <c r="B167" s="902"/>
      <c r="C167" s="930"/>
      <c r="D167" s="932" t="s">
        <v>352</v>
      </c>
      <c r="E167" s="933"/>
      <c r="F167" s="933"/>
      <c r="G167" s="933"/>
      <c r="H167" s="933"/>
      <c r="I167" s="933"/>
      <c r="J167" s="501"/>
      <c r="K167" s="291"/>
      <c r="L167" s="501"/>
      <c r="M167" s="291"/>
      <c r="N167" s="502"/>
      <c r="O167" s="503"/>
      <c r="P167" s="504"/>
    </row>
    <row r="168" spans="1:19" s="287" customFormat="1">
      <c r="A168" s="902"/>
      <c r="B168" s="902"/>
      <c r="C168" s="930"/>
      <c r="D168" s="505"/>
      <c r="E168" s="304" t="s">
        <v>85</v>
      </c>
      <c r="F168" s="375">
        <f>O132</f>
        <v>2389.8503999999998</v>
      </c>
      <c r="G168" s="305" t="s">
        <v>140</v>
      </c>
      <c r="H168" s="306">
        <v>0.5</v>
      </c>
      <c r="I168" s="306" t="s">
        <v>140</v>
      </c>
      <c r="J168" s="307">
        <v>0.5</v>
      </c>
      <c r="K168" s="307" t="s">
        <v>140</v>
      </c>
      <c r="L168" s="307">
        <v>0.3</v>
      </c>
      <c r="M168" s="308" t="s">
        <v>85</v>
      </c>
      <c r="N168" s="309">
        <f t="shared" ref="N168" si="3">L168*J168*H168*F168</f>
        <v>179.23877999999999</v>
      </c>
      <c r="O168" s="401"/>
      <c r="P168" s="504"/>
      <c r="R168" s="352"/>
      <c r="S168" s="352"/>
    </row>
    <row r="169" spans="1:19" s="287" customFormat="1">
      <c r="A169" s="902"/>
      <c r="B169" s="902"/>
      <c r="C169" s="930"/>
      <c r="D169" s="932" t="s">
        <v>354</v>
      </c>
      <c r="E169" s="933"/>
      <c r="F169" s="933"/>
      <c r="G169" s="933"/>
      <c r="H169" s="933"/>
      <c r="I169" s="933"/>
      <c r="J169" s="501"/>
      <c r="K169" s="291"/>
      <c r="L169" s="501"/>
      <c r="M169" s="291"/>
      <c r="N169" s="502"/>
      <c r="O169" s="503"/>
      <c r="P169" s="504"/>
      <c r="R169" s="352"/>
      <c r="S169" s="352"/>
    </row>
    <row r="170" spans="1:19" s="287" customFormat="1">
      <c r="A170" s="902"/>
      <c r="B170" s="902"/>
      <c r="C170" s="930"/>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c r="A171" s="902"/>
      <c r="B171" s="902"/>
      <c r="C171" s="930"/>
      <c r="D171" s="932" t="s">
        <v>355</v>
      </c>
      <c r="E171" s="933"/>
      <c r="F171" s="933"/>
      <c r="G171" s="933"/>
      <c r="H171" s="933"/>
      <c r="I171" s="933"/>
      <c r="J171" s="501"/>
      <c r="K171" s="291"/>
      <c r="L171" s="501"/>
      <c r="M171" s="291"/>
      <c r="N171" s="502"/>
      <c r="O171" s="503"/>
      <c r="P171" s="504"/>
      <c r="R171" s="352"/>
      <c r="S171" s="352"/>
    </row>
    <row r="172" spans="1:19" s="287" customFormat="1">
      <c r="A172" s="902"/>
      <c r="B172" s="902"/>
      <c r="C172" s="930"/>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c r="A173" s="902"/>
      <c r="B173" s="902"/>
      <c r="C173" s="930"/>
      <c r="D173" s="505"/>
      <c r="E173" s="304"/>
      <c r="F173" s="306"/>
      <c r="G173" s="305"/>
      <c r="H173" s="372"/>
      <c r="I173" s="372"/>
      <c r="J173" s="373"/>
      <c r="K173" s="373"/>
      <c r="L173" s="373" t="s">
        <v>88</v>
      </c>
      <c r="M173" s="377" t="s">
        <v>85</v>
      </c>
      <c r="N173" s="378">
        <f>SUM(N166:N172)</f>
        <v>577.34672999999998</v>
      </c>
      <c r="O173" s="503"/>
      <c r="P173" s="504"/>
      <c r="R173" s="352"/>
      <c r="S173" s="352"/>
    </row>
    <row r="174" spans="1:19" s="287" customFormat="1">
      <c r="A174" s="902"/>
      <c r="B174" s="902"/>
      <c r="C174" s="930"/>
      <c r="D174" s="932" t="s">
        <v>357</v>
      </c>
      <c r="E174" s="933"/>
      <c r="F174" s="933"/>
      <c r="G174" s="933"/>
      <c r="H174" s="933"/>
      <c r="I174" s="306"/>
      <c r="J174" s="307"/>
      <c r="K174" s="307"/>
      <c r="L174" s="307"/>
      <c r="M174" s="308"/>
      <c r="N174" s="309">
        <f>SUM(N173)</f>
        <v>577.34672999999998</v>
      </c>
      <c r="O174" s="503"/>
      <c r="P174" s="504"/>
      <c r="R174" s="352"/>
      <c r="S174" s="352"/>
    </row>
    <row r="175" spans="1:19" s="287" customFormat="1">
      <c r="A175" s="902"/>
      <c r="B175" s="902"/>
      <c r="C175" s="930"/>
      <c r="D175" s="934" t="s">
        <v>358</v>
      </c>
      <c r="E175" s="935"/>
      <c r="F175" s="935"/>
      <c r="G175" s="506" t="s">
        <v>85</v>
      </c>
      <c r="H175" s="501">
        <f>N173</f>
        <v>577.34672999999998</v>
      </c>
      <c r="I175" s="291" t="s">
        <v>140</v>
      </c>
      <c r="J175" s="507">
        <v>0.5</v>
      </c>
      <c r="K175" s="307" t="s">
        <v>85</v>
      </c>
      <c r="L175" s="307"/>
      <c r="M175" s="308" t="s">
        <v>85</v>
      </c>
      <c r="N175" s="309">
        <f>H175*J175</f>
        <v>288.67336499999999</v>
      </c>
      <c r="O175" s="503">
        <f>N175</f>
        <v>288.67336499999999</v>
      </c>
      <c r="P175" s="508" t="str">
        <f>N176</f>
        <v>Cum</v>
      </c>
      <c r="R175" s="352"/>
      <c r="S175" s="352"/>
    </row>
    <row r="176" spans="1:19" s="287" customFormat="1">
      <c r="A176" s="928"/>
      <c r="B176" s="928"/>
      <c r="C176" s="931"/>
      <c r="D176" s="509"/>
      <c r="E176" s="510"/>
      <c r="F176" s="372"/>
      <c r="G176" s="376"/>
      <c r="H176" s="372"/>
      <c r="I176" s="372"/>
      <c r="J176" s="373"/>
      <c r="K176" s="373"/>
      <c r="L176" s="373"/>
      <c r="M176" s="377"/>
      <c r="N176" s="378" t="s">
        <v>4</v>
      </c>
      <c r="O176" s="511"/>
      <c r="P176" s="512"/>
      <c r="R176" s="352"/>
      <c r="S176" s="352"/>
    </row>
    <row r="177" spans="1:19" s="287" customFormat="1">
      <c r="A177" s="901"/>
      <c r="B177" s="901"/>
      <c r="C177" s="976" t="s">
        <v>260</v>
      </c>
      <c r="D177" s="932" t="s">
        <v>465</v>
      </c>
      <c r="E177" s="933"/>
      <c r="F177" s="933"/>
      <c r="G177" s="933"/>
      <c r="H177" s="933"/>
      <c r="I177" s="306"/>
      <c r="J177" s="307"/>
      <c r="K177" s="307"/>
      <c r="L177" s="307"/>
      <c r="M177" s="308"/>
      <c r="N177" s="309"/>
      <c r="O177" s="503"/>
      <c r="P177" s="504"/>
      <c r="R177" s="352"/>
      <c r="S177" s="352"/>
    </row>
    <row r="178" spans="1:19" s="287" customFormat="1">
      <c r="A178" s="902"/>
      <c r="B178" s="902"/>
      <c r="C178" s="977"/>
      <c r="D178" s="934" t="s">
        <v>358</v>
      </c>
      <c r="E178" s="935"/>
      <c r="F178" s="935"/>
      <c r="G178" s="506" t="s">
        <v>85</v>
      </c>
      <c r="H178" s="501">
        <f>N173</f>
        <v>577.34672999999998</v>
      </c>
      <c r="I178" s="291" t="s">
        <v>140</v>
      </c>
      <c r="J178" s="507">
        <v>0.5</v>
      </c>
      <c r="K178" s="307" t="s">
        <v>85</v>
      </c>
      <c r="L178" s="307"/>
      <c r="M178" s="308" t="s">
        <v>85</v>
      </c>
      <c r="N178" s="309">
        <f>H178*J178</f>
        <v>288.67336499999999</v>
      </c>
      <c r="O178" s="503">
        <f>N178</f>
        <v>288.67336499999999</v>
      </c>
      <c r="P178" s="508" t="str">
        <f>N179</f>
        <v>Cum</v>
      </c>
      <c r="R178" s="352"/>
      <c r="S178" s="352"/>
    </row>
    <row r="179" spans="1:19" s="287" customFormat="1">
      <c r="A179" s="928"/>
      <c r="B179" s="928"/>
      <c r="C179" s="978"/>
      <c r="D179" s="509"/>
      <c r="E179" s="510"/>
      <c r="F179" s="372"/>
      <c r="G179" s="376"/>
      <c r="H179" s="372"/>
      <c r="I179" s="372"/>
      <c r="J179" s="373"/>
      <c r="K179" s="373"/>
      <c r="L179" s="373"/>
      <c r="M179" s="377"/>
      <c r="N179" s="378" t="s">
        <v>4</v>
      </c>
      <c r="O179" s="511"/>
      <c r="P179" s="512"/>
      <c r="R179" s="352"/>
      <c r="S179" s="352"/>
    </row>
    <row r="180" spans="1:19" s="287" customFormat="1">
      <c r="A180" s="905">
        <v>9</v>
      </c>
      <c r="B180" s="905" t="s">
        <v>261</v>
      </c>
      <c r="C180" s="894" t="s">
        <v>359</v>
      </c>
      <c r="D180" s="513"/>
      <c r="E180" s="475"/>
      <c r="F180" s="436"/>
      <c r="G180" s="436"/>
      <c r="H180" s="436"/>
      <c r="I180" s="436"/>
      <c r="J180" s="436"/>
      <c r="K180" s="436"/>
      <c r="L180" s="436"/>
      <c r="M180" s="436"/>
      <c r="N180" s="485"/>
      <c r="O180" s="514"/>
      <c r="P180" s="477"/>
      <c r="R180" s="352"/>
      <c r="S180" s="352"/>
    </row>
    <row r="181" spans="1:19" s="287" customFormat="1">
      <c r="A181" s="906"/>
      <c r="B181" s="906"/>
      <c r="C181" s="895"/>
      <c r="D181" s="515" t="s">
        <v>360</v>
      </c>
      <c r="E181" s="516"/>
      <c r="F181" s="457">
        <v>2</v>
      </c>
      <c r="G181" s="457" t="s">
        <v>140</v>
      </c>
      <c r="H181" s="466">
        <f>J14</f>
        <v>15</v>
      </c>
      <c r="I181" s="459" t="s">
        <v>140</v>
      </c>
      <c r="J181" s="458">
        <v>0.6</v>
      </c>
      <c r="K181" s="459" t="s">
        <v>140</v>
      </c>
      <c r="L181" s="458">
        <v>1.2</v>
      </c>
      <c r="M181" s="459" t="s">
        <v>361</v>
      </c>
      <c r="N181" s="461">
        <f>H181*J181*L181*F181</f>
        <v>21.599999999999998</v>
      </c>
      <c r="O181" s="517"/>
      <c r="P181" s="479"/>
    </row>
    <row r="182" spans="1:19" s="287" customFormat="1">
      <c r="A182" s="906"/>
      <c r="B182" s="906"/>
      <c r="C182" s="895"/>
      <c r="D182" s="936" t="s">
        <v>363</v>
      </c>
      <c r="E182" s="937"/>
      <c r="F182" s="937"/>
      <c r="G182" s="937"/>
      <c r="H182" s="519"/>
      <c r="I182" s="419"/>
      <c r="J182" s="519"/>
      <c r="K182" s="398"/>
      <c r="L182" s="519"/>
      <c r="M182" s="330"/>
      <c r="N182" s="520"/>
      <c r="O182" s="517"/>
      <c r="P182" s="479"/>
    </row>
    <row r="183" spans="1:19" s="287" customFormat="1">
      <c r="A183" s="906"/>
      <c r="B183" s="906"/>
      <c r="C183" s="895"/>
      <c r="D183" s="518">
        <v>4</v>
      </c>
      <c r="E183" s="404" t="s">
        <v>140</v>
      </c>
      <c r="F183" s="481">
        <v>7</v>
      </c>
      <c r="G183" s="459" t="s">
        <v>140</v>
      </c>
      <c r="H183" s="519">
        <v>0.5</v>
      </c>
      <c r="I183" s="419" t="s">
        <v>140</v>
      </c>
      <c r="J183" s="519">
        <v>0.2</v>
      </c>
      <c r="K183" s="398" t="s">
        <v>140</v>
      </c>
      <c r="L183" s="519">
        <v>0.2</v>
      </c>
      <c r="M183" s="330" t="s">
        <v>85</v>
      </c>
      <c r="N183" s="520">
        <f>L183*J183*H183*F183*D183</f>
        <v>0.56000000000000005</v>
      </c>
      <c r="O183" s="517"/>
      <c r="P183" s="479"/>
    </row>
    <row r="184" spans="1:19" s="287" customFormat="1">
      <c r="A184" s="906"/>
      <c r="B184" s="906"/>
      <c r="C184" s="895"/>
      <c r="D184" s="441" t="s">
        <v>364</v>
      </c>
      <c r="E184" s="404"/>
      <c r="F184" s="470"/>
      <c r="G184" s="404"/>
      <c r="H184" s="331"/>
      <c r="I184" s="404"/>
      <c r="J184" s="331"/>
      <c r="K184" s="331"/>
      <c r="L184" s="331"/>
      <c r="M184" s="332"/>
      <c r="N184" s="520"/>
      <c r="O184" s="517"/>
      <c r="P184" s="479"/>
    </row>
    <row r="185" spans="1:19" s="287" customFormat="1">
      <c r="A185" s="906"/>
      <c r="B185" s="906"/>
      <c r="C185" s="895"/>
      <c r="D185" s="518">
        <v>2</v>
      </c>
      <c r="E185" s="404" t="s">
        <v>140</v>
      </c>
      <c r="F185" s="481">
        <v>32</v>
      </c>
      <c r="G185" s="459" t="s">
        <v>140</v>
      </c>
      <c r="H185" s="519">
        <v>0.5</v>
      </c>
      <c r="I185" s="429" t="s">
        <v>140</v>
      </c>
      <c r="J185" s="521">
        <v>0.2</v>
      </c>
      <c r="K185" s="522" t="s">
        <v>140</v>
      </c>
      <c r="L185" s="521">
        <v>0.2</v>
      </c>
      <c r="M185" s="523" t="s">
        <v>85</v>
      </c>
      <c r="N185" s="469">
        <f>L185*J185*H185*F185*D185</f>
        <v>1.2800000000000002</v>
      </c>
      <c r="O185" s="478"/>
      <c r="P185" s="479"/>
    </row>
    <row r="186" spans="1:19" s="287" customFormat="1">
      <c r="A186" s="906"/>
      <c r="B186" s="906"/>
      <c r="C186" s="895"/>
      <c r="D186" s="518"/>
      <c r="E186" s="404"/>
      <c r="F186" s="481"/>
      <c r="G186" s="459"/>
      <c r="H186" s="519"/>
      <c r="I186" s="419"/>
      <c r="J186" s="519"/>
      <c r="K186" s="398"/>
      <c r="L186" s="519" t="s">
        <v>235</v>
      </c>
      <c r="M186" s="330" t="s">
        <v>85</v>
      </c>
      <c r="N186" s="461">
        <f>SUM(N181:N185)</f>
        <v>23.439999999999998</v>
      </c>
      <c r="O186" s="478">
        <f>N186</f>
        <v>23.439999999999998</v>
      </c>
      <c r="P186" s="524" t="str">
        <f>N187</f>
        <v>Cum</v>
      </c>
    </row>
    <row r="187" spans="1:19" s="287" customFormat="1">
      <c r="A187" s="906"/>
      <c r="B187" s="906"/>
      <c r="C187" s="895"/>
      <c r="D187" s="518"/>
      <c r="E187" s="404"/>
      <c r="F187" s="459"/>
      <c r="G187" s="459"/>
      <c r="H187" s="519"/>
      <c r="I187" s="419"/>
      <c r="J187" s="519"/>
      <c r="K187" s="398"/>
      <c r="L187" s="519"/>
      <c r="M187" s="330"/>
      <c r="N187" s="471" t="s">
        <v>4</v>
      </c>
      <c r="O187" s="478"/>
      <c r="P187" s="479"/>
    </row>
    <row r="188" spans="1:19" s="287" customFormat="1">
      <c r="A188" s="905">
        <v>10</v>
      </c>
      <c r="B188" s="905" t="s">
        <v>263</v>
      </c>
      <c r="C188" s="894" t="s">
        <v>365</v>
      </c>
      <c r="D188" s="525"/>
      <c r="E188" s="436"/>
      <c r="F188" s="435"/>
      <c r="G188" s="435"/>
      <c r="H188" s="438"/>
      <c r="I188" s="436"/>
      <c r="J188" s="437"/>
      <c r="K188" s="436"/>
      <c r="L188" s="437"/>
      <c r="M188" s="436"/>
      <c r="N188" s="437"/>
      <c r="O188" s="476"/>
      <c r="P188" s="477"/>
    </row>
    <row r="189" spans="1:19" s="287" customFormat="1">
      <c r="A189" s="906"/>
      <c r="B189" s="906"/>
      <c r="C189" s="895"/>
      <c r="D189" s="526" t="s">
        <v>360</v>
      </c>
      <c r="E189" s="419"/>
      <c r="F189" s="375">
        <v>2</v>
      </c>
      <c r="G189" s="375" t="s">
        <v>140</v>
      </c>
      <c r="H189" s="375">
        <v>2</v>
      </c>
      <c r="I189" s="306" t="s">
        <v>140</v>
      </c>
      <c r="J189" s="763">
        <f>J14</f>
        <v>15</v>
      </c>
      <c r="K189" s="307" t="s">
        <v>140</v>
      </c>
      <c r="L189" s="307">
        <v>1.2</v>
      </c>
      <c r="M189" s="308" t="s">
        <v>85</v>
      </c>
      <c r="N189" s="406">
        <f t="shared" ref="N189:N190" si="6">L189*J189*H189*F189</f>
        <v>72</v>
      </c>
      <c r="O189" s="478"/>
      <c r="P189" s="479"/>
    </row>
    <row r="190" spans="1:19" s="287" customFormat="1">
      <c r="A190" s="906"/>
      <c r="B190" s="906"/>
      <c r="C190" s="895"/>
      <c r="D190" s="526" t="s">
        <v>366</v>
      </c>
      <c r="E190" s="419" t="s">
        <v>85</v>
      </c>
      <c r="F190" s="375">
        <v>2</v>
      </c>
      <c r="G190" s="375" t="s">
        <v>140</v>
      </c>
      <c r="H190" s="375">
        <v>2</v>
      </c>
      <c r="I190" s="306" t="s">
        <v>140</v>
      </c>
      <c r="J190" s="307">
        <v>0.6</v>
      </c>
      <c r="K190" s="307" t="s">
        <v>140</v>
      </c>
      <c r="L190" s="307">
        <v>1.2</v>
      </c>
      <c r="M190" s="308" t="s">
        <v>85</v>
      </c>
      <c r="N190" s="406">
        <f t="shared" si="6"/>
        <v>2.88</v>
      </c>
      <c r="O190" s="478"/>
      <c r="P190" s="479"/>
    </row>
    <row r="191" spans="1:19" s="287" customFormat="1">
      <c r="A191" s="906"/>
      <c r="B191" s="906"/>
      <c r="C191" s="895"/>
      <c r="D191" s="526" t="s">
        <v>367</v>
      </c>
      <c r="E191" s="419"/>
      <c r="F191" s="332"/>
      <c r="G191" s="332"/>
      <c r="H191" s="470"/>
      <c r="I191" s="419"/>
      <c r="J191" s="461"/>
      <c r="K191" s="419"/>
      <c r="L191" s="461"/>
      <c r="M191" s="419"/>
      <c r="N191" s="471"/>
      <c r="O191" s="478"/>
      <c r="P191" s="479"/>
    </row>
    <row r="192" spans="1:19" s="287" customFormat="1">
      <c r="A192" s="906"/>
      <c r="B192" s="906"/>
      <c r="C192" s="895"/>
      <c r="D192" s="526"/>
      <c r="E192" s="419" t="s">
        <v>85</v>
      </c>
      <c r="F192" s="375">
        <v>2</v>
      </c>
      <c r="G192" s="375" t="s">
        <v>140</v>
      </c>
      <c r="H192" s="375">
        <v>4</v>
      </c>
      <c r="I192" s="306" t="s">
        <v>140</v>
      </c>
      <c r="J192" s="307">
        <v>1</v>
      </c>
      <c r="K192" s="307" t="s">
        <v>140</v>
      </c>
      <c r="L192" s="307">
        <v>0.3</v>
      </c>
      <c r="M192" s="308" t="s">
        <v>85</v>
      </c>
      <c r="N192" s="406">
        <f t="shared" ref="N192:N193" si="7">L192*J192*H192*F192</f>
        <v>2.4</v>
      </c>
      <c r="O192" s="478"/>
      <c r="P192" s="479"/>
    </row>
    <row r="193" spans="1:18" s="287" customFormat="1">
      <c r="A193" s="906"/>
      <c r="B193" s="906"/>
      <c r="C193" s="895"/>
      <c r="D193" s="526" t="s">
        <v>368</v>
      </c>
      <c r="E193" s="419" t="s">
        <v>85</v>
      </c>
      <c r="F193" s="375">
        <v>2</v>
      </c>
      <c r="G193" s="375" t="s">
        <v>140</v>
      </c>
      <c r="H193" s="527">
        <v>3.14</v>
      </c>
      <c r="I193" s="372" t="s">
        <v>140</v>
      </c>
      <c r="J193" s="373">
        <v>0.3</v>
      </c>
      <c r="K193" s="373" t="s">
        <v>140</v>
      </c>
      <c r="L193" s="373">
        <v>9</v>
      </c>
      <c r="M193" s="377" t="s">
        <v>85</v>
      </c>
      <c r="N193" s="528">
        <f t="shared" si="7"/>
        <v>16.956</v>
      </c>
      <c r="O193" s="478"/>
      <c r="P193" s="479"/>
    </row>
    <row r="194" spans="1:18" s="287" customFormat="1">
      <c r="A194" s="906"/>
      <c r="B194" s="906"/>
      <c r="C194" s="895"/>
      <c r="D194" s="526"/>
      <c r="E194" s="419"/>
      <c r="F194" s="332"/>
      <c r="G194" s="332"/>
      <c r="H194" s="470"/>
      <c r="I194" s="419"/>
      <c r="J194" s="461"/>
      <c r="K194" s="419"/>
      <c r="L194" s="461" t="s">
        <v>88</v>
      </c>
      <c r="M194" s="419" t="s">
        <v>85</v>
      </c>
      <c r="N194" s="461">
        <f>SUM(N189:N193)</f>
        <v>94.236000000000004</v>
      </c>
      <c r="O194" s="478">
        <f>N194</f>
        <v>94.236000000000004</v>
      </c>
      <c r="P194" s="524" t="str">
        <f>N195</f>
        <v>Sqm</v>
      </c>
    </row>
    <row r="195" spans="1:18" s="287" customFormat="1">
      <c r="A195" s="906"/>
      <c r="B195" s="906"/>
      <c r="C195" s="895"/>
      <c r="D195" s="526"/>
      <c r="E195" s="419"/>
      <c r="F195" s="332"/>
      <c r="G195" s="332"/>
      <c r="H195" s="470"/>
      <c r="I195" s="419"/>
      <c r="J195" s="461"/>
      <c r="K195" s="419"/>
      <c r="L195" s="461"/>
      <c r="M195" s="419"/>
      <c r="N195" s="471" t="s">
        <v>16</v>
      </c>
      <c r="O195" s="478"/>
      <c r="P195" s="479"/>
    </row>
    <row r="196" spans="1:18" s="287" customFormat="1">
      <c r="A196" s="906"/>
      <c r="B196" s="906"/>
      <c r="C196" s="896"/>
      <c r="D196" s="529"/>
      <c r="E196" s="429"/>
      <c r="F196" s="338"/>
      <c r="G196" s="338"/>
      <c r="H196" s="467"/>
      <c r="I196" s="429"/>
      <c r="J196" s="468"/>
      <c r="K196" s="429"/>
      <c r="L196" s="468"/>
      <c r="M196" s="429"/>
      <c r="N196" s="468"/>
      <c r="O196" s="530"/>
      <c r="P196" s="484"/>
    </row>
    <row r="197" spans="1:18" s="287" customFormat="1">
      <c r="A197" s="905">
        <v>11</v>
      </c>
      <c r="B197" s="905" t="s">
        <v>265</v>
      </c>
      <c r="C197" s="925" t="s">
        <v>369</v>
      </c>
      <c r="D197" s="918" t="s">
        <v>370</v>
      </c>
      <c r="E197" s="919"/>
      <c r="F197" s="919"/>
      <c r="G197" s="332"/>
      <c r="H197" s="531"/>
      <c r="I197" s="459"/>
      <c r="J197" s="461"/>
      <c r="K197" s="419"/>
      <c r="L197" s="461"/>
      <c r="M197" s="419"/>
      <c r="N197" s="461"/>
      <c r="O197" s="478"/>
      <c r="P197" s="532"/>
    </row>
    <row r="198" spans="1:18" s="287" customFormat="1">
      <c r="A198" s="906"/>
      <c r="B198" s="906"/>
      <c r="C198" s="926"/>
      <c r="D198" s="920" t="s">
        <v>371</v>
      </c>
      <c r="E198" s="921"/>
      <c r="F198" s="921"/>
      <c r="G198" s="456"/>
      <c r="H198" s="458"/>
      <c r="I198" s="459"/>
      <c r="J198" s="458"/>
      <c r="K198" s="459"/>
      <c r="L198" s="458"/>
      <c r="M198" s="459"/>
      <c r="N198" s="461"/>
      <c r="O198" s="478"/>
      <c r="P198" s="532"/>
    </row>
    <row r="199" spans="1:18" s="287" customFormat="1">
      <c r="A199" s="906"/>
      <c r="B199" s="906"/>
      <c r="C199" s="926"/>
      <c r="D199" s="533"/>
      <c r="E199" s="419" t="s">
        <v>85</v>
      </c>
      <c r="F199" s="375">
        <v>2</v>
      </c>
      <c r="G199" s="375" t="s">
        <v>140</v>
      </c>
      <c r="H199" s="375">
        <v>2</v>
      </c>
      <c r="I199" s="306" t="s">
        <v>140</v>
      </c>
      <c r="J199" s="369">
        <v>8</v>
      </c>
      <c r="K199" s="307" t="s">
        <v>140</v>
      </c>
      <c r="L199" s="307">
        <v>0.88</v>
      </c>
      <c r="M199" s="308" t="s">
        <v>85</v>
      </c>
      <c r="N199" s="406">
        <f t="shared" ref="N199" si="8">L199*J199*H199*F199</f>
        <v>28.16</v>
      </c>
      <c r="O199" s="478"/>
      <c r="P199" s="532"/>
    </row>
    <row r="200" spans="1:18" s="287" customFormat="1">
      <c r="A200" s="906"/>
      <c r="B200" s="906"/>
      <c r="C200" s="926"/>
      <c r="D200" s="417" t="s">
        <v>372</v>
      </c>
      <c r="E200" s="419"/>
      <c r="F200" s="375"/>
      <c r="G200" s="419"/>
      <c r="H200" s="355">
        <v>2</v>
      </c>
      <c r="I200" s="355" t="s">
        <v>140</v>
      </c>
      <c r="J200" s="534">
        <v>4</v>
      </c>
      <c r="K200" s="409" t="s">
        <v>140</v>
      </c>
      <c r="L200" s="410">
        <v>9.6999999999999993</v>
      </c>
      <c r="M200" s="409" t="s">
        <v>85</v>
      </c>
      <c r="N200" s="535">
        <f>H200*J200*L200</f>
        <v>77.599999999999994</v>
      </c>
      <c r="O200" s="478"/>
      <c r="P200" s="532"/>
    </row>
    <row r="201" spans="1:18" s="287" customFormat="1">
      <c r="A201" s="906"/>
      <c r="B201" s="906"/>
      <c r="C201" s="926"/>
      <c r="D201" s="533"/>
      <c r="E201" s="457"/>
      <c r="F201" s="457"/>
      <c r="G201" s="457"/>
      <c r="H201" s="458"/>
      <c r="I201" s="459"/>
      <c r="J201" s="458"/>
      <c r="K201" s="459"/>
      <c r="L201" s="458" t="s">
        <v>235</v>
      </c>
      <c r="M201" s="459" t="s">
        <v>85</v>
      </c>
      <c r="N201" s="461">
        <f>SUM(N199:N200)</f>
        <v>105.75999999999999</v>
      </c>
      <c r="O201" s="478"/>
      <c r="P201" s="532"/>
    </row>
    <row r="202" spans="1:18" s="287" customFormat="1">
      <c r="A202" s="906"/>
      <c r="B202" s="906"/>
      <c r="C202" s="926"/>
      <c r="D202" s="455"/>
      <c r="E202" s="456"/>
      <c r="F202" s="456"/>
      <c r="G202" s="456" t="s">
        <v>373</v>
      </c>
      <c r="H202" s="456">
        <v>0.89</v>
      </c>
      <c r="I202" s="536" t="s">
        <v>374</v>
      </c>
      <c r="J202" s="458"/>
      <c r="K202" s="459"/>
      <c r="L202" s="458"/>
      <c r="M202" s="459" t="s">
        <v>85</v>
      </c>
      <c r="N202" s="461">
        <f>N201*H202</f>
        <v>94.12639999999999</v>
      </c>
      <c r="O202" s="478"/>
      <c r="P202" s="532"/>
    </row>
    <row r="203" spans="1:18" s="287" customFormat="1">
      <c r="A203" s="906"/>
      <c r="B203" s="906"/>
      <c r="C203" s="926"/>
      <c r="D203" s="918" t="s">
        <v>375</v>
      </c>
      <c r="E203" s="919"/>
      <c r="F203" s="919"/>
      <c r="G203" s="332"/>
      <c r="H203" s="531"/>
      <c r="I203" s="459"/>
      <c r="J203" s="461"/>
      <c r="K203" s="419"/>
      <c r="L203" s="461"/>
      <c r="M203" s="419"/>
      <c r="N203" s="471" t="s">
        <v>102</v>
      </c>
      <c r="O203" s="478"/>
      <c r="P203" s="532"/>
    </row>
    <row r="204" spans="1:18" s="287" customFormat="1">
      <c r="A204" s="906"/>
      <c r="B204" s="906"/>
      <c r="C204" s="926"/>
      <c r="D204" s="920" t="s">
        <v>376</v>
      </c>
      <c r="E204" s="921"/>
      <c r="F204" s="921"/>
      <c r="G204" s="456"/>
      <c r="H204" s="458"/>
      <c r="I204" s="459"/>
      <c r="J204" s="458"/>
      <c r="K204" s="459"/>
      <c r="L204" s="458"/>
      <c r="M204" s="459"/>
      <c r="N204" s="461"/>
      <c r="O204" s="478"/>
      <c r="P204" s="532"/>
    </row>
    <row r="205" spans="1:18" s="287" customFormat="1">
      <c r="A205" s="906"/>
      <c r="B205" s="906"/>
      <c r="C205" s="926"/>
      <c r="D205" s="417" t="s">
        <v>372</v>
      </c>
      <c r="E205" s="419"/>
      <c r="F205" s="375"/>
      <c r="G205" s="419"/>
      <c r="H205" s="355">
        <v>2</v>
      </c>
      <c r="I205" s="355" t="s">
        <v>140</v>
      </c>
      <c r="J205" s="534">
        <v>45</v>
      </c>
      <c r="K205" s="409" t="s">
        <v>140</v>
      </c>
      <c r="L205" s="410">
        <v>0.87</v>
      </c>
      <c r="M205" s="409" t="s">
        <v>85</v>
      </c>
      <c r="N205" s="535">
        <f>H205*J205*L205</f>
        <v>78.3</v>
      </c>
      <c r="O205" s="478"/>
      <c r="P205" s="532"/>
      <c r="R205" s="352"/>
    </row>
    <row r="206" spans="1:18" s="287" customFormat="1">
      <c r="A206" s="906"/>
      <c r="B206" s="906"/>
      <c r="C206" s="926"/>
      <c r="D206" s="455"/>
      <c r="E206" s="456"/>
      <c r="F206" s="537"/>
      <c r="G206" s="537" t="s">
        <v>373</v>
      </c>
      <c r="H206" s="537">
        <v>0.62</v>
      </c>
      <c r="I206" s="538" t="s">
        <v>374</v>
      </c>
      <c r="J206" s="539"/>
      <c r="K206" s="540"/>
      <c r="L206" s="539"/>
      <c r="M206" s="540" t="s">
        <v>85</v>
      </c>
      <c r="N206" s="469">
        <f>N205*H206</f>
        <v>48.545999999999999</v>
      </c>
      <c r="O206" s="517"/>
      <c r="P206" s="479"/>
    </row>
    <row r="207" spans="1:18" s="287" customFormat="1">
      <c r="A207" s="906"/>
      <c r="B207" s="906"/>
      <c r="C207" s="926"/>
      <c r="D207" s="541"/>
      <c r="E207" s="457"/>
      <c r="F207" s="457"/>
      <c r="G207" s="457"/>
      <c r="H207" s="458"/>
      <c r="I207" s="459"/>
      <c r="J207" s="458"/>
      <c r="K207" s="459"/>
      <c r="L207" s="458" t="s">
        <v>88</v>
      </c>
      <c r="M207" s="459" t="s">
        <v>85</v>
      </c>
      <c r="N207" s="461">
        <f>N206+N202</f>
        <v>142.67239999999998</v>
      </c>
      <c r="O207" s="517">
        <f>N207</f>
        <v>142.67239999999998</v>
      </c>
      <c r="P207" s="479" t="s">
        <v>32</v>
      </c>
    </row>
    <row r="208" spans="1:18" s="287" customFormat="1">
      <c r="A208" s="906"/>
      <c r="B208" s="906"/>
      <c r="C208" s="926"/>
      <c r="D208" s="541"/>
      <c r="E208" s="542"/>
      <c r="F208" s="332"/>
      <c r="G208" s="332"/>
      <c r="H208" s="470"/>
      <c r="I208" s="419"/>
      <c r="J208" s="461"/>
      <c r="K208" s="419"/>
      <c r="L208" s="543"/>
      <c r="M208" s="544"/>
      <c r="N208" s="545" t="s">
        <v>102</v>
      </c>
      <c r="O208" s="546"/>
      <c r="P208" s="479"/>
    </row>
    <row r="209" spans="1:18" s="287" customFormat="1">
      <c r="A209" s="924"/>
      <c r="B209" s="924"/>
      <c r="C209" s="927"/>
      <c r="D209" s="547"/>
      <c r="E209" s="548"/>
      <c r="F209" s="429"/>
      <c r="G209" s="429"/>
      <c r="H209" s="429"/>
      <c r="I209" s="429"/>
      <c r="J209" s="429"/>
      <c r="K209" s="429"/>
      <c r="L209" s="429"/>
      <c r="M209" s="429"/>
      <c r="N209" s="474"/>
      <c r="O209" s="549"/>
      <c r="P209" s="484"/>
    </row>
    <row r="210" spans="1:18" s="287" customFormat="1">
      <c r="A210" s="922">
        <v>12</v>
      </c>
      <c r="B210" s="905" t="s">
        <v>267</v>
      </c>
      <c r="C210" s="907" t="s">
        <v>377</v>
      </c>
      <c r="D210" s="550"/>
      <c r="E210" s="332"/>
      <c r="F210" s="332"/>
      <c r="G210" s="332"/>
      <c r="H210" s="470"/>
      <c r="I210" s="419"/>
      <c r="J210" s="461"/>
      <c r="K210" s="419"/>
      <c r="L210" s="461"/>
      <c r="M210" s="419"/>
      <c r="N210" s="461"/>
      <c r="O210" s="551"/>
      <c r="P210" s="552"/>
    </row>
    <row r="211" spans="1:18" s="287" customFormat="1" ht="45">
      <c r="A211" s="923"/>
      <c r="B211" s="906"/>
      <c r="C211" s="908"/>
      <c r="D211" s="455" t="s">
        <v>378</v>
      </c>
      <c r="E211" s="456" t="s">
        <v>85</v>
      </c>
      <c r="F211" s="456"/>
      <c r="G211" s="456"/>
      <c r="H211" s="470">
        <v>2</v>
      </c>
      <c r="I211" s="419" t="s">
        <v>140</v>
      </c>
      <c r="J211" s="461">
        <v>1</v>
      </c>
      <c r="K211" s="419" t="s">
        <v>140</v>
      </c>
      <c r="L211" s="461">
        <v>1</v>
      </c>
      <c r="M211" s="419" t="s">
        <v>85</v>
      </c>
      <c r="N211" s="461">
        <f>L211*J211*H211</f>
        <v>2</v>
      </c>
      <c r="O211" s="553">
        <f>N211</f>
        <v>2</v>
      </c>
      <c r="P211" s="479" t="s">
        <v>16</v>
      </c>
    </row>
    <row r="212" spans="1:18" s="287" customFormat="1">
      <c r="A212" s="923"/>
      <c r="B212" s="906"/>
      <c r="C212" s="908"/>
      <c r="D212" s="417"/>
      <c r="E212" s="332"/>
      <c r="F212" s="332"/>
      <c r="G212" s="332"/>
      <c r="H212" s="470"/>
      <c r="I212" s="419"/>
      <c r="J212" s="461"/>
      <c r="K212" s="419"/>
      <c r="L212" s="461"/>
      <c r="M212" s="419"/>
      <c r="N212" s="471" t="s">
        <v>16</v>
      </c>
      <c r="O212" s="551"/>
      <c r="P212" s="552"/>
    </row>
    <row r="213" spans="1:18" s="287" customFormat="1">
      <c r="A213" s="975"/>
      <c r="B213" s="924"/>
      <c r="C213" s="555"/>
      <c r="D213" s="396"/>
      <c r="E213" s="405"/>
      <c r="F213" s="291"/>
      <c r="G213" s="291"/>
      <c r="H213" s="291"/>
      <c r="I213" s="291"/>
      <c r="J213" s="556"/>
      <c r="K213" s="557"/>
      <c r="L213" s="558"/>
      <c r="M213" s="291"/>
      <c r="N213" s="559"/>
      <c r="O213" s="503"/>
      <c r="P213" s="504"/>
      <c r="R213" s="352"/>
    </row>
    <row r="214" spans="1:18" s="287" customFormat="1">
      <c r="A214" s="905">
        <v>13</v>
      </c>
      <c r="B214" s="905" t="s">
        <v>269</v>
      </c>
      <c r="C214" s="907" t="s">
        <v>379</v>
      </c>
      <c r="D214" s="513"/>
      <c r="E214" s="475"/>
      <c r="F214" s="436"/>
      <c r="G214" s="436"/>
      <c r="H214" s="436"/>
      <c r="I214" s="436"/>
      <c r="J214" s="438"/>
      <c r="K214" s="436"/>
      <c r="L214" s="438"/>
      <c r="M214" s="436"/>
      <c r="N214" s="485"/>
      <c r="O214" s="514"/>
      <c r="P214" s="500"/>
      <c r="R214" s="352"/>
    </row>
    <row r="215" spans="1:18" s="287" customFormat="1">
      <c r="A215" s="906"/>
      <c r="B215" s="906"/>
      <c r="C215" s="908"/>
      <c r="D215" s="909" t="s">
        <v>380</v>
      </c>
      <c r="E215" s="910"/>
      <c r="F215" s="910"/>
      <c r="G215" s="419"/>
      <c r="H215" s="470"/>
      <c r="I215" s="419"/>
      <c r="J215" s="419"/>
      <c r="K215" s="419"/>
      <c r="L215" s="470"/>
      <c r="M215" s="419"/>
      <c r="N215" s="470"/>
      <c r="O215" s="479"/>
      <c r="P215" s="504"/>
    </row>
    <row r="216" spans="1:18" s="287" customFormat="1">
      <c r="A216" s="906"/>
      <c r="B216" s="906"/>
      <c r="C216" s="908"/>
      <c r="D216" s="541" t="s">
        <v>381</v>
      </c>
      <c r="E216" s="419" t="s">
        <v>85</v>
      </c>
      <c r="F216" s="375">
        <v>2</v>
      </c>
      <c r="G216" s="375" t="s">
        <v>140</v>
      </c>
      <c r="H216" s="560">
        <v>1</v>
      </c>
      <c r="I216" s="306" t="s">
        <v>140</v>
      </c>
      <c r="J216" s="507">
        <v>1</v>
      </c>
      <c r="K216" s="307" t="s">
        <v>140</v>
      </c>
      <c r="L216" s="307">
        <v>0.3</v>
      </c>
      <c r="M216" s="308" t="s">
        <v>85</v>
      </c>
      <c r="N216" s="406">
        <f t="shared" ref="N216" si="9">L216*J216*H216*F216</f>
        <v>0.6</v>
      </c>
      <c r="O216" s="479"/>
      <c r="P216" s="504"/>
    </row>
    <row r="217" spans="1:18" s="287" customFormat="1">
      <c r="A217" s="906"/>
      <c r="B217" s="906"/>
      <c r="C217" s="908"/>
      <c r="D217" s="541" t="s">
        <v>382</v>
      </c>
      <c r="E217" s="561"/>
      <c r="F217" s="561"/>
      <c r="G217" s="419"/>
      <c r="H217" s="470"/>
      <c r="I217" s="419"/>
      <c r="J217" s="419"/>
      <c r="K217" s="419"/>
      <c r="L217" s="470"/>
      <c r="M217" s="419"/>
      <c r="N217" s="470"/>
      <c r="O217" s="479"/>
      <c r="P217" s="504"/>
    </row>
    <row r="218" spans="1:18" s="287" customFormat="1">
      <c r="A218" s="906"/>
      <c r="B218" s="906"/>
      <c r="C218" s="908"/>
      <c r="D218" s="562">
        <v>2</v>
      </c>
      <c r="E218" s="419" t="s">
        <v>140</v>
      </c>
      <c r="F218" s="560">
        <v>9</v>
      </c>
      <c r="G218" s="375" t="s">
        <v>140</v>
      </c>
      <c r="H218" s="774">
        <v>0.78539999999999999</v>
      </c>
      <c r="I218" s="306" t="s">
        <v>140</v>
      </c>
      <c r="J218" s="373">
        <v>0.3</v>
      </c>
      <c r="K218" s="373" t="s">
        <v>140</v>
      </c>
      <c r="L218" s="373">
        <v>0.3</v>
      </c>
      <c r="M218" s="377" t="s">
        <v>85</v>
      </c>
      <c r="N218" s="528">
        <f t="shared" ref="N218" si="10">L218*J218*H218*F218</f>
        <v>0.63617400000000002</v>
      </c>
      <c r="O218" s="479"/>
      <c r="P218" s="504"/>
    </row>
    <row r="219" spans="1:18" s="287" customFormat="1">
      <c r="A219" s="906"/>
      <c r="B219" s="906"/>
      <c r="C219" s="908"/>
      <c r="D219" s="541"/>
      <c r="E219" s="561"/>
      <c r="F219" s="561"/>
      <c r="G219" s="419"/>
      <c r="H219" s="470"/>
      <c r="I219" s="419"/>
      <c r="J219" s="419"/>
      <c r="K219" s="419"/>
      <c r="L219" s="470" t="s">
        <v>88</v>
      </c>
      <c r="M219" s="419" t="s">
        <v>85</v>
      </c>
      <c r="N219" s="461">
        <f>SUM(N216:N218)</f>
        <v>1.2361740000000001</v>
      </c>
      <c r="O219" s="524">
        <f>N219</f>
        <v>1.2361740000000001</v>
      </c>
      <c r="P219" s="504" t="s">
        <v>146</v>
      </c>
    </row>
    <row r="220" spans="1:18" s="287" customFormat="1">
      <c r="A220" s="906"/>
      <c r="B220" s="906"/>
      <c r="C220" s="908"/>
      <c r="D220" s="541"/>
      <c r="E220" s="561"/>
      <c r="F220" s="561"/>
      <c r="G220" s="419"/>
      <c r="H220" s="470"/>
      <c r="I220" s="419"/>
      <c r="J220" s="419"/>
      <c r="K220" s="419"/>
      <c r="L220" s="470"/>
      <c r="M220" s="419"/>
      <c r="N220" s="564" t="s">
        <v>4</v>
      </c>
      <c r="O220" s="479"/>
      <c r="P220" s="504"/>
    </row>
    <row r="221" spans="1:18" s="287" customFormat="1">
      <c r="A221" s="906"/>
      <c r="B221" s="906"/>
      <c r="C221" s="908"/>
      <c r="D221" s="417"/>
      <c r="E221" s="418"/>
      <c r="F221" s="419"/>
      <c r="G221" s="419"/>
      <c r="H221" s="419"/>
      <c r="I221" s="419"/>
      <c r="J221" s="419"/>
      <c r="K221" s="565"/>
      <c r="L221" s="419"/>
      <c r="M221" s="419"/>
      <c r="N221" s="419"/>
      <c r="O221" s="479"/>
      <c r="P221" s="504"/>
    </row>
    <row r="222" spans="1:18" s="287" customFormat="1">
      <c r="A222" s="906"/>
      <c r="B222" s="906"/>
      <c r="C222" s="908"/>
      <c r="D222" s="547"/>
      <c r="E222" s="566"/>
      <c r="F222" s="566"/>
      <c r="G222" s="429"/>
      <c r="H222" s="467"/>
      <c r="I222" s="429"/>
      <c r="J222" s="429"/>
      <c r="K222" s="429"/>
      <c r="L222" s="467"/>
      <c r="M222" s="429"/>
      <c r="N222" s="467"/>
      <c r="O222" s="484"/>
      <c r="P222" s="512"/>
    </row>
    <row r="223" spans="1:18" s="287" customFormat="1">
      <c r="A223" s="905">
        <v>14</v>
      </c>
      <c r="B223" s="905" t="s">
        <v>383</v>
      </c>
      <c r="C223" s="911" t="s">
        <v>384</v>
      </c>
      <c r="D223" s="567"/>
      <c r="E223" s="332"/>
      <c r="F223" s="457"/>
      <c r="G223" s="457"/>
      <c r="H223" s="470"/>
      <c r="I223" s="459"/>
      <c r="J223" s="461"/>
      <c r="K223" s="459"/>
      <c r="L223" s="568"/>
      <c r="M223" s="419"/>
      <c r="N223" s="461"/>
      <c r="O223" s="517"/>
      <c r="P223" s="504"/>
      <c r="R223" s="352"/>
    </row>
    <row r="224" spans="1:18" s="287" customFormat="1">
      <c r="A224" s="906"/>
      <c r="B224" s="906"/>
      <c r="C224" s="912"/>
      <c r="D224" s="914" t="s">
        <v>385</v>
      </c>
      <c r="E224" s="915"/>
      <c r="F224" s="915"/>
      <c r="G224" s="915"/>
      <c r="H224" s="915"/>
      <c r="I224" s="459"/>
      <c r="J224" s="458"/>
      <c r="K224" s="459"/>
      <c r="L224" s="568"/>
      <c r="M224" s="419"/>
      <c r="N224" s="461"/>
      <c r="O224" s="478"/>
      <c r="P224" s="504"/>
      <c r="R224" s="352"/>
    </row>
    <row r="225" spans="1:18" s="287" customFormat="1" ht="15.75">
      <c r="A225" s="906"/>
      <c r="B225" s="906"/>
      <c r="C225" s="912"/>
      <c r="D225" s="569">
        <v>1</v>
      </c>
      <c r="E225" s="570" t="s">
        <v>288</v>
      </c>
      <c r="F225" s="775">
        <f>J14</f>
        <v>15</v>
      </c>
      <c r="G225" s="571" t="s">
        <v>114</v>
      </c>
      <c r="H225" s="572">
        <v>24</v>
      </c>
      <c r="I225" s="573" t="s">
        <v>386</v>
      </c>
      <c r="J225" s="574">
        <v>4.3</v>
      </c>
      <c r="K225" s="575" t="s">
        <v>114</v>
      </c>
      <c r="L225" s="574">
        <v>13.3</v>
      </c>
      <c r="M225" s="573" t="s">
        <v>387</v>
      </c>
      <c r="N225" s="576"/>
      <c r="O225" s="577"/>
      <c r="P225" s="504"/>
      <c r="R225" s="352"/>
    </row>
    <row r="226" spans="1:18" s="287" customFormat="1" ht="15.75">
      <c r="A226" s="906"/>
      <c r="B226" s="906"/>
      <c r="C226" s="912"/>
      <c r="D226" s="569"/>
      <c r="E226" s="570"/>
      <c r="F226" s="570"/>
      <c r="G226" s="570">
        <v>2</v>
      </c>
      <c r="H226" s="578"/>
      <c r="I226" s="573"/>
      <c r="J226" s="579"/>
      <c r="K226" s="573">
        <v>2</v>
      </c>
      <c r="L226" s="579"/>
      <c r="M226" s="573"/>
      <c r="N226" s="576"/>
      <c r="O226" s="577"/>
      <c r="P226" s="504"/>
      <c r="R226" s="352"/>
    </row>
    <row r="227" spans="1:18" s="287" customFormat="1" ht="15.75">
      <c r="A227" s="906"/>
      <c r="B227" s="906"/>
      <c r="C227" s="912"/>
      <c r="D227" s="569"/>
      <c r="E227" s="570"/>
      <c r="F227" s="570"/>
      <c r="G227" s="570"/>
      <c r="H227" s="578"/>
      <c r="I227" s="573"/>
      <c r="J227" s="579"/>
      <c r="K227" s="573" t="s">
        <v>140</v>
      </c>
      <c r="L227" s="579">
        <v>1.5</v>
      </c>
      <c r="M227" s="573" t="s">
        <v>85</v>
      </c>
      <c r="N227" s="576">
        <f>((F225+H225)/2*(J225+L225)/2)*L227</f>
        <v>257.40000000000003</v>
      </c>
      <c r="O227" s="577">
        <f>N231</f>
        <v>669.40000000000009</v>
      </c>
      <c r="P227" s="508" t="s">
        <v>4</v>
      </c>
      <c r="R227" s="352"/>
    </row>
    <row r="228" spans="1:18" s="287" customFormat="1" ht="15.75">
      <c r="A228" s="906"/>
      <c r="B228" s="906"/>
      <c r="C228" s="912"/>
      <c r="D228" s="916" t="s">
        <v>388</v>
      </c>
      <c r="E228" s="917"/>
      <c r="F228" s="917"/>
      <c r="G228" s="917"/>
      <c r="H228" s="580"/>
      <c r="I228" s="573"/>
      <c r="J228" s="579"/>
      <c r="K228" s="573"/>
      <c r="L228" s="581"/>
      <c r="M228" s="582"/>
      <c r="N228" s="576"/>
      <c r="O228" s="577"/>
      <c r="P228" s="504"/>
      <c r="R228" s="352"/>
    </row>
    <row r="229" spans="1:18" s="287" customFormat="1" ht="15.75">
      <c r="A229" s="906"/>
      <c r="B229" s="906"/>
      <c r="C229" s="912"/>
      <c r="D229" s="569">
        <v>2</v>
      </c>
      <c r="E229" s="583" t="s">
        <v>140</v>
      </c>
      <c r="F229" s="776">
        <v>10</v>
      </c>
      <c r="G229" s="570" t="s">
        <v>288</v>
      </c>
      <c r="H229" s="572">
        <v>4.3</v>
      </c>
      <c r="I229" s="575" t="s">
        <v>114</v>
      </c>
      <c r="J229" s="574">
        <f>H229+(J13*6)</f>
        <v>16.3</v>
      </c>
      <c r="K229" s="573" t="s">
        <v>115</v>
      </c>
      <c r="L229" s="579">
        <v>2</v>
      </c>
      <c r="M229" s="573" t="s">
        <v>85</v>
      </c>
      <c r="N229" s="576">
        <f>((H229+J229)/2)*L229*F229*D229</f>
        <v>412</v>
      </c>
      <c r="O229" s="577"/>
      <c r="P229" s="504"/>
      <c r="R229" s="352"/>
    </row>
    <row r="230" spans="1:18" s="287" customFormat="1">
      <c r="A230" s="906"/>
      <c r="B230" s="906"/>
      <c r="C230" s="912"/>
      <c r="D230" s="584"/>
      <c r="E230" s="457"/>
      <c r="F230" s="457"/>
      <c r="G230" s="457"/>
      <c r="H230" s="481"/>
      <c r="I230" s="540">
        <v>2</v>
      </c>
      <c r="J230" s="539"/>
      <c r="K230" s="540"/>
      <c r="L230" s="539"/>
      <c r="M230" s="540"/>
      <c r="N230" s="469"/>
      <c r="O230" s="478"/>
      <c r="P230" s="504"/>
      <c r="R230" s="352"/>
    </row>
    <row r="231" spans="1:18" s="287" customFormat="1">
      <c r="A231" s="906"/>
      <c r="B231" s="906"/>
      <c r="C231" s="904"/>
      <c r="D231" s="417"/>
      <c r="E231" s="332"/>
      <c r="F231" s="457"/>
      <c r="G231" s="457"/>
      <c r="H231" s="470"/>
      <c r="I231" s="459"/>
      <c r="J231" s="458"/>
      <c r="K231" s="459"/>
      <c r="L231" s="568" t="s">
        <v>88</v>
      </c>
      <c r="M231" s="419" t="s">
        <v>85</v>
      </c>
      <c r="N231" s="461">
        <f>SUM(N227:N230)</f>
        <v>669.40000000000009</v>
      </c>
      <c r="O231" s="479"/>
      <c r="P231" s="504"/>
    </row>
    <row r="232" spans="1:18" s="287" customFormat="1">
      <c r="A232" s="906"/>
      <c r="B232" s="906"/>
      <c r="C232" s="904"/>
      <c r="D232" s="456"/>
      <c r="E232" s="332"/>
      <c r="F232" s="457"/>
      <c r="G232" s="457"/>
      <c r="H232" s="470"/>
      <c r="I232" s="459"/>
      <c r="J232" s="458"/>
      <c r="K232" s="459"/>
      <c r="L232" s="568"/>
      <c r="M232" s="419"/>
      <c r="N232" s="461"/>
      <c r="O232" s="479"/>
      <c r="P232" s="504"/>
    </row>
    <row r="233" spans="1:18" s="287" customFormat="1">
      <c r="A233" s="906"/>
      <c r="B233" s="906"/>
      <c r="C233" s="904"/>
      <c r="D233" s="417"/>
      <c r="E233" s="332"/>
      <c r="F233" s="457"/>
      <c r="G233" s="457"/>
      <c r="H233" s="470"/>
      <c r="I233" s="459"/>
      <c r="J233" s="458"/>
      <c r="K233" s="459"/>
      <c r="L233" s="568"/>
      <c r="M233" s="419"/>
      <c r="N233" s="461"/>
      <c r="O233" s="479"/>
      <c r="P233" s="504"/>
    </row>
    <row r="234" spans="1:18" s="287" customFormat="1">
      <c r="A234" s="906"/>
      <c r="B234" s="906"/>
      <c r="C234" s="904"/>
      <c r="D234" s="418"/>
      <c r="E234" s="332"/>
      <c r="F234" s="457"/>
      <c r="G234" s="457"/>
      <c r="H234" s="470"/>
      <c r="I234" s="459"/>
      <c r="J234" s="458"/>
      <c r="K234" s="459"/>
      <c r="L234" s="568"/>
      <c r="M234" s="419"/>
      <c r="N234" s="461"/>
      <c r="O234" s="479"/>
      <c r="P234" s="504"/>
    </row>
    <row r="235" spans="1:18" s="287" customFormat="1">
      <c r="A235" s="906"/>
      <c r="B235" s="906"/>
      <c r="C235" s="904"/>
      <c r="D235" s="456"/>
      <c r="E235" s="332"/>
      <c r="F235" s="457"/>
      <c r="G235" s="457"/>
      <c r="H235" s="470"/>
      <c r="I235" s="459"/>
      <c r="J235" s="458"/>
      <c r="K235" s="459"/>
      <c r="L235" s="568"/>
      <c r="M235" s="419"/>
      <c r="N235" s="461"/>
      <c r="O235" s="479"/>
      <c r="P235" s="504"/>
    </row>
    <row r="236" spans="1:18" s="287" customFormat="1">
      <c r="A236" s="906"/>
      <c r="B236" s="906"/>
      <c r="C236" s="904"/>
      <c r="D236" s="456"/>
      <c r="E236" s="332"/>
      <c r="F236" s="457"/>
      <c r="G236" s="457"/>
      <c r="H236" s="470"/>
      <c r="I236" s="459"/>
      <c r="J236" s="458"/>
      <c r="K236" s="459"/>
      <c r="L236" s="568"/>
      <c r="M236" s="419"/>
      <c r="N236" s="461"/>
      <c r="O236" s="479"/>
      <c r="P236" s="504"/>
    </row>
    <row r="237" spans="1:18" s="287" customFormat="1">
      <c r="A237" s="906"/>
      <c r="B237" s="906"/>
      <c r="C237" s="913"/>
      <c r="D237" s="449"/>
      <c r="E237" s="450"/>
      <c r="F237" s="585"/>
      <c r="G237" s="429"/>
      <c r="H237" s="429"/>
      <c r="I237" s="586"/>
      <c r="J237" s="429"/>
      <c r="K237" s="429"/>
      <c r="L237" s="429"/>
      <c r="M237" s="429"/>
      <c r="N237" s="472"/>
      <c r="O237" s="459"/>
      <c r="P237" s="504"/>
    </row>
    <row r="238" spans="1:18" s="287" customFormat="1">
      <c r="A238" s="901">
        <v>15</v>
      </c>
      <c r="B238" s="901" t="s">
        <v>273</v>
      </c>
      <c r="C238" s="903" t="s">
        <v>389</v>
      </c>
      <c r="D238" s="587"/>
      <c r="E238" s="588"/>
      <c r="F238" s="588"/>
      <c r="G238" s="459"/>
      <c r="H238" s="470"/>
      <c r="I238" s="419"/>
      <c r="J238" s="470"/>
      <c r="K238" s="459"/>
      <c r="L238" s="589"/>
      <c r="M238" s="419"/>
      <c r="N238" s="520"/>
      <c r="O238" s="590"/>
      <c r="P238" s="591"/>
      <c r="R238" s="592"/>
    </row>
    <row r="239" spans="1:18" s="287" customFormat="1">
      <c r="A239" s="902"/>
      <c r="B239" s="902"/>
      <c r="C239" s="904"/>
      <c r="D239" s="899" t="s">
        <v>463</v>
      </c>
      <c r="E239" s="900"/>
      <c r="F239" s="900"/>
      <c r="G239" s="900"/>
      <c r="H239" s="900"/>
      <c r="I239" s="458" t="s">
        <v>85</v>
      </c>
      <c r="J239" s="458">
        <f>O227</f>
        <v>669.40000000000009</v>
      </c>
      <c r="K239" s="459"/>
      <c r="L239" s="568" t="s">
        <v>4</v>
      </c>
      <c r="M239" s="419"/>
      <c r="N239" s="461"/>
      <c r="O239" s="524">
        <f>J239</f>
        <v>669.40000000000009</v>
      </c>
      <c r="P239" s="593" t="str">
        <f>L239</f>
        <v>Cum</v>
      </c>
    </row>
    <row r="240" spans="1:18" s="287" customFormat="1">
      <c r="A240" s="902"/>
      <c r="B240" s="902"/>
      <c r="C240" s="904"/>
      <c r="D240" s="594"/>
      <c r="E240" s="332"/>
      <c r="F240" s="457"/>
      <c r="G240" s="457"/>
      <c r="H240" s="595"/>
      <c r="I240" s="459"/>
      <c r="J240" s="458"/>
      <c r="K240" s="459"/>
      <c r="L240" s="568"/>
      <c r="M240" s="419"/>
      <c r="N240" s="461"/>
      <c r="O240" s="479"/>
      <c r="P240" s="596"/>
    </row>
    <row r="241" spans="1:16" s="287" customFormat="1">
      <c r="A241" s="902"/>
      <c r="B241" s="902"/>
      <c r="C241" s="904"/>
      <c r="D241" s="404"/>
      <c r="E241" s="332"/>
      <c r="F241" s="457"/>
      <c r="G241" s="457"/>
      <c r="H241" s="595"/>
      <c r="I241" s="419"/>
      <c r="J241" s="597"/>
      <c r="K241" s="598"/>
      <c r="L241" s="461"/>
      <c r="M241" s="419"/>
      <c r="N241" s="461"/>
      <c r="O241" s="479"/>
      <c r="P241" s="596"/>
    </row>
    <row r="242" spans="1:16" s="287" customFormat="1">
      <c r="A242" s="902"/>
      <c r="B242" s="902"/>
      <c r="C242" s="904"/>
      <c r="D242" s="417"/>
      <c r="E242" s="418"/>
      <c r="F242" s="419"/>
      <c r="G242" s="419"/>
      <c r="H242" s="419"/>
      <c r="I242" s="429"/>
      <c r="J242" s="599"/>
      <c r="K242" s="600"/>
      <c r="L242" s="601"/>
      <c r="M242" s="602"/>
      <c r="N242" s="603"/>
      <c r="O242" s="479"/>
      <c r="P242" s="596"/>
    </row>
    <row r="243" spans="1:16" s="287" customFormat="1">
      <c r="A243" s="891">
        <v>16</v>
      </c>
      <c r="B243" s="891" t="s">
        <v>274</v>
      </c>
      <c r="C243" s="903" t="s">
        <v>391</v>
      </c>
      <c r="D243" s="433"/>
      <c r="E243" s="434"/>
      <c r="F243" s="434"/>
      <c r="G243" s="434"/>
      <c r="H243" s="434"/>
      <c r="I243" s="419"/>
      <c r="J243" s="419"/>
      <c r="K243" s="419"/>
      <c r="L243" s="419"/>
      <c r="M243" s="419"/>
      <c r="N243" s="420"/>
      <c r="O243" s="604"/>
      <c r="P243" s="604"/>
    </row>
    <row r="244" spans="1:16" s="287" customFormat="1">
      <c r="A244" s="892"/>
      <c r="B244" s="892"/>
      <c r="C244" s="904"/>
      <c r="D244" s="455"/>
      <c r="E244" s="456"/>
      <c r="F244" s="456"/>
      <c r="G244" s="456"/>
      <c r="H244" s="456"/>
      <c r="I244" s="419"/>
      <c r="J244" s="419"/>
      <c r="K244" s="419"/>
      <c r="L244" s="419"/>
      <c r="M244" s="419"/>
      <c r="N244" s="420"/>
      <c r="O244" s="532"/>
      <c r="P244" s="532"/>
    </row>
    <row r="245" spans="1:16" s="287" customFormat="1">
      <c r="A245" s="892"/>
      <c r="B245" s="892"/>
      <c r="C245" s="904"/>
      <c r="D245" s="897" t="s">
        <v>392</v>
      </c>
      <c r="E245" s="898"/>
      <c r="F245" s="898"/>
      <c r="G245" s="457" t="s">
        <v>85</v>
      </c>
      <c r="H245" s="595" t="s">
        <v>393</v>
      </c>
      <c r="I245" s="419"/>
      <c r="J245" s="597"/>
      <c r="K245" s="598"/>
      <c r="L245" s="461" t="s">
        <v>394</v>
      </c>
      <c r="M245" s="419"/>
      <c r="N245" s="461"/>
      <c r="O245" s="479"/>
      <c r="P245" s="532"/>
    </row>
    <row r="246" spans="1:16" s="287" customFormat="1">
      <c r="A246" s="892"/>
      <c r="B246" s="892"/>
      <c r="C246" s="904"/>
      <c r="D246" s="455"/>
      <c r="E246" s="332"/>
      <c r="F246" s="457"/>
      <c r="G246" s="364"/>
      <c r="H246" s="595"/>
      <c r="I246" s="419"/>
      <c r="J246" s="597"/>
      <c r="K246" s="598"/>
      <c r="L246" s="461" t="s">
        <v>395</v>
      </c>
      <c r="M246" s="419"/>
      <c r="N246" s="461"/>
      <c r="O246" s="479"/>
      <c r="P246" s="532"/>
    </row>
    <row r="247" spans="1:16" s="287" customFormat="1">
      <c r="A247" s="892"/>
      <c r="B247" s="892"/>
      <c r="C247" s="904"/>
      <c r="D247" s="899" t="s">
        <v>463</v>
      </c>
      <c r="E247" s="900"/>
      <c r="F247" s="900"/>
      <c r="G247" s="900"/>
      <c r="H247" s="900"/>
      <c r="I247" s="458" t="s">
        <v>85</v>
      </c>
      <c r="J247" s="458">
        <f>O227</f>
        <v>669.40000000000009</v>
      </c>
      <c r="K247" s="459"/>
      <c r="L247" s="568" t="s">
        <v>4</v>
      </c>
      <c r="M247" s="419"/>
      <c r="N247" s="461"/>
      <c r="O247" s="524">
        <f>J247</f>
        <v>669.40000000000009</v>
      </c>
      <c r="P247" s="593" t="str">
        <f>L247</f>
        <v>Cum</v>
      </c>
    </row>
    <row r="248" spans="1:16" s="287" customFormat="1">
      <c r="A248" s="892"/>
      <c r="B248" s="892"/>
      <c r="C248" s="904"/>
      <c r="D248" s="605"/>
      <c r="E248" s="606"/>
      <c r="F248" s="470"/>
      <c r="G248" s="419"/>
      <c r="H248" s="595"/>
      <c r="I248" s="419"/>
      <c r="J248" s="461"/>
      <c r="K248" s="419"/>
      <c r="L248" s="461"/>
      <c r="M248" s="419"/>
      <c r="N248" s="461"/>
      <c r="O248" s="479"/>
      <c r="P248" s="532"/>
    </row>
    <row r="249" spans="1:16" s="287" customFormat="1">
      <c r="A249" s="891">
        <v>17</v>
      </c>
      <c r="B249" s="891" t="s">
        <v>277</v>
      </c>
      <c r="C249" s="894" t="s">
        <v>396</v>
      </c>
      <c r="D249" s="607"/>
      <c r="E249" s="608"/>
      <c r="F249" s="438"/>
      <c r="G249" s="436"/>
      <c r="H249" s="438"/>
      <c r="I249" s="436"/>
      <c r="J249" s="437"/>
      <c r="K249" s="436"/>
      <c r="L249" s="609"/>
      <c r="M249" s="610"/>
      <c r="N249" s="609"/>
      <c r="O249" s="477"/>
      <c r="P249" s="591"/>
    </row>
    <row r="250" spans="1:16" s="287" customFormat="1">
      <c r="A250" s="892"/>
      <c r="B250" s="892"/>
      <c r="C250" s="895"/>
      <c r="D250" s="897" t="s">
        <v>397</v>
      </c>
      <c r="E250" s="898"/>
      <c r="F250" s="419"/>
      <c r="G250" s="419"/>
      <c r="H250" s="419"/>
      <c r="I250" s="419"/>
      <c r="J250" s="419"/>
      <c r="K250" s="419"/>
      <c r="L250" s="419"/>
      <c r="M250" s="419"/>
      <c r="N250" s="419"/>
      <c r="O250" s="479"/>
      <c r="P250" s="596"/>
    </row>
    <row r="251" spans="1:16" s="287" customFormat="1">
      <c r="A251" s="892"/>
      <c r="B251" s="892"/>
      <c r="C251" s="895"/>
      <c r="D251" s="515"/>
      <c r="E251" s="516"/>
      <c r="F251" s="516" t="s">
        <v>398</v>
      </c>
      <c r="G251" s="516"/>
      <c r="H251" s="516"/>
      <c r="I251" s="516"/>
      <c r="J251" s="516" t="s">
        <v>399</v>
      </c>
      <c r="K251" s="330" t="s">
        <v>400</v>
      </c>
      <c r="L251" s="519"/>
      <c r="M251" s="404"/>
      <c r="N251" s="520"/>
      <c r="O251" s="479"/>
      <c r="P251" s="596"/>
    </row>
    <row r="252" spans="1:16" s="287" customFormat="1">
      <c r="A252" s="892"/>
      <c r="B252" s="892"/>
      <c r="C252" s="895"/>
      <c r="D252" s="611"/>
      <c r="E252" s="404"/>
      <c r="F252" s="459"/>
      <c r="G252" s="459"/>
      <c r="H252" s="519"/>
      <c r="I252" s="419"/>
      <c r="J252" s="519"/>
      <c r="K252" s="398"/>
      <c r="L252" s="519"/>
      <c r="M252" s="330"/>
      <c r="N252" s="520"/>
      <c r="O252" s="479"/>
      <c r="P252" s="596"/>
    </row>
    <row r="253" spans="1:16" s="287" customFormat="1">
      <c r="A253" s="892"/>
      <c r="B253" s="892"/>
      <c r="C253" s="895"/>
      <c r="D253" s="899" t="s">
        <v>463</v>
      </c>
      <c r="E253" s="900"/>
      <c r="F253" s="900"/>
      <c r="G253" s="900"/>
      <c r="H253" s="900"/>
      <c r="I253" s="458" t="s">
        <v>85</v>
      </c>
      <c r="J253" s="458">
        <f>O239</f>
        <v>669.40000000000009</v>
      </c>
      <c r="K253" s="459"/>
      <c r="L253" s="568" t="s">
        <v>4</v>
      </c>
      <c r="M253" s="419"/>
      <c r="N253" s="461"/>
      <c r="O253" s="524">
        <f>J253</f>
        <v>669.40000000000009</v>
      </c>
      <c r="P253" s="593" t="str">
        <f>L253</f>
        <v>Cum</v>
      </c>
    </row>
    <row r="254" spans="1:16" s="287" customFormat="1">
      <c r="A254" s="892"/>
      <c r="B254" s="892"/>
      <c r="C254" s="895"/>
      <c r="D254" s="419"/>
      <c r="E254" s="419"/>
      <c r="F254" s="332"/>
      <c r="G254" s="332"/>
      <c r="H254" s="470"/>
      <c r="I254" s="419"/>
      <c r="J254" s="461"/>
      <c r="K254" s="419"/>
      <c r="L254" s="461"/>
      <c r="M254" s="419"/>
      <c r="N254" s="461"/>
      <c r="O254" s="479"/>
      <c r="P254" s="596"/>
    </row>
    <row r="255" spans="1:16" s="287" customFormat="1">
      <c r="A255" s="893"/>
      <c r="B255" s="893"/>
      <c r="C255" s="896"/>
      <c r="D255" s="449"/>
      <c r="E255" s="450"/>
      <c r="F255" s="338"/>
      <c r="G255" s="338"/>
      <c r="H255" s="467"/>
      <c r="I255" s="429"/>
      <c r="J255" s="468"/>
      <c r="K255" s="429"/>
      <c r="L255" s="468"/>
      <c r="M255" s="429"/>
      <c r="N255" s="468"/>
      <c r="O255" s="484"/>
      <c r="P255" s="612"/>
    </row>
    <row r="256" spans="1:16" s="287" customFormat="1">
      <c r="A256" s="891">
        <v>18</v>
      </c>
      <c r="B256" s="891" t="s">
        <v>281</v>
      </c>
      <c r="C256" s="894" t="s">
        <v>40</v>
      </c>
      <c r="D256" s="607"/>
      <c r="E256" s="608"/>
      <c r="F256" s="438"/>
      <c r="G256" s="436"/>
      <c r="H256" s="438"/>
      <c r="I256" s="436"/>
      <c r="J256" s="437"/>
      <c r="K256" s="436"/>
      <c r="L256" s="609"/>
      <c r="M256" s="610"/>
      <c r="N256" s="609"/>
      <c r="O256" s="477"/>
      <c r="P256" s="591"/>
    </row>
    <row r="257" spans="1:16" s="287" customFormat="1">
      <c r="A257" s="892"/>
      <c r="B257" s="892"/>
      <c r="C257" s="895"/>
      <c r="D257" s="897"/>
      <c r="E257" s="898"/>
      <c r="F257" s="419"/>
      <c r="G257" s="419"/>
      <c r="H257" s="419"/>
      <c r="I257" s="419"/>
      <c r="J257" s="419"/>
      <c r="K257" s="419"/>
      <c r="L257" s="419"/>
      <c r="M257" s="419"/>
      <c r="N257" s="419"/>
      <c r="O257" s="479"/>
      <c r="P257" s="596"/>
    </row>
    <row r="258" spans="1:16" s="287" customFormat="1">
      <c r="A258" s="892"/>
      <c r="B258" s="892"/>
      <c r="C258" s="895"/>
      <c r="D258" s="515"/>
      <c r="E258" s="516" t="s">
        <v>401</v>
      </c>
      <c r="F258" s="516"/>
      <c r="G258" s="516"/>
      <c r="H258" s="516"/>
      <c r="I258" s="516"/>
      <c r="J258" s="516"/>
      <c r="K258" s="330"/>
      <c r="L258" s="519"/>
      <c r="M258" s="404"/>
      <c r="N258" s="520">
        <f>O9</f>
        <v>1482</v>
      </c>
      <c r="O258" s="479"/>
      <c r="P258" s="596"/>
    </row>
    <row r="259" spans="1:16" s="287" customFormat="1">
      <c r="A259" s="892"/>
      <c r="B259" s="892"/>
      <c r="C259" s="895"/>
      <c r="D259" s="611"/>
      <c r="E259" s="404"/>
      <c r="F259" s="459"/>
      <c r="G259" s="459"/>
      <c r="H259" s="519"/>
      <c r="I259" s="419"/>
      <c r="J259" s="519"/>
      <c r="K259" s="398"/>
      <c r="L259" s="519"/>
      <c r="M259" s="330"/>
      <c r="N259" s="613" t="s">
        <v>4</v>
      </c>
      <c r="O259" s="479"/>
      <c r="P259" s="596"/>
    </row>
    <row r="260" spans="1:16" s="287" customFormat="1">
      <c r="A260" s="892"/>
      <c r="B260" s="892"/>
      <c r="C260" s="895"/>
      <c r="D260" s="899" t="s">
        <v>402</v>
      </c>
      <c r="E260" s="900"/>
      <c r="F260" s="900"/>
      <c r="G260" s="900"/>
      <c r="H260" s="900"/>
      <c r="I260" s="458" t="s">
        <v>85</v>
      </c>
      <c r="J260" s="458">
        <f>N258</f>
        <v>1482</v>
      </c>
      <c r="K260" s="459" t="s">
        <v>140</v>
      </c>
      <c r="L260" s="568">
        <v>0.8</v>
      </c>
      <c r="M260" s="419" t="s">
        <v>85</v>
      </c>
      <c r="N260" s="461">
        <f>J260*L260</f>
        <v>1185.6000000000001</v>
      </c>
      <c r="O260" s="524">
        <f>N260</f>
        <v>1185.6000000000001</v>
      </c>
      <c r="P260" s="593" t="s">
        <v>4</v>
      </c>
    </row>
    <row r="261" spans="1:16" s="287" customFormat="1">
      <c r="A261" s="892"/>
      <c r="B261" s="892"/>
      <c r="C261" s="895"/>
      <c r="D261" s="419"/>
      <c r="E261" s="419"/>
      <c r="F261" s="332"/>
      <c r="G261" s="332"/>
      <c r="H261" s="470"/>
      <c r="I261" s="419"/>
      <c r="J261" s="461"/>
      <c r="K261" s="419"/>
      <c r="L261" s="461"/>
      <c r="M261" s="419"/>
      <c r="N261" s="461"/>
      <c r="O261" s="479"/>
      <c r="P261" s="596"/>
    </row>
    <row r="262" spans="1:16" s="287" customFormat="1">
      <c r="A262" s="893"/>
      <c r="B262" s="893"/>
      <c r="C262" s="896"/>
      <c r="D262" s="449"/>
      <c r="E262" s="450"/>
      <c r="F262" s="338"/>
      <c r="G262" s="338"/>
      <c r="H262" s="467"/>
      <c r="I262" s="429"/>
      <c r="J262" s="468"/>
      <c r="K262" s="429"/>
      <c r="L262" s="468"/>
      <c r="M262" s="429"/>
      <c r="N262" s="468"/>
      <c r="O262" s="484"/>
      <c r="P262" s="612"/>
    </row>
    <row r="263" spans="1:16" s="287" customFormat="1">
      <c r="A263" s="614"/>
      <c r="B263" s="614"/>
      <c r="C263" s="456"/>
      <c r="D263" s="418"/>
      <c r="E263" s="418"/>
      <c r="F263" s="419"/>
      <c r="G263" s="419"/>
      <c r="H263" s="470"/>
      <c r="I263" s="419"/>
      <c r="J263" s="461"/>
      <c r="K263" s="419"/>
      <c r="L263" s="461"/>
      <c r="M263" s="419"/>
      <c r="N263" s="461"/>
      <c r="O263" s="459"/>
      <c r="P263" s="615"/>
    </row>
    <row r="264" spans="1:16" s="287" customFormat="1">
      <c r="A264" s="614"/>
      <c r="B264" s="614"/>
      <c r="C264" s="456"/>
      <c r="D264" s="418"/>
      <c r="E264" s="418"/>
      <c r="F264" s="419"/>
      <c r="G264" s="419"/>
      <c r="H264" s="470"/>
      <c r="I264" s="419"/>
      <c r="J264" s="461"/>
      <c r="K264" s="419"/>
      <c r="L264" s="461"/>
      <c r="M264" s="419"/>
      <c r="N264" s="461"/>
      <c r="O264" s="459"/>
      <c r="P264" s="615"/>
    </row>
    <row r="265" spans="1:16" s="287" customFormat="1">
      <c r="A265" s="614"/>
      <c r="B265" s="614"/>
      <c r="C265" s="456"/>
      <c r="D265" s="418"/>
      <c r="E265" s="418"/>
      <c r="F265" s="419"/>
      <c r="G265" s="419"/>
      <c r="H265" s="419"/>
      <c r="I265" s="419"/>
      <c r="J265" s="419"/>
      <c r="K265" s="419"/>
      <c r="L265" s="419"/>
      <c r="M265" s="419"/>
      <c r="N265" s="461"/>
      <c r="O265" s="459"/>
      <c r="P265" s="615"/>
    </row>
    <row r="266" spans="1:16" s="287" customFormat="1">
      <c r="A266" s="614"/>
      <c r="B266" s="614"/>
      <c r="C266" s="456"/>
      <c r="D266" s="616"/>
      <c r="E266" s="404"/>
      <c r="F266" s="419"/>
      <c r="G266" s="404"/>
      <c r="H266" s="331"/>
      <c r="I266" s="404"/>
      <c r="J266" s="617"/>
      <c r="K266" s="331"/>
      <c r="L266" s="331"/>
      <c r="M266" s="332"/>
      <c r="N266" s="617"/>
      <c r="O266" s="459"/>
      <c r="P266" s="615"/>
    </row>
    <row r="267" spans="1:16" s="287" customFormat="1">
      <c r="A267" s="614"/>
      <c r="B267" s="614"/>
      <c r="C267" s="456"/>
      <c r="D267" s="418"/>
      <c r="E267" s="418"/>
      <c r="F267" s="419"/>
      <c r="G267" s="419"/>
      <c r="H267" s="419"/>
      <c r="I267" s="419"/>
      <c r="J267" s="419"/>
      <c r="K267" s="419"/>
      <c r="L267" s="419"/>
      <c r="M267" s="419"/>
      <c r="N267" s="618"/>
      <c r="O267" s="459"/>
      <c r="P267" s="615"/>
    </row>
    <row r="268" spans="1:16" s="287" customFormat="1">
      <c r="A268" s="614"/>
      <c r="B268" s="614"/>
      <c r="C268" s="456"/>
      <c r="D268" s="594"/>
      <c r="E268" s="606"/>
      <c r="F268" s="470"/>
      <c r="G268" s="419"/>
      <c r="H268" s="470"/>
      <c r="I268" s="419"/>
      <c r="J268" s="461"/>
      <c r="K268" s="419"/>
      <c r="L268" s="543"/>
      <c r="M268" s="544"/>
      <c r="N268" s="543"/>
      <c r="O268" s="459"/>
      <c r="P268" s="615"/>
    </row>
    <row r="269" spans="1:16" s="287" customFormat="1">
      <c r="A269" s="619"/>
      <c r="B269" s="619"/>
      <c r="C269" s="620"/>
      <c r="D269" s="621"/>
      <c r="E269" s="621"/>
      <c r="F269" s="622"/>
      <c r="G269" s="623"/>
      <c r="H269" s="624"/>
      <c r="I269" s="625"/>
      <c r="J269" s="466"/>
      <c r="K269" s="625"/>
      <c r="L269" s="466"/>
      <c r="M269" s="625"/>
      <c r="N269" s="626"/>
      <c r="O269" s="625"/>
      <c r="P269" s="615"/>
    </row>
    <row r="270" spans="1:16" s="287" customFormat="1">
      <c r="A270" s="619"/>
      <c r="B270" s="619"/>
      <c r="C270" s="620"/>
      <c r="D270" s="627"/>
      <c r="E270" s="628"/>
      <c r="F270" s="622"/>
      <c r="G270" s="623"/>
      <c r="H270" s="624"/>
      <c r="I270" s="625"/>
      <c r="J270" s="466"/>
      <c r="K270" s="625"/>
      <c r="L270" s="466"/>
      <c r="M270" s="625"/>
      <c r="N270" s="626"/>
      <c r="O270" s="625"/>
      <c r="P270" s="615"/>
    </row>
    <row r="271" spans="1:16" s="287" customFormat="1">
      <c r="A271" s="619"/>
      <c r="B271" s="619"/>
      <c r="C271" s="620"/>
      <c r="D271" s="627"/>
      <c r="E271" s="628"/>
      <c r="F271" s="622"/>
      <c r="G271" s="623"/>
      <c r="H271" s="624"/>
      <c r="I271" s="625"/>
      <c r="J271" s="466"/>
      <c r="K271" s="625"/>
      <c r="L271" s="466"/>
      <c r="M271" s="625"/>
      <c r="N271" s="626"/>
      <c r="O271" s="466"/>
      <c r="P271" s="615"/>
    </row>
    <row r="272" spans="1:16" s="287" customFormat="1">
      <c r="A272" s="619"/>
      <c r="B272" s="619"/>
      <c r="C272" s="620"/>
      <c r="D272" s="627"/>
      <c r="E272" s="628"/>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625"/>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1"/>
      <c r="E276" s="621"/>
      <c r="F276" s="622"/>
      <c r="G276" s="623"/>
      <c r="H276" s="624"/>
      <c r="I276" s="625"/>
      <c r="J276" s="466"/>
      <c r="K276" s="625"/>
      <c r="L276" s="466"/>
      <c r="M276" s="625"/>
      <c r="N276" s="626"/>
      <c r="O276" s="625"/>
      <c r="P276" s="615"/>
    </row>
    <row r="277" spans="1:16" s="287" customFormat="1">
      <c r="A277" s="619"/>
      <c r="B277" s="619"/>
      <c r="C277" s="620"/>
      <c r="D277" s="627"/>
      <c r="E277" s="628"/>
      <c r="F277" s="622"/>
      <c r="G277" s="623"/>
      <c r="H277" s="624"/>
      <c r="I277" s="625"/>
      <c r="J277" s="466"/>
      <c r="K277" s="625"/>
      <c r="L277" s="466"/>
      <c r="M277" s="625"/>
      <c r="N277" s="626"/>
      <c r="O277" s="625"/>
      <c r="P277" s="615"/>
    </row>
    <row r="278" spans="1:16" s="287" customFormat="1">
      <c r="A278" s="619"/>
      <c r="B278" s="619"/>
      <c r="C278" s="620"/>
      <c r="D278" s="627"/>
      <c r="E278" s="628"/>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8"/>
      <c r="E280" s="628"/>
      <c r="F280" s="622"/>
      <c r="G280" s="623"/>
      <c r="H280" s="624"/>
      <c r="I280" s="625"/>
      <c r="J280" s="466"/>
      <c r="K280" s="625"/>
      <c r="L280" s="466"/>
      <c r="M280" s="625"/>
      <c r="N280" s="626"/>
      <c r="O280" s="625"/>
      <c r="P280" s="615"/>
    </row>
    <row r="281" spans="1:16" s="287" customFormat="1">
      <c r="A281" s="619"/>
      <c r="B281" s="619"/>
      <c r="C281" s="620"/>
      <c r="D281" s="621"/>
      <c r="E281" s="621"/>
      <c r="F281" s="621"/>
      <c r="G281" s="623"/>
      <c r="H281" s="624"/>
      <c r="I281" s="625"/>
      <c r="J281" s="466"/>
      <c r="K281" s="625"/>
      <c r="L281" s="466"/>
      <c r="M281" s="625"/>
      <c r="N281" s="626"/>
      <c r="O281" s="625"/>
      <c r="P281" s="615"/>
    </row>
    <row r="282" spans="1:16" s="287" customFormat="1">
      <c r="A282" s="619"/>
      <c r="B282" s="619"/>
      <c r="C282" s="620"/>
      <c r="D282" s="627"/>
      <c r="E282" s="628"/>
      <c r="F282" s="622"/>
      <c r="G282" s="623"/>
      <c r="H282" s="624"/>
      <c r="I282" s="625"/>
      <c r="J282" s="466"/>
      <c r="K282" s="625"/>
      <c r="L282" s="466"/>
      <c r="M282" s="625"/>
      <c r="N282" s="626"/>
      <c r="O282" s="625"/>
      <c r="P282" s="615"/>
    </row>
    <row r="283" spans="1:16" s="287" customFormat="1">
      <c r="A283" s="619"/>
      <c r="B283" s="619"/>
      <c r="C283" s="620"/>
      <c r="D283" s="627"/>
      <c r="E283" s="628"/>
      <c r="F283" s="622"/>
      <c r="G283" s="623"/>
      <c r="H283" s="624"/>
      <c r="I283" s="625"/>
      <c r="J283" s="466"/>
      <c r="K283" s="625"/>
      <c r="L283" s="466"/>
      <c r="M283" s="625"/>
      <c r="N283" s="626"/>
      <c r="O283" s="625"/>
      <c r="P283" s="615"/>
    </row>
    <row r="284" spans="1:16" s="287" customFormat="1">
      <c r="A284" s="619"/>
      <c r="B284" s="619"/>
      <c r="C284" s="620"/>
      <c r="D284" s="627"/>
      <c r="E284" s="628"/>
      <c r="F284" s="622"/>
      <c r="G284" s="623"/>
      <c r="H284" s="629"/>
      <c r="I284" s="623"/>
      <c r="J284" s="626"/>
      <c r="K284" s="623"/>
      <c r="L284" s="626"/>
      <c r="M284" s="623"/>
      <c r="N284" s="626"/>
      <c r="O284" s="625"/>
      <c r="P284" s="615"/>
    </row>
    <row r="285" spans="1:16" s="287" customFormat="1">
      <c r="A285" s="619"/>
      <c r="B285" s="619"/>
      <c r="C285" s="620"/>
      <c r="D285" s="627"/>
      <c r="E285" s="628"/>
      <c r="F285" s="622"/>
      <c r="G285" s="623"/>
      <c r="H285" s="629"/>
      <c r="I285" s="623"/>
      <c r="J285" s="626"/>
      <c r="K285" s="623"/>
      <c r="L285" s="626"/>
      <c r="M285" s="623"/>
      <c r="N285" s="626"/>
      <c r="O285" s="625"/>
      <c r="P285" s="615"/>
    </row>
    <row r="286" spans="1:16" s="287" customFormat="1">
      <c r="A286" s="619"/>
      <c r="B286" s="619"/>
      <c r="C286" s="620"/>
      <c r="D286" s="627"/>
      <c r="E286" s="628"/>
      <c r="F286" s="622"/>
      <c r="G286" s="625"/>
      <c r="H286" s="624"/>
      <c r="I286" s="625"/>
      <c r="J286" s="466"/>
      <c r="K286" s="625"/>
      <c r="L286" s="466"/>
      <c r="M286" s="625"/>
      <c r="N286" s="626"/>
      <c r="O286" s="625"/>
      <c r="P286" s="615"/>
    </row>
    <row r="287" spans="1:16" s="287" customFormat="1">
      <c r="A287" s="619"/>
      <c r="B287" s="619"/>
      <c r="C287" s="620"/>
      <c r="D287" s="627"/>
      <c r="E287" s="628"/>
      <c r="F287" s="622"/>
      <c r="G287" s="625"/>
      <c r="H287" s="624"/>
      <c r="I287" s="625"/>
      <c r="J287" s="466"/>
      <c r="K287" s="625"/>
      <c r="L287" s="466"/>
      <c r="M287" s="625"/>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5"/>
      <c r="H289" s="624"/>
      <c r="I289" s="625"/>
      <c r="J289" s="466"/>
      <c r="K289" s="625"/>
      <c r="L289" s="466"/>
      <c r="M289" s="625"/>
      <c r="N289" s="626"/>
      <c r="O289" s="625"/>
      <c r="P289" s="615"/>
    </row>
    <row r="290" spans="1:16" s="287" customFormat="1">
      <c r="A290" s="619"/>
      <c r="B290" s="619"/>
      <c r="C290" s="620"/>
      <c r="D290" s="627"/>
      <c r="E290" s="628"/>
      <c r="F290" s="622"/>
      <c r="G290" s="625"/>
      <c r="H290" s="624"/>
      <c r="I290" s="625"/>
      <c r="J290" s="466"/>
      <c r="K290" s="625"/>
      <c r="L290" s="466"/>
      <c r="M290" s="625"/>
      <c r="N290" s="626"/>
      <c r="O290" s="625"/>
      <c r="P290" s="615"/>
    </row>
    <row r="291" spans="1:16" s="287" customFormat="1">
      <c r="A291" s="619"/>
      <c r="B291" s="619"/>
      <c r="C291" s="620"/>
      <c r="D291" s="627"/>
      <c r="E291" s="628"/>
      <c r="F291" s="622"/>
      <c r="G291" s="625"/>
      <c r="H291" s="624"/>
      <c r="I291" s="625"/>
      <c r="J291" s="466"/>
      <c r="K291" s="625"/>
      <c r="L291" s="466"/>
      <c r="M291" s="625"/>
      <c r="N291" s="626"/>
      <c r="O291" s="625"/>
      <c r="P291" s="615"/>
    </row>
    <row r="292" spans="1:16" s="287" customFormat="1">
      <c r="A292" s="619"/>
      <c r="B292" s="619"/>
      <c r="C292" s="620"/>
      <c r="D292" s="627"/>
      <c r="E292" s="628"/>
      <c r="F292" s="622"/>
      <c r="G292" s="625"/>
      <c r="H292" s="624"/>
      <c r="I292" s="625"/>
      <c r="J292" s="466"/>
      <c r="K292" s="625"/>
      <c r="L292" s="466"/>
      <c r="M292" s="625"/>
      <c r="N292" s="626"/>
      <c r="O292" s="625"/>
      <c r="P292" s="615"/>
    </row>
    <row r="293" spans="1:16" s="287" customFormat="1">
      <c r="A293" s="619"/>
      <c r="B293" s="619"/>
      <c r="C293" s="620"/>
      <c r="D293" s="627"/>
      <c r="E293" s="628"/>
      <c r="F293" s="622"/>
      <c r="G293" s="623"/>
      <c r="H293" s="629"/>
      <c r="I293" s="623"/>
      <c r="J293" s="626"/>
      <c r="K293" s="623"/>
      <c r="L293" s="626"/>
      <c r="M293" s="623"/>
      <c r="N293" s="626"/>
      <c r="O293" s="625"/>
      <c r="P293" s="615"/>
    </row>
    <row r="294" spans="1:16" s="287" customFormat="1">
      <c r="A294" s="619"/>
      <c r="B294" s="619"/>
      <c r="C294" s="620"/>
      <c r="D294" s="627"/>
      <c r="E294" s="628"/>
      <c r="F294" s="622"/>
      <c r="G294" s="623"/>
      <c r="H294" s="629"/>
      <c r="I294" s="623"/>
      <c r="J294" s="626"/>
      <c r="K294" s="623"/>
      <c r="L294" s="626"/>
      <c r="M294" s="623"/>
      <c r="N294" s="626"/>
      <c r="O294" s="625"/>
      <c r="P294" s="615"/>
    </row>
    <row r="295" spans="1:16" s="287" customFormat="1">
      <c r="A295" s="619"/>
      <c r="B295" s="619"/>
      <c r="C295" s="620"/>
      <c r="D295" s="630"/>
      <c r="E295" s="631"/>
      <c r="F295" s="623"/>
      <c r="G295" s="631"/>
      <c r="H295" s="342"/>
      <c r="I295" s="631"/>
      <c r="J295" s="632"/>
      <c r="K295" s="342"/>
      <c r="L295" s="342"/>
      <c r="M295" s="343"/>
      <c r="N295" s="632"/>
      <c r="O295" s="625"/>
      <c r="P295" s="615"/>
    </row>
    <row r="296" spans="1:16" s="287" customFormat="1">
      <c r="A296" s="619"/>
      <c r="B296" s="619"/>
      <c r="C296" s="620"/>
      <c r="D296" s="627"/>
      <c r="E296" s="628"/>
      <c r="F296" s="622"/>
      <c r="G296" s="623"/>
      <c r="H296" s="629"/>
      <c r="I296" s="623"/>
      <c r="J296" s="626"/>
      <c r="K296" s="623"/>
      <c r="L296" s="626"/>
      <c r="M296" s="623"/>
      <c r="N296" s="633"/>
      <c r="O296" s="625"/>
      <c r="P296" s="615"/>
    </row>
    <row r="297" spans="1:16" s="287" customFormat="1">
      <c r="A297" s="619"/>
      <c r="B297" s="619"/>
      <c r="C297" s="620"/>
      <c r="D297" s="627"/>
      <c r="E297" s="628"/>
      <c r="F297" s="622"/>
      <c r="G297" s="623"/>
      <c r="H297" s="622"/>
      <c r="I297" s="623"/>
      <c r="J297" s="626"/>
      <c r="K297" s="623"/>
      <c r="L297" s="634"/>
      <c r="M297" s="635"/>
      <c r="N297" s="634"/>
      <c r="O297" s="625"/>
      <c r="P297" s="615"/>
    </row>
    <row r="298" spans="1:16" s="287" customFormat="1" ht="15.75">
      <c r="A298" s="288"/>
      <c r="B298" s="288"/>
      <c r="C298" s="456"/>
      <c r="D298" s="636"/>
      <c r="E298" s="636"/>
      <c r="F298" s="636"/>
      <c r="G298" s="623"/>
      <c r="H298" s="623"/>
      <c r="I298" s="623"/>
      <c r="J298" s="623"/>
      <c r="K298" s="623"/>
      <c r="L298" s="623"/>
      <c r="M298" s="623"/>
      <c r="N298" s="623"/>
      <c r="O298" s="615"/>
      <c r="P298" s="615"/>
    </row>
    <row r="299" spans="1:16" s="287" customFormat="1">
      <c r="A299" s="288"/>
      <c r="B299" s="288"/>
      <c r="C299" s="456"/>
      <c r="D299" s="620"/>
      <c r="E299" s="620"/>
      <c r="F299" s="620"/>
      <c r="G299" s="620"/>
      <c r="H299" s="620"/>
      <c r="I299" s="620"/>
      <c r="J299" s="620"/>
      <c r="K299" s="623"/>
      <c r="L299" s="623"/>
      <c r="M299" s="623"/>
      <c r="N299" s="623"/>
      <c r="O299" s="615"/>
      <c r="P299" s="615"/>
    </row>
    <row r="300" spans="1:16" s="287" customFormat="1">
      <c r="A300" s="288"/>
      <c r="B300" s="288"/>
      <c r="C300" s="456"/>
      <c r="D300" s="637"/>
      <c r="E300" s="637"/>
      <c r="F300" s="638"/>
      <c r="G300" s="638"/>
      <c r="H300" s="624"/>
      <c r="I300" s="625"/>
      <c r="J300" s="624"/>
      <c r="K300" s="625"/>
      <c r="L300" s="466"/>
      <c r="M300" s="623"/>
      <c r="N300" s="626"/>
      <c r="O300" s="615"/>
      <c r="P300" s="615"/>
    </row>
    <row r="301" spans="1:16" s="287" customFormat="1">
      <c r="A301" s="288"/>
      <c r="B301" s="288"/>
      <c r="C301" s="456"/>
      <c r="D301" s="637"/>
      <c r="E301" s="637"/>
      <c r="F301" s="638"/>
      <c r="G301" s="638"/>
      <c r="H301" s="624"/>
      <c r="I301" s="625"/>
      <c r="J301" s="624"/>
      <c r="K301" s="625"/>
      <c r="L301" s="466"/>
      <c r="M301" s="623"/>
      <c r="N301" s="626"/>
      <c r="O301" s="615"/>
      <c r="P301" s="615"/>
    </row>
    <row r="302" spans="1:16" s="287" customFormat="1">
      <c r="A302" s="288"/>
      <c r="B302" s="288"/>
      <c r="C302" s="456"/>
      <c r="D302" s="637"/>
      <c r="E302" s="637"/>
      <c r="F302" s="638"/>
      <c r="G302" s="638"/>
      <c r="H302" s="624"/>
      <c r="I302" s="625"/>
      <c r="J302" s="624"/>
      <c r="K302" s="625"/>
      <c r="L302" s="466"/>
      <c r="M302" s="623"/>
      <c r="N302" s="626"/>
      <c r="O302" s="615"/>
      <c r="P302" s="615"/>
    </row>
    <row r="303" spans="1:16" s="287" customFormat="1">
      <c r="A303" s="288"/>
      <c r="B303" s="288"/>
      <c r="C303" s="456"/>
      <c r="D303" s="620"/>
      <c r="E303" s="620"/>
      <c r="F303" s="620"/>
      <c r="G303" s="623"/>
      <c r="H303" s="629"/>
      <c r="I303" s="623"/>
      <c r="J303" s="629"/>
      <c r="K303" s="623"/>
      <c r="L303" s="626"/>
      <c r="M303" s="623"/>
      <c r="N303" s="626"/>
      <c r="O303" s="615"/>
      <c r="P303" s="615"/>
    </row>
    <row r="304" spans="1:16" s="287" customFormat="1">
      <c r="A304" s="288"/>
      <c r="B304" s="288"/>
      <c r="C304" s="456"/>
      <c r="D304" s="637"/>
      <c r="E304" s="637"/>
      <c r="F304" s="638"/>
      <c r="G304" s="638"/>
      <c r="H304" s="624"/>
      <c r="I304" s="625"/>
      <c r="J304" s="624"/>
      <c r="K304" s="625"/>
      <c r="L304" s="466"/>
      <c r="M304" s="623"/>
      <c r="N304" s="626"/>
      <c r="O304" s="615"/>
      <c r="P304" s="615"/>
    </row>
    <row r="305" spans="1:16" s="287" customFormat="1">
      <c r="A305" s="288"/>
      <c r="B305" s="288"/>
      <c r="C305" s="456"/>
      <c r="D305" s="639"/>
      <c r="E305" s="639"/>
      <c r="F305" s="639"/>
      <c r="G305" s="625"/>
      <c r="H305" s="624"/>
      <c r="I305" s="625"/>
      <c r="J305" s="624"/>
      <c r="K305" s="625"/>
      <c r="L305" s="466"/>
      <c r="M305" s="623"/>
      <c r="N305" s="626"/>
      <c r="O305" s="615"/>
      <c r="P305" s="615"/>
    </row>
    <row r="306" spans="1:16" s="287" customFormat="1">
      <c r="A306" s="288"/>
      <c r="B306" s="288"/>
      <c r="C306" s="456"/>
      <c r="D306" s="405"/>
      <c r="E306" s="405"/>
      <c r="F306" s="291"/>
      <c r="G306" s="625"/>
      <c r="H306" s="624"/>
      <c r="I306" s="625"/>
      <c r="J306" s="624"/>
      <c r="K306" s="625"/>
      <c r="L306" s="466"/>
      <c r="M306" s="623"/>
      <c r="N306" s="626"/>
      <c r="O306" s="615"/>
      <c r="P306" s="615"/>
    </row>
    <row r="307" spans="1:16" s="287" customFormat="1">
      <c r="A307" s="288"/>
      <c r="B307" s="288"/>
      <c r="C307" s="456"/>
      <c r="D307" s="405"/>
      <c r="E307" s="405"/>
      <c r="F307" s="291"/>
      <c r="G307" s="625"/>
      <c r="H307" s="624"/>
      <c r="I307" s="625"/>
      <c r="J307" s="624"/>
      <c r="K307" s="625"/>
      <c r="L307" s="466"/>
      <c r="M307" s="623"/>
      <c r="N307" s="626"/>
      <c r="O307" s="615"/>
      <c r="P307" s="615"/>
    </row>
    <row r="308" spans="1:16" s="287" customFormat="1">
      <c r="A308" s="288"/>
      <c r="B308" s="288"/>
      <c r="C308" s="456"/>
      <c r="D308" s="639"/>
      <c r="E308" s="639"/>
      <c r="F308" s="639"/>
      <c r="G308" s="625"/>
      <c r="H308" s="624"/>
      <c r="I308" s="625"/>
      <c r="J308" s="624"/>
      <c r="K308" s="625"/>
      <c r="L308" s="466"/>
      <c r="M308" s="623"/>
      <c r="N308" s="626"/>
      <c r="O308" s="615"/>
      <c r="P308" s="615"/>
    </row>
    <row r="309" spans="1:16" s="287" customFormat="1">
      <c r="A309" s="288"/>
      <c r="B309" s="288"/>
      <c r="C309" s="456"/>
      <c r="D309" s="405"/>
      <c r="E309" s="405"/>
      <c r="F309" s="291"/>
      <c r="G309" s="625"/>
      <c r="H309" s="624"/>
      <c r="I309" s="625"/>
      <c r="J309" s="624"/>
      <c r="K309" s="625"/>
      <c r="L309" s="466"/>
      <c r="M309" s="623"/>
      <c r="N309" s="626"/>
      <c r="O309" s="615"/>
      <c r="P309" s="615"/>
    </row>
    <row r="310" spans="1:16" s="287" customFormat="1">
      <c r="A310" s="288"/>
      <c r="B310" s="288"/>
      <c r="C310" s="456"/>
      <c r="D310" s="405"/>
      <c r="E310" s="405"/>
      <c r="F310" s="291"/>
      <c r="G310" s="625"/>
      <c r="H310" s="624"/>
      <c r="I310" s="625"/>
      <c r="J310" s="624"/>
      <c r="K310" s="625"/>
      <c r="L310" s="466"/>
      <c r="M310" s="623"/>
      <c r="N310" s="626"/>
      <c r="O310" s="615"/>
      <c r="P310" s="615"/>
    </row>
    <row r="311" spans="1:16" s="287" customFormat="1">
      <c r="A311" s="288"/>
      <c r="B311" s="288"/>
      <c r="C311" s="456"/>
      <c r="D311" s="405"/>
      <c r="E311" s="405"/>
      <c r="F311" s="291"/>
      <c r="G311" s="625"/>
      <c r="H311" s="624"/>
      <c r="I311" s="625"/>
      <c r="J311" s="624"/>
      <c r="K311" s="625"/>
      <c r="L311" s="466"/>
      <c r="M311" s="623"/>
      <c r="N311" s="626"/>
      <c r="O311" s="615"/>
      <c r="P311" s="615"/>
    </row>
    <row r="312" spans="1:16" s="287" customFormat="1">
      <c r="A312" s="288"/>
      <c r="B312" s="288"/>
      <c r="C312" s="456"/>
      <c r="D312" s="405"/>
      <c r="E312" s="405"/>
      <c r="F312" s="291"/>
      <c r="G312" s="291"/>
      <c r="H312" s="291"/>
      <c r="I312" s="291"/>
      <c r="J312" s="291"/>
      <c r="K312" s="291"/>
      <c r="L312" s="291"/>
      <c r="M312" s="291"/>
      <c r="N312" s="501"/>
      <c r="O312" s="615"/>
      <c r="P312" s="615"/>
    </row>
    <row r="313" spans="1:16" s="287" customFormat="1">
      <c r="A313" s="288"/>
      <c r="B313" s="288"/>
      <c r="C313" s="456"/>
      <c r="D313" s="405"/>
      <c r="E313" s="405"/>
      <c r="F313" s="291"/>
      <c r="G313" s="291"/>
      <c r="H313" s="291"/>
      <c r="I313" s="291"/>
      <c r="J313" s="291"/>
      <c r="K313" s="291"/>
      <c r="L313" s="291"/>
      <c r="M313" s="291"/>
      <c r="N313" s="291"/>
      <c r="O313" s="615"/>
      <c r="P313" s="615"/>
    </row>
    <row r="314" spans="1:16" s="287" customFormat="1">
      <c r="A314" s="288"/>
      <c r="B314" s="288"/>
      <c r="C314" s="456"/>
      <c r="D314" s="405"/>
      <c r="E314" s="405"/>
      <c r="F314" s="291"/>
      <c r="G314" s="291"/>
      <c r="H314" s="291"/>
      <c r="I314" s="291"/>
      <c r="J314" s="291"/>
      <c r="K314" s="291"/>
      <c r="L314" s="291"/>
      <c r="M314" s="291"/>
      <c r="N314" s="291"/>
      <c r="O314" s="615"/>
      <c r="P314" s="615"/>
    </row>
    <row r="315" spans="1:16" s="287" customFormat="1" ht="18.75">
      <c r="A315" s="288"/>
      <c r="B315" s="288"/>
      <c r="C315" s="456"/>
      <c r="D315" s="405"/>
      <c r="E315" s="405"/>
      <c r="F315" s="291"/>
      <c r="G315" s="291"/>
      <c r="H315" s="291"/>
      <c r="I315" s="291"/>
      <c r="J315" s="640"/>
      <c r="K315" s="640"/>
      <c r="L315" s="640"/>
      <c r="M315" s="641"/>
      <c r="N315" s="642"/>
      <c r="O315" s="643"/>
      <c r="P315" s="615"/>
    </row>
    <row r="316" spans="1:16" s="287" customFormat="1" ht="18.75">
      <c r="A316" s="288"/>
      <c r="B316" s="288"/>
      <c r="C316" s="456"/>
      <c r="D316" s="405"/>
      <c r="E316" s="405"/>
      <c r="F316" s="291"/>
      <c r="G316" s="291"/>
      <c r="H316" s="291"/>
      <c r="I316" s="291"/>
      <c r="J316" s="644"/>
      <c r="K316" s="644"/>
      <c r="L316" s="644"/>
      <c r="M316" s="641"/>
      <c r="N316" s="645"/>
      <c r="O316" s="643"/>
      <c r="P316" s="615"/>
    </row>
    <row r="317" spans="1:16" s="287" customFormat="1" ht="15.75">
      <c r="A317" s="288"/>
      <c r="B317" s="288"/>
      <c r="C317" s="456"/>
      <c r="D317" s="646"/>
      <c r="E317" s="646"/>
      <c r="F317" s="646"/>
      <c r="G317" s="291"/>
      <c r="H317" s="291"/>
      <c r="I317" s="291"/>
      <c r="J317" s="291"/>
      <c r="K317" s="291"/>
      <c r="L317" s="291"/>
      <c r="M317" s="291"/>
      <c r="N317" s="291"/>
      <c r="O317" s="615"/>
      <c r="P317" s="615"/>
    </row>
    <row r="318" spans="1:16" s="287" customFormat="1">
      <c r="A318" s="288"/>
      <c r="B318" s="288"/>
      <c r="C318" s="456"/>
      <c r="D318" s="647"/>
      <c r="E318" s="647"/>
      <c r="F318" s="405"/>
      <c r="G318" s="625"/>
      <c r="H318" s="624"/>
      <c r="I318" s="625"/>
      <c r="J318" s="624"/>
      <c r="K318" s="625"/>
      <c r="L318" s="466"/>
      <c r="M318" s="623"/>
      <c r="N318" s="626"/>
      <c r="O318" s="615"/>
      <c r="P318" s="615"/>
    </row>
    <row r="319" spans="1:16" s="287" customFormat="1">
      <c r="A319" s="288"/>
      <c r="B319" s="288"/>
      <c r="C319" s="456"/>
      <c r="D319" s="647"/>
      <c r="E319" s="647"/>
      <c r="F319" s="405"/>
      <c r="G319" s="625"/>
      <c r="H319" s="624"/>
      <c r="I319" s="625"/>
      <c r="J319" s="624"/>
      <c r="K319" s="625"/>
      <c r="L319" s="466"/>
      <c r="M319" s="623"/>
      <c r="N319" s="626"/>
      <c r="O319" s="615"/>
      <c r="P319" s="615"/>
    </row>
    <row r="320" spans="1:16" s="287" customFormat="1">
      <c r="A320" s="288"/>
      <c r="B320" s="288"/>
      <c r="C320" s="456"/>
      <c r="D320" s="648"/>
      <c r="E320" s="648"/>
      <c r="F320" s="648"/>
      <c r="G320" s="625"/>
      <c r="H320" s="624"/>
      <c r="I320" s="625"/>
      <c r="J320" s="624"/>
      <c r="K320" s="625"/>
      <c r="L320" s="466"/>
      <c r="M320" s="623"/>
      <c r="N320" s="626"/>
      <c r="O320" s="615"/>
      <c r="P320" s="615"/>
    </row>
    <row r="321" spans="1:16" s="287" customFormat="1">
      <c r="A321" s="288"/>
      <c r="B321" s="288"/>
      <c r="C321" s="456"/>
      <c r="D321" s="647"/>
      <c r="E321" s="647"/>
      <c r="F321" s="647"/>
      <c r="G321" s="625"/>
      <c r="H321" s="624"/>
      <c r="I321" s="625"/>
      <c r="J321" s="624"/>
      <c r="K321" s="625"/>
      <c r="L321" s="466"/>
      <c r="M321" s="623"/>
      <c r="N321" s="626"/>
      <c r="O321" s="615"/>
      <c r="P321" s="615"/>
    </row>
    <row r="322" spans="1:16" s="287" customFormat="1">
      <c r="A322" s="288"/>
      <c r="B322" s="288"/>
      <c r="C322" s="456"/>
      <c r="D322" s="639"/>
      <c r="E322" s="639"/>
      <c r="F322" s="639"/>
      <c r="G322" s="625"/>
      <c r="H322" s="624"/>
      <c r="I322" s="625"/>
      <c r="J322" s="624"/>
      <c r="K322" s="625"/>
      <c r="L322" s="466"/>
      <c r="M322" s="623"/>
      <c r="N322" s="626"/>
      <c r="O322" s="615"/>
      <c r="P322" s="615"/>
    </row>
    <row r="323" spans="1:16" s="287" customFormat="1">
      <c r="A323" s="288"/>
      <c r="B323" s="288"/>
      <c r="C323" s="456"/>
      <c r="D323" s="639"/>
      <c r="E323" s="639"/>
      <c r="F323" s="639"/>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639"/>
      <c r="E325" s="639"/>
      <c r="F325" s="639"/>
      <c r="G325" s="625"/>
      <c r="H325" s="624"/>
      <c r="I325" s="625"/>
      <c r="J325" s="624"/>
      <c r="K325" s="625"/>
      <c r="L325" s="466"/>
      <c r="M325" s="623"/>
      <c r="N325" s="626"/>
      <c r="O325" s="615"/>
      <c r="P325" s="615"/>
    </row>
    <row r="326" spans="1:16" s="287" customFormat="1" ht="15.75">
      <c r="A326" s="288"/>
      <c r="B326" s="288"/>
      <c r="C326" s="456"/>
      <c r="D326" s="649"/>
      <c r="E326" s="637"/>
      <c r="F326" s="638"/>
      <c r="G326" s="638"/>
      <c r="H326" s="624"/>
      <c r="I326" s="625"/>
      <c r="J326" s="624"/>
      <c r="K326" s="625"/>
      <c r="L326" s="466"/>
      <c r="M326" s="623"/>
      <c r="N326" s="626"/>
      <c r="O326" s="615"/>
      <c r="P326" s="615"/>
    </row>
    <row r="327" spans="1:16" s="287" customFormat="1" ht="15.75">
      <c r="A327" s="288"/>
      <c r="B327" s="288"/>
      <c r="C327" s="456"/>
      <c r="D327" s="639"/>
      <c r="E327" s="639"/>
      <c r="F327" s="649"/>
      <c r="G327" s="625"/>
      <c r="H327" s="624"/>
      <c r="I327" s="625"/>
      <c r="J327" s="624"/>
      <c r="K327" s="625"/>
      <c r="L327" s="466"/>
      <c r="M327" s="623"/>
      <c r="N327" s="626"/>
      <c r="O327" s="615"/>
      <c r="P327" s="615"/>
    </row>
    <row r="328" spans="1:16" s="287" customFormat="1">
      <c r="A328" s="288"/>
      <c r="B328" s="288"/>
      <c r="C328" s="456"/>
      <c r="D328" s="639"/>
      <c r="E328" s="639"/>
      <c r="F328" s="639"/>
      <c r="G328" s="625"/>
      <c r="H328" s="624"/>
      <c r="I328" s="625"/>
      <c r="J328" s="624"/>
      <c r="K328" s="625"/>
      <c r="L328" s="466"/>
      <c r="M328" s="623"/>
      <c r="N328" s="626"/>
      <c r="O328" s="615"/>
      <c r="P328" s="615"/>
    </row>
    <row r="329" spans="1:16" s="287" customFormat="1">
      <c r="A329" s="288"/>
      <c r="B329" s="288"/>
      <c r="C329" s="456"/>
      <c r="D329" s="405"/>
      <c r="E329" s="405"/>
      <c r="F329" s="291"/>
      <c r="G329" s="625"/>
      <c r="H329" s="624"/>
      <c r="I329" s="625"/>
      <c r="J329" s="624"/>
      <c r="K329" s="625"/>
      <c r="L329" s="466"/>
      <c r="M329" s="623"/>
      <c r="N329" s="626"/>
      <c r="O329" s="615"/>
      <c r="P329" s="615"/>
    </row>
    <row r="330" spans="1:16" s="287" customFormat="1" ht="15.75">
      <c r="A330" s="288"/>
      <c r="B330" s="288"/>
      <c r="C330" s="456"/>
      <c r="D330" s="650"/>
      <c r="E330" s="650"/>
      <c r="F330" s="650"/>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c r="A332" s="288"/>
      <c r="B332" s="288"/>
      <c r="C332" s="456"/>
      <c r="D332" s="405"/>
      <c r="E332" s="405"/>
      <c r="F332" s="291"/>
      <c r="G332" s="625"/>
      <c r="H332" s="624"/>
      <c r="I332" s="625"/>
      <c r="J332" s="624"/>
      <c r="K332" s="625"/>
      <c r="L332" s="466"/>
      <c r="M332" s="623"/>
      <c r="N332" s="626"/>
      <c r="O332" s="615"/>
      <c r="P332" s="615"/>
    </row>
    <row r="333" spans="1:16" s="287" customFormat="1">
      <c r="A333" s="288"/>
      <c r="B333" s="288"/>
      <c r="C333" s="456"/>
      <c r="D333" s="405"/>
      <c r="E333" s="405"/>
      <c r="F333" s="291"/>
      <c r="G333" s="625"/>
      <c r="H333" s="624"/>
      <c r="I333" s="625"/>
      <c r="J333" s="624"/>
      <c r="K333" s="625"/>
      <c r="L333" s="466"/>
      <c r="M333" s="623"/>
      <c r="N333" s="626"/>
      <c r="O333" s="615"/>
      <c r="P333" s="615"/>
    </row>
    <row r="334" spans="1:16" s="287" customFormat="1" ht="15.75">
      <c r="A334" s="288"/>
      <c r="B334" s="288"/>
      <c r="C334" s="456"/>
      <c r="D334" s="650"/>
      <c r="E334" s="650"/>
      <c r="F334" s="650"/>
      <c r="G334" s="625"/>
      <c r="H334" s="624"/>
      <c r="I334" s="625"/>
      <c r="J334" s="624"/>
      <c r="K334" s="625"/>
      <c r="L334" s="466"/>
      <c r="M334" s="623"/>
      <c r="N334" s="626"/>
      <c r="O334" s="615"/>
      <c r="P334" s="615"/>
    </row>
    <row r="335" spans="1:16" s="287" customFormat="1">
      <c r="A335" s="288"/>
      <c r="B335" s="288"/>
      <c r="C335" s="456"/>
      <c r="D335" s="405"/>
      <c r="E335" s="405"/>
      <c r="F335" s="291"/>
      <c r="G335" s="625"/>
      <c r="H335" s="624"/>
      <c r="I335" s="625"/>
      <c r="J335" s="624"/>
      <c r="K335" s="625"/>
      <c r="L335" s="466"/>
      <c r="M335" s="623"/>
      <c r="N335" s="626"/>
      <c r="O335" s="615"/>
      <c r="P335" s="615"/>
    </row>
    <row r="336" spans="1:16" s="287" customFormat="1">
      <c r="A336" s="288"/>
      <c r="B336" s="288"/>
      <c r="C336" s="456"/>
      <c r="D336" s="639"/>
      <c r="E336" s="639"/>
      <c r="F336" s="639"/>
      <c r="G336" s="625"/>
      <c r="H336" s="624"/>
      <c r="I336" s="625"/>
      <c r="J336" s="624"/>
      <c r="K336" s="625"/>
      <c r="L336" s="466"/>
      <c r="M336" s="623"/>
      <c r="N336" s="626"/>
      <c r="O336" s="615"/>
      <c r="P336" s="615"/>
    </row>
    <row r="337" spans="1:16" s="287" customFormat="1">
      <c r="A337" s="288"/>
      <c r="B337" s="288"/>
      <c r="C337" s="456"/>
      <c r="D337" s="639"/>
      <c r="E337" s="639"/>
      <c r="F337" s="639"/>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639"/>
      <c r="E340" s="639"/>
      <c r="F340" s="639"/>
      <c r="G340" s="625"/>
      <c r="H340" s="624"/>
      <c r="I340" s="625"/>
      <c r="J340" s="624"/>
      <c r="K340" s="625"/>
      <c r="L340" s="466"/>
      <c r="M340" s="623"/>
      <c r="N340" s="626"/>
      <c r="O340" s="615"/>
      <c r="P340" s="615"/>
    </row>
    <row r="341" spans="1:16" s="287" customFormat="1">
      <c r="A341" s="288"/>
      <c r="B341" s="288"/>
      <c r="C341" s="456"/>
      <c r="D341" s="639"/>
      <c r="E341" s="639"/>
      <c r="F341" s="639"/>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405"/>
      <c r="E344" s="405"/>
      <c r="F344" s="405"/>
      <c r="G344" s="625"/>
      <c r="H344" s="624"/>
      <c r="I344" s="625"/>
      <c r="J344" s="624"/>
      <c r="K344" s="625"/>
      <c r="L344" s="466"/>
      <c r="M344" s="623"/>
      <c r="N344" s="626"/>
      <c r="O344" s="615"/>
      <c r="P344" s="615"/>
    </row>
    <row r="345" spans="1:16" s="287" customFormat="1">
      <c r="A345" s="288"/>
      <c r="B345" s="288"/>
      <c r="C345" s="456"/>
      <c r="D345" s="405"/>
      <c r="E345" s="405"/>
      <c r="F345" s="405"/>
      <c r="G345" s="625"/>
      <c r="H345" s="624"/>
      <c r="I345" s="625"/>
      <c r="J345" s="624"/>
      <c r="K345" s="625"/>
      <c r="L345" s="466"/>
      <c r="M345" s="623"/>
      <c r="N345" s="626"/>
      <c r="O345" s="615"/>
      <c r="P345" s="615"/>
    </row>
    <row r="346" spans="1:16" s="287" customFormat="1">
      <c r="A346" s="288"/>
      <c r="B346" s="288"/>
      <c r="C346" s="456"/>
      <c r="D346" s="639"/>
      <c r="E346" s="639"/>
      <c r="F346" s="639"/>
      <c r="G346" s="625"/>
      <c r="H346" s="624"/>
      <c r="I346" s="625"/>
      <c r="J346" s="624"/>
      <c r="K346" s="625"/>
      <c r="L346" s="466"/>
      <c r="M346" s="623"/>
      <c r="N346" s="626"/>
      <c r="O346" s="615"/>
      <c r="P346" s="615"/>
    </row>
    <row r="347" spans="1:16" s="287" customFormat="1">
      <c r="A347" s="288"/>
      <c r="B347" s="288"/>
      <c r="C347" s="456"/>
      <c r="D347" s="639"/>
      <c r="E347" s="639"/>
      <c r="F347" s="639"/>
      <c r="G347" s="625"/>
      <c r="H347" s="624"/>
      <c r="I347" s="625"/>
      <c r="J347" s="624"/>
      <c r="K347" s="625"/>
      <c r="L347" s="466"/>
      <c r="M347" s="623"/>
      <c r="N347" s="626"/>
      <c r="O347" s="615"/>
      <c r="P347" s="615"/>
    </row>
    <row r="348" spans="1:16" s="287" customFormat="1">
      <c r="A348" s="288"/>
      <c r="B348" s="288"/>
      <c r="C348" s="456"/>
      <c r="D348" s="405"/>
      <c r="E348" s="405"/>
      <c r="F348" s="291"/>
      <c r="G348" s="625"/>
      <c r="H348" s="624"/>
      <c r="I348" s="625"/>
      <c r="J348" s="624"/>
      <c r="K348" s="625"/>
      <c r="L348" s="466"/>
      <c r="M348" s="623"/>
      <c r="N348" s="626"/>
      <c r="O348" s="615"/>
      <c r="P348" s="615"/>
    </row>
    <row r="349" spans="1:16" s="287" customFormat="1">
      <c r="A349" s="288"/>
      <c r="B349" s="288"/>
      <c r="C349" s="456"/>
      <c r="D349" s="405"/>
      <c r="E349" s="405"/>
      <c r="F349" s="291"/>
      <c r="G349" s="625"/>
      <c r="H349" s="624"/>
      <c r="I349" s="291"/>
      <c r="J349" s="291"/>
      <c r="K349" s="291"/>
      <c r="L349" s="291"/>
      <c r="M349" s="291"/>
      <c r="N349" s="291"/>
      <c r="O349" s="615"/>
      <c r="P349" s="615"/>
    </row>
    <row r="350" spans="1:16" s="287" customFormat="1">
      <c r="A350" s="288"/>
      <c r="B350" s="288"/>
      <c r="C350" s="456"/>
      <c r="D350" s="405"/>
      <c r="E350" s="405"/>
      <c r="F350" s="291"/>
      <c r="G350" s="291"/>
      <c r="H350" s="291"/>
      <c r="I350" s="291"/>
      <c r="J350" s="291"/>
      <c r="K350" s="291"/>
      <c r="L350" s="291"/>
      <c r="M350" s="291"/>
      <c r="N350" s="558"/>
      <c r="O350" s="615"/>
      <c r="P350" s="615"/>
    </row>
    <row r="351" spans="1:16" s="287" customFormat="1" ht="18.75">
      <c r="A351" s="288"/>
      <c r="B351" s="288"/>
      <c r="C351" s="456"/>
      <c r="D351" s="405"/>
      <c r="E351" s="405"/>
      <c r="F351" s="291"/>
      <c r="G351" s="625"/>
      <c r="H351" s="624"/>
      <c r="I351" s="291"/>
      <c r="J351" s="640"/>
      <c r="K351" s="640"/>
      <c r="L351" s="640"/>
      <c r="M351" s="291"/>
      <c r="N351" s="651"/>
      <c r="O351" s="615"/>
      <c r="P351" s="615"/>
    </row>
    <row r="352" spans="1:16" s="287" customFormat="1">
      <c r="A352" s="288"/>
      <c r="B352" s="288"/>
      <c r="C352" s="456"/>
      <c r="D352" s="405"/>
      <c r="E352" s="405"/>
      <c r="F352" s="291"/>
      <c r="G352" s="625"/>
      <c r="H352" s="624"/>
      <c r="I352" s="291"/>
      <c r="J352" s="291"/>
      <c r="K352" s="291"/>
      <c r="L352" s="291"/>
      <c r="M352" s="291"/>
      <c r="N352" s="615"/>
      <c r="O352" s="615"/>
      <c r="P352" s="615"/>
    </row>
    <row r="353" spans="1:16" s="287" customFormat="1" ht="15.75">
      <c r="A353" s="288"/>
      <c r="B353" s="288"/>
      <c r="C353" s="456"/>
      <c r="D353" s="646"/>
      <c r="E353" s="646"/>
      <c r="F353" s="646"/>
      <c r="G353" s="625"/>
      <c r="H353" s="624"/>
      <c r="I353" s="291"/>
      <c r="J353" s="291"/>
      <c r="K353" s="291"/>
      <c r="L353" s="291"/>
      <c r="M353" s="291"/>
      <c r="N353" s="291"/>
      <c r="O353" s="615"/>
      <c r="P353" s="615"/>
    </row>
    <row r="354" spans="1:16" s="287" customFormat="1">
      <c r="A354" s="288"/>
      <c r="B354" s="288"/>
      <c r="C354" s="456"/>
      <c r="D354" s="639"/>
      <c r="E354" s="639"/>
      <c r="F354" s="639"/>
      <c r="G354" s="639"/>
      <c r="H354" s="639"/>
      <c r="I354" s="291"/>
      <c r="J354" s="291"/>
      <c r="K354" s="291"/>
      <c r="L354" s="291"/>
      <c r="M354" s="291"/>
      <c r="N354" s="291"/>
      <c r="O354" s="615"/>
      <c r="P354" s="615"/>
    </row>
    <row r="355" spans="1:16" s="287" customFormat="1">
      <c r="A355" s="288"/>
      <c r="B355" s="288"/>
      <c r="C355" s="456"/>
      <c r="D355" s="405"/>
      <c r="E355" s="405"/>
      <c r="F355" s="291"/>
      <c r="G355" s="625"/>
      <c r="H355" s="624"/>
      <c r="I355" s="625"/>
      <c r="J355" s="624"/>
      <c r="K355" s="625"/>
      <c r="L355" s="466"/>
      <c r="M355" s="623"/>
      <c r="N355" s="626"/>
      <c r="O355" s="615"/>
      <c r="P355" s="615"/>
    </row>
    <row r="356" spans="1:16" s="287" customFormat="1">
      <c r="A356" s="288"/>
      <c r="B356" s="288"/>
      <c r="C356" s="456"/>
      <c r="D356" s="639"/>
      <c r="E356" s="639"/>
      <c r="F356" s="639"/>
      <c r="G356" s="639"/>
      <c r="H356" s="639"/>
      <c r="I356" s="639"/>
      <c r="J356" s="624"/>
      <c r="K356" s="625"/>
      <c r="L356" s="466"/>
      <c r="M356" s="623"/>
      <c r="N356" s="626"/>
      <c r="O356" s="615"/>
      <c r="P356" s="615"/>
    </row>
    <row r="357" spans="1:16" s="287" customFormat="1">
      <c r="A357" s="288"/>
      <c r="B357" s="288"/>
      <c r="C357" s="456"/>
      <c r="D357" s="405"/>
      <c r="E357" s="405"/>
      <c r="F357" s="291"/>
      <c r="G357" s="625"/>
      <c r="H357" s="624"/>
      <c r="I357" s="625"/>
      <c r="J357" s="624"/>
      <c r="K357" s="625"/>
      <c r="L357" s="466"/>
      <c r="M357" s="623"/>
      <c r="N357" s="626"/>
      <c r="O357" s="615"/>
      <c r="P357" s="615"/>
    </row>
    <row r="358" spans="1:16" s="287" customFormat="1">
      <c r="A358" s="288"/>
      <c r="B358" s="288"/>
      <c r="C358" s="456"/>
      <c r="D358" s="405"/>
      <c r="E358" s="405"/>
      <c r="F358" s="291"/>
      <c r="G358" s="625"/>
      <c r="H358" s="624"/>
      <c r="I358" s="625"/>
      <c r="J358" s="624"/>
      <c r="K358" s="625"/>
      <c r="L358" s="466"/>
      <c r="M358" s="623"/>
      <c r="N358" s="626"/>
      <c r="O358" s="615"/>
      <c r="P358" s="615"/>
    </row>
    <row r="359" spans="1:16" s="287" customFormat="1">
      <c r="A359" s="288"/>
      <c r="B359" s="288"/>
      <c r="C359" s="456"/>
      <c r="D359" s="405"/>
      <c r="E359" s="405"/>
      <c r="F359" s="291"/>
      <c r="G359" s="625"/>
      <c r="H359" s="624"/>
      <c r="I359" s="625"/>
      <c r="J359" s="624"/>
      <c r="K359" s="625"/>
      <c r="L359" s="466"/>
      <c r="M359" s="623"/>
      <c r="N359" s="626"/>
      <c r="O359" s="615"/>
      <c r="P359" s="615"/>
    </row>
    <row r="360" spans="1:16" s="287" customFormat="1">
      <c r="A360" s="288"/>
      <c r="B360" s="288"/>
      <c r="C360" s="456"/>
      <c r="D360" s="639"/>
      <c r="E360" s="639"/>
      <c r="F360" s="639"/>
      <c r="G360" s="639"/>
      <c r="H360" s="639"/>
      <c r="I360" s="639"/>
      <c r="J360" s="624"/>
      <c r="K360" s="625"/>
      <c r="L360" s="466"/>
      <c r="M360" s="623"/>
      <c r="N360" s="626"/>
      <c r="O360" s="615"/>
      <c r="P360" s="615"/>
    </row>
    <row r="361" spans="1:16" s="287" customFormat="1">
      <c r="A361" s="288"/>
      <c r="B361" s="288"/>
      <c r="C361" s="456"/>
      <c r="D361" s="405"/>
      <c r="E361" s="637"/>
      <c r="F361" s="638"/>
      <c r="G361" s="638"/>
      <c r="H361" s="624"/>
      <c r="I361" s="625"/>
      <c r="J361" s="624"/>
      <c r="K361" s="625"/>
      <c r="L361" s="466"/>
      <c r="M361" s="623"/>
      <c r="N361" s="626"/>
      <c r="O361" s="615"/>
      <c r="P361" s="615"/>
    </row>
    <row r="362" spans="1:16" s="287" customFormat="1">
      <c r="A362" s="288"/>
      <c r="B362" s="288"/>
      <c r="C362" s="456"/>
      <c r="D362" s="652"/>
      <c r="E362" s="652"/>
      <c r="F362" s="652"/>
      <c r="G362" s="625"/>
      <c r="H362" s="624"/>
      <c r="I362" s="625"/>
      <c r="J362" s="624"/>
      <c r="K362" s="625"/>
      <c r="L362" s="466"/>
      <c r="M362" s="623"/>
      <c r="N362" s="626"/>
      <c r="O362" s="615"/>
      <c r="P362" s="615"/>
    </row>
    <row r="363" spans="1:16" s="287" customFormat="1">
      <c r="A363" s="288"/>
      <c r="B363" s="288"/>
      <c r="C363" s="456"/>
      <c r="D363" s="653"/>
      <c r="E363" s="637"/>
      <c r="F363" s="638"/>
      <c r="G363" s="638"/>
      <c r="H363" s="624"/>
      <c r="I363" s="625"/>
      <c r="J363" s="624"/>
      <c r="K363" s="625"/>
      <c r="L363" s="466"/>
      <c r="M363" s="623"/>
      <c r="N363" s="626"/>
      <c r="O363" s="615"/>
      <c r="P363" s="615"/>
    </row>
    <row r="364" spans="1:16" s="287" customFormat="1">
      <c r="A364" s="288"/>
      <c r="B364" s="288"/>
      <c r="C364" s="456"/>
      <c r="D364" s="653"/>
      <c r="E364" s="652"/>
      <c r="F364" s="652"/>
      <c r="G364" s="625"/>
      <c r="H364" s="624"/>
      <c r="I364" s="291"/>
      <c r="J364" s="291"/>
      <c r="K364" s="291"/>
      <c r="L364" s="291"/>
      <c r="M364" s="291"/>
      <c r="N364" s="291"/>
      <c r="O364" s="615"/>
      <c r="P364" s="615"/>
    </row>
    <row r="365" spans="1:16" s="287" customFormat="1">
      <c r="A365" s="288"/>
      <c r="B365" s="288"/>
      <c r="C365" s="456"/>
      <c r="D365" s="405"/>
      <c r="E365" s="637"/>
      <c r="F365" s="638"/>
      <c r="G365" s="638"/>
      <c r="H365" s="624"/>
      <c r="I365" s="625"/>
      <c r="J365" s="624"/>
      <c r="K365" s="625"/>
      <c r="L365" s="466"/>
      <c r="M365" s="623"/>
      <c r="N365" s="626"/>
      <c r="O365" s="615"/>
      <c r="P365" s="615"/>
    </row>
    <row r="366" spans="1:16" s="287" customFormat="1">
      <c r="A366" s="288"/>
      <c r="B366" s="288"/>
      <c r="C366" s="456"/>
      <c r="D366" s="653"/>
      <c r="E366" s="652"/>
      <c r="F366" s="652"/>
      <c r="G366" s="625"/>
      <c r="H366" s="624"/>
      <c r="I366" s="625"/>
      <c r="J366" s="624"/>
      <c r="K366" s="625"/>
      <c r="L366" s="466"/>
      <c r="M366" s="623"/>
      <c r="N366" s="626"/>
      <c r="O366" s="615"/>
      <c r="P366" s="615"/>
    </row>
    <row r="367" spans="1:16" s="287" customFormat="1">
      <c r="A367" s="288"/>
      <c r="B367" s="288"/>
      <c r="C367" s="456"/>
      <c r="D367" s="653"/>
      <c r="E367" s="637"/>
      <c r="F367" s="638"/>
      <c r="G367" s="638"/>
      <c r="H367" s="624"/>
      <c r="I367" s="625"/>
      <c r="J367" s="624"/>
      <c r="K367" s="625"/>
      <c r="L367" s="466"/>
      <c r="M367" s="623"/>
      <c r="N367" s="626"/>
      <c r="O367" s="615"/>
      <c r="P367" s="615"/>
    </row>
    <row r="368" spans="1:16" s="287" customFormat="1">
      <c r="A368" s="288"/>
      <c r="B368" s="288"/>
      <c r="C368" s="456"/>
      <c r="D368" s="653"/>
      <c r="E368" s="652"/>
      <c r="F368" s="652"/>
      <c r="G368" s="625"/>
      <c r="H368" s="624"/>
      <c r="I368" s="291"/>
      <c r="J368" s="291"/>
      <c r="K368" s="291"/>
      <c r="L368" s="291"/>
      <c r="M368" s="291"/>
      <c r="N368" s="291"/>
      <c r="O368" s="615"/>
      <c r="P368" s="615"/>
    </row>
    <row r="369" spans="1:16" s="287" customFormat="1">
      <c r="A369" s="288"/>
      <c r="B369" s="288"/>
      <c r="C369" s="456"/>
      <c r="D369" s="405"/>
      <c r="E369" s="637"/>
      <c r="F369" s="638"/>
      <c r="G369" s="638"/>
      <c r="H369" s="624"/>
      <c r="I369" s="625"/>
      <c r="J369" s="624"/>
      <c r="K369" s="625"/>
      <c r="L369" s="466"/>
      <c r="M369" s="623"/>
      <c r="N369" s="626"/>
      <c r="O369" s="615"/>
      <c r="P369" s="615"/>
    </row>
    <row r="370" spans="1:16" s="287" customFormat="1">
      <c r="A370" s="288"/>
      <c r="B370" s="288"/>
      <c r="C370" s="456"/>
      <c r="D370" s="639"/>
      <c r="E370" s="639"/>
      <c r="F370" s="639"/>
      <c r="G370" s="639"/>
      <c r="H370" s="639"/>
      <c r="I370" s="639"/>
      <c r="J370" s="291"/>
      <c r="K370" s="291"/>
      <c r="L370" s="291"/>
      <c r="M370" s="291"/>
      <c r="N370" s="291"/>
      <c r="O370" s="615"/>
      <c r="P370" s="615"/>
    </row>
    <row r="371" spans="1:16" s="287" customFormat="1">
      <c r="A371" s="288"/>
      <c r="B371" s="288"/>
      <c r="C371" s="456"/>
      <c r="D371" s="405"/>
      <c r="E371" s="405"/>
      <c r="F371" s="291"/>
      <c r="G371" s="625"/>
      <c r="H371" s="624"/>
      <c r="I371" s="625"/>
      <c r="J371" s="624"/>
      <c r="K371" s="625"/>
      <c r="L371" s="466"/>
      <c r="M371" s="623"/>
      <c r="N371" s="626"/>
      <c r="O371" s="615"/>
      <c r="P371" s="615"/>
    </row>
    <row r="372" spans="1:16" s="287" customFormat="1">
      <c r="A372" s="288"/>
      <c r="B372" s="288"/>
      <c r="C372" s="456"/>
      <c r="D372" s="405"/>
      <c r="E372" s="405"/>
      <c r="F372" s="291"/>
      <c r="G372" s="625"/>
      <c r="H372" s="624"/>
      <c r="I372" s="625"/>
      <c r="J372" s="624"/>
      <c r="K372" s="625"/>
      <c r="L372" s="466"/>
      <c r="M372" s="623"/>
      <c r="N372" s="626"/>
      <c r="O372" s="615"/>
      <c r="P372" s="615"/>
    </row>
    <row r="373" spans="1:16" s="287" customFormat="1">
      <c r="A373" s="288"/>
      <c r="B373" s="288"/>
      <c r="C373" s="456"/>
      <c r="D373" s="639"/>
      <c r="E373" s="639"/>
      <c r="F373" s="639"/>
      <c r="G373" s="625"/>
      <c r="H373" s="624"/>
      <c r="I373" s="625"/>
      <c r="J373" s="624"/>
      <c r="K373" s="625"/>
      <c r="L373" s="466"/>
      <c r="M373" s="623"/>
      <c r="N373" s="626"/>
      <c r="O373" s="615"/>
      <c r="P373" s="615"/>
    </row>
    <row r="374" spans="1:16" s="287" customFormat="1">
      <c r="A374" s="288"/>
      <c r="B374" s="288"/>
      <c r="C374" s="456"/>
      <c r="D374" s="639"/>
      <c r="E374" s="639"/>
      <c r="F374" s="639"/>
      <c r="G374" s="625"/>
      <c r="H374" s="624"/>
      <c r="I374" s="625"/>
      <c r="J374" s="624"/>
      <c r="K374" s="625"/>
      <c r="L374" s="466"/>
      <c r="M374" s="623"/>
      <c r="N374" s="626"/>
      <c r="O374" s="615"/>
      <c r="P374" s="615"/>
    </row>
    <row r="375" spans="1:16" s="287" customFormat="1">
      <c r="A375" s="288"/>
      <c r="B375" s="288"/>
      <c r="C375" s="456"/>
      <c r="D375" s="405"/>
      <c r="E375" s="405"/>
      <c r="F375" s="291"/>
      <c r="G375" s="625"/>
      <c r="H375" s="624"/>
      <c r="I375" s="625"/>
      <c r="J375" s="624"/>
      <c r="K375" s="625"/>
      <c r="L375" s="466"/>
      <c r="M375" s="623"/>
      <c r="N375" s="626"/>
      <c r="O375" s="615"/>
      <c r="P375" s="615"/>
    </row>
    <row r="376" spans="1:16" s="287" customFormat="1">
      <c r="A376" s="288"/>
      <c r="B376" s="288"/>
      <c r="C376" s="456"/>
      <c r="D376" s="654"/>
      <c r="E376" s="654"/>
      <c r="F376" s="654"/>
      <c r="G376" s="654"/>
      <c r="H376" s="654"/>
      <c r="I376" s="654"/>
      <c r="J376" s="291"/>
      <c r="K376" s="291"/>
      <c r="L376" s="291"/>
      <c r="M376" s="291"/>
      <c r="N376" s="291"/>
      <c r="O376" s="615"/>
      <c r="P376" s="615"/>
    </row>
    <row r="377" spans="1:16" s="287" customFormat="1">
      <c r="A377" s="288"/>
      <c r="B377" s="288"/>
      <c r="C377" s="456"/>
      <c r="D377" s="405"/>
      <c r="E377" s="405"/>
      <c r="F377" s="291"/>
      <c r="G377" s="625"/>
      <c r="H377" s="624"/>
      <c r="I377" s="625"/>
      <c r="J377" s="624"/>
      <c r="K377" s="625"/>
      <c r="L377" s="466"/>
      <c r="M377" s="623"/>
      <c r="N377" s="626"/>
      <c r="O377" s="615"/>
      <c r="P377" s="615"/>
    </row>
    <row r="378" spans="1:16" s="287" customFormat="1">
      <c r="A378" s="288"/>
      <c r="B378" s="288"/>
      <c r="C378" s="456"/>
      <c r="D378" s="405"/>
      <c r="E378" s="405"/>
      <c r="F378" s="291"/>
      <c r="G378" s="625"/>
      <c r="H378" s="624"/>
      <c r="I378" s="625"/>
      <c r="J378" s="624"/>
      <c r="K378" s="625"/>
      <c r="L378" s="466"/>
      <c r="M378" s="623"/>
      <c r="N378" s="626"/>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639"/>
      <c r="E381" s="639"/>
      <c r="F381" s="639"/>
      <c r="G381" s="639"/>
      <c r="H381" s="624"/>
      <c r="I381" s="625"/>
      <c r="J381" s="624"/>
      <c r="K381" s="625"/>
      <c r="L381" s="466"/>
      <c r="M381" s="623"/>
      <c r="N381" s="626"/>
      <c r="O381" s="615"/>
      <c r="P381" s="615"/>
    </row>
    <row r="382" spans="1:16" s="287" customFormat="1">
      <c r="A382" s="288"/>
      <c r="B382" s="288"/>
      <c r="C382" s="456"/>
      <c r="D382" s="405"/>
      <c r="E382" s="405"/>
      <c r="F382" s="291"/>
      <c r="G382" s="625"/>
      <c r="H382" s="624"/>
      <c r="I382" s="625"/>
      <c r="J382" s="624"/>
      <c r="K382" s="625"/>
      <c r="L382" s="466"/>
      <c r="M382" s="623"/>
      <c r="N382" s="626"/>
      <c r="O382" s="615"/>
      <c r="P382" s="615"/>
    </row>
    <row r="383" spans="1:16" s="287" customFormat="1">
      <c r="A383" s="288"/>
      <c r="B383" s="288"/>
      <c r="C383" s="456"/>
      <c r="D383" s="405"/>
      <c r="E383" s="405"/>
      <c r="F383" s="291"/>
      <c r="G383" s="625"/>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639"/>
      <c r="E386" s="639"/>
      <c r="F386" s="639"/>
      <c r="G386" s="639"/>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405"/>
      <c r="E388" s="405"/>
      <c r="F388" s="291"/>
      <c r="G388" s="625"/>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c r="A391" s="288"/>
      <c r="B391" s="288"/>
      <c r="C391" s="456"/>
      <c r="D391" s="405"/>
      <c r="E391" s="405"/>
      <c r="F391" s="291"/>
      <c r="G391" s="625"/>
      <c r="H391" s="624"/>
      <c r="I391" s="625"/>
      <c r="J391" s="624"/>
      <c r="K391" s="625"/>
      <c r="L391" s="466"/>
      <c r="M391" s="623"/>
      <c r="N391" s="626"/>
      <c r="O391" s="615"/>
      <c r="P391" s="615"/>
    </row>
    <row r="392" spans="1:16" s="287" customFormat="1">
      <c r="A392" s="288"/>
      <c r="B392" s="288"/>
      <c r="C392" s="456"/>
      <c r="D392" s="405"/>
      <c r="E392" s="405"/>
      <c r="F392" s="291"/>
      <c r="G392" s="625"/>
      <c r="H392" s="624"/>
      <c r="I392" s="625"/>
      <c r="J392" s="624"/>
      <c r="K392" s="625"/>
      <c r="L392" s="466"/>
      <c r="M392" s="623"/>
      <c r="N392" s="626"/>
      <c r="O392" s="615"/>
      <c r="P392" s="615"/>
    </row>
    <row r="393" spans="1:16" s="287" customFormat="1">
      <c r="A393" s="288"/>
      <c r="B393" s="288"/>
      <c r="C393" s="456"/>
      <c r="D393" s="405"/>
      <c r="E393" s="405"/>
      <c r="F393" s="291"/>
      <c r="G393" s="625"/>
      <c r="H393" s="624"/>
      <c r="I393" s="625"/>
      <c r="J393" s="624"/>
      <c r="K393" s="625"/>
      <c r="L393" s="466"/>
      <c r="M393" s="623"/>
      <c r="N393" s="626"/>
      <c r="O393" s="615"/>
      <c r="P393" s="615"/>
    </row>
    <row r="394" spans="1:16" s="287" customFormat="1">
      <c r="A394" s="288"/>
      <c r="B394" s="288"/>
      <c r="C394" s="456"/>
      <c r="D394" s="405"/>
      <c r="E394" s="405"/>
      <c r="F394" s="291"/>
      <c r="G394" s="625"/>
      <c r="H394" s="624"/>
      <c r="I394" s="625"/>
      <c r="J394" s="624"/>
      <c r="K394" s="625"/>
      <c r="L394" s="466"/>
      <c r="M394" s="623"/>
      <c r="N394" s="626"/>
      <c r="O394" s="615"/>
      <c r="P394" s="615"/>
    </row>
    <row r="395" spans="1:16" s="287" customFormat="1" ht="15.75">
      <c r="A395" s="288"/>
      <c r="B395" s="288"/>
      <c r="C395" s="456"/>
      <c r="D395" s="650"/>
      <c r="E395" s="650"/>
      <c r="F395" s="650"/>
      <c r="G395" s="650"/>
      <c r="H395" s="650"/>
      <c r="I395" s="625"/>
      <c r="J395" s="624"/>
      <c r="K395" s="625"/>
      <c r="L395" s="466"/>
      <c r="M395" s="623"/>
      <c r="N395" s="626"/>
      <c r="O395" s="615"/>
      <c r="P395" s="615"/>
    </row>
    <row r="396" spans="1:16" s="287" customFormat="1">
      <c r="A396" s="288"/>
      <c r="B396" s="288"/>
      <c r="C396" s="456"/>
      <c r="D396" s="639"/>
      <c r="E396" s="639"/>
      <c r="F396" s="639"/>
      <c r="G396" s="625"/>
      <c r="H396" s="624"/>
      <c r="I396" s="625"/>
      <c r="J396" s="624"/>
      <c r="K396" s="625"/>
      <c r="L396" s="466"/>
      <c r="M396" s="623"/>
      <c r="N396" s="626"/>
      <c r="O396" s="615"/>
      <c r="P396" s="615"/>
    </row>
    <row r="397" spans="1:16" s="287" customFormat="1">
      <c r="A397" s="288"/>
      <c r="B397" s="288"/>
      <c r="C397" s="456"/>
      <c r="D397" s="405"/>
      <c r="E397" s="637"/>
      <c r="F397" s="638"/>
      <c r="G397" s="638"/>
      <c r="H397" s="624"/>
      <c r="I397" s="625"/>
      <c r="J397" s="624"/>
      <c r="K397" s="625"/>
      <c r="L397" s="466"/>
      <c r="M397" s="623"/>
      <c r="N397" s="626"/>
      <c r="O397" s="615"/>
      <c r="P397" s="615"/>
    </row>
    <row r="398" spans="1:16" s="287" customFormat="1">
      <c r="A398" s="288"/>
      <c r="B398" s="288"/>
      <c r="C398" s="456"/>
      <c r="D398" s="405"/>
      <c r="E398" s="637"/>
      <c r="F398" s="638"/>
      <c r="G398" s="638"/>
      <c r="H398" s="624"/>
      <c r="I398" s="625"/>
      <c r="J398" s="624"/>
      <c r="K398" s="625"/>
      <c r="L398" s="466"/>
      <c r="M398" s="623"/>
      <c r="N398" s="626"/>
      <c r="O398" s="615"/>
      <c r="P398" s="615"/>
    </row>
    <row r="399" spans="1:16" s="287" customFormat="1">
      <c r="A399" s="288"/>
      <c r="B399" s="288"/>
      <c r="C399" s="456"/>
      <c r="D399" s="405"/>
      <c r="E399" s="637"/>
      <c r="F399" s="638"/>
      <c r="G399" s="638"/>
      <c r="H399" s="624"/>
      <c r="I399" s="625"/>
      <c r="J399" s="624"/>
      <c r="K399" s="625"/>
      <c r="L399" s="466"/>
      <c r="M399" s="623"/>
      <c r="N399" s="626"/>
      <c r="O399" s="615"/>
      <c r="P399" s="615"/>
    </row>
    <row r="400" spans="1:16" s="287" customFormat="1">
      <c r="A400" s="288"/>
      <c r="B400" s="288"/>
      <c r="C400" s="456"/>
      <c r="D400" s="405"/>
      <c r="E400" s="637"/>
      <c r="F400" s="638"/>
      <c r="G400" s="638"/>
      <c r="H400" s="624"/>
      <c r="I400" s="625"/>
      <c r="J400" s="624"/>
      <c r="K400" s="625"/>
      <c r="L400" s="466"/>
      <c r="M400" s="623"/>
      <c r="N400" s="626"/>
      <c r="O400" s="615"/>
      <c r="P400" s="615"/>
    </row>
    <row r="401" spans="1:16" s="287" customFormat="1">
      <c r="A401" s="288"/>
      <c r="B401" s="288"/>
      <c r="C401" s="456"/>
      <c r="D401" s="405"/>
      <c r="E401" s="637"/>
      <c r="F401" s="638"/>
      <c r="G401" s="638"/>
      <c r="H401" s="624"/>
      <c r="I401" s="625"/>
      <c r="J401" s="624"/>
      <c r="K401" s="625"/>
      <c r="L401" s="466"/>
      <c r="M401" s="623"/>
      <c r="N401" s="626"/>
      <c r="O401" s="615"/>
      <c r="P401" s="615"/>
    </row>
    <row r="402" spans="1:16" s="287" customFormat="1">
      <c r="A402" s="288"/>
      <c r="B402" s="288"/>
      <c r="C402" s="456"/>
      <c r="D402" s="405"/>
      <c r="E402" s="655"/>
      <c r="F402" s="656"/>
      <c r="G402" s="656"/>
      <c r="H402" s="657"/>
      <c r="I402" s="658"/>
      <c r="J402" s="657"/>
      <c r="K402" s="658"/>
      <c r="L402" s="659"/>
      <c r="M402" s="660"/>
      <c r="N402" s="661"/>
      <c r="O402" s="615"/>
      <c r="P402" s="615"/>
    </row>
    <row r="403" spans="1:16" s="287" customFormat="1">
      <c r="A403" s="288"/>
      <c r="B403" s="288"/>
      <c r="C403" s="456"/>
      <c r="D403" s="405"/>
      <c r="E403" s="655"/>
      <c r="F403" s="656"/>
      <c r="G403" s="656"/>
      <c r="H403" s="657"/>
      <c r="I403" s="658"/>
      <c r="J403" s="657"/>
      <c r="K403" s="658"/>
      <c r="L403" s="659"/>
      <c r="M403" s="660"/>
      <c r="N403" s="661"/>
      <c r="O403" s="615"/>
      <c r="P403" s="615"/>
    </row>
    <row r="404" spans="1:16" s="287" customFormat="1">
      <c r="A404" s="288"/>
      <c r="B404" s="288"/>
      <c r="C404" s="456"/>
      <c r="D404" s="405"/>
      <c r="E404" s="655"/>
      <c r="F404" s="656"/>
      <c r="G404" s="656"/>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639"/>
      <c r="E408" s="639"/>
      <c r="F408" s="639"/>
      <c r="G408" s="639"/>
      <c r="H408" s="657"/>
      <c r="I408" s="658"/>
      <c r="J408" s="657"/>
      <c r="K408" s="658"/>
      <c r="L408" s="659"/>
      <c r="M408" s="660"/>
      <c r="N408" s="661"/>
      <c r="O408" s="615"/>
      <c r="P408" s="615"/>
    </row>
    <row r="409" spans="1:16" s="287" customFormat="1">
      <c r="A409" s="288"/>
      <c r="B409" s="288"/>
      <c r="C409" s="456"/>
      <c r="D409" s="405"/>
      <c r="E409" s="655"/>
      <c r="F409" s="656"/>
      <c r="G409" s="656"/>
      <c r="H409" s="657"/>
      <c r="I409" s="658"/>
      <c r="J409" s="657"/>
      <c r="K409" s="658"/>
      <c r="L409" s="659"/>
      <c r="M409" s="660"/>
      <c r="N409" s="661"/>
      <c r="O409" s="615"/>
      <c r="P409" s="615"/>
    </row>
    <row r="410" spans="1:16" s="287" customFormat="1">
      <c r="A410" s="288"/>
      <c r="B410" s="288"/>
      <c r="C410" s="456"/>
      <c r="D410" s="405"/>
      <c r="E410" s="655"/>
      <c r="F410" s="656"/>
      <c r="G410" s="656"/>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c r="A413" s="288"/>
      <c r="B413" s="288"/>
      <c r="C413" s="456"/>
      <c r="D413" s="639"/>
      <c r="E413" s="639"/>
      <c r="F413" s="639"/>
      <c r="G413" s="639"/>
      <c r="H413" s="657"/>
      <c r="I413" s="658"/>
      <c r="J413" s="657"/>
      <c r="K413" s="658"/>
      <c r="L413" s="659"/>
      <c r="M413" s="660"/>
      <c r="N413" s="661"/>
      <c r="O413" s="615"/>
      <c r="P413" s="615"/>
    </row>
    <row r="414" spans="1:16" s="287" customFormat="1">
      <c r="A414" s="288"/>
      <c r="B414" s="288"/>
      <c r="C414" s="456"/>
      <c r="D414" s="291"/>
      <c r="E414" s="655"/>
      <c r="F414" s="656"/>
      <c r="G414" s="656"/>
      <c r="H414" s="657"/>
      <c r="I414" s="658"/>
      <c r="J414" s="657"/>
      <c r="K414" s="658"/>
      <c r="L414" s="659"/>
      <c r="M414" s="660"/>
      <c r="N414" s="661"/>
      <c r="O414" s="615"/>
      <c r="P414" s="615"/>
    </row>
    <row r="415" spans="1:16" s="287" customFormat="1">
      <c r="A415" s="288"/>
      <c r="B415" s="288"/>
      <c r="C415" s="456"/>
      <c r="D415" s="405"/>
      <c r="E415" s="655"/>
      <c r="F415" s="656"/>
      <c r="G415" s="656"/>
      <c r="H415" s="657"/>
      <c r="I415" s="658"/>
      <c r="J415" s="657"/>
      <c r="K415" s="658"/>
      <c r="L415" s="659"/>
      <c r="M415" s="660"/>
      <c r="N415" s="661"/>
      <c r="O415" s="615"/>
      <c r="P415" s="615"/>
    </row>
    <row r="416" spans="1:16" s="287" customFormat="1">
      <c r="A416" s="288"/>
      <c r="B416" s="288"/>
      <c r="C416" s="456"/>
      <c r="D416" s="405"/>
      <c r="E416" s="655"/>
      <c r="F416" s="656"/>
      <c r="G416" s="656"/>
      <c r="H416" s="657"/>
      <c r="I416" s="658"/>
      <c r="J416" s="657"/>
      <c r="K416" s="658"/>
      <c r="L416" s="659"/>
      <c r="M416" s="660"/>
      <c r="N416" s="661"/>
      <c r="O416" s="615"/>
      <c r="P416" s="615"/>
    </row>
    <row r="417" spans="1:16" s="287" customFormat="1" ht="20.25">
      <c r="A417" s="288"/>
      <c r="B417" s="288"/>
      <c r="C417" s="456"/>
      <c r="D417" s="662"/>
      <c r="E417" s="655"/>
      <c r="F417" s="656"/>
      <c r="G417" s="656"/>
      <c r="H417" s="657"/>
      <c r="I417" s="658"/>
      <c r="J417" s="657"/>
      <c r="K417" s="658"/>
      <c r="L417" s="659"/>
      <c r="M417" s="660"/>
      <c r="N417" s="661"/>
      <c r="O417" s="615"/>
      <c r="P417" s="615"/>
    </row>
    <row r="418" spans="1:16" s="287" customFormat="1">
      <c r="A418" s="288"/>
      <c r="B418" s="288"/>
      <c r="C418" s="456"/>
      <c r="D418" s="639"/>
      <c r="E418" s="639"/>
      <c r="F418" s="639"/>
      <c r="G418" s="639"/>
      <c r="H418" s="639"/>
      <c r="I418" s="658"/>
      <c r="J418" s="657"/>
      <c r="K418" s="658"/>
      <c r="L418" s="659"/>
      <c r="M418" s="660"/>
      <c r="N418" s="661"/>
      <c r="O418" s="615"/>
      <c r="P418" s="615"/>
    </row>
    <row r="419" spans="1:16" s="287" customFormat="1">
      <c r="A419" s="288"/>
      <c r="B419" s="288"/>
      <c r="C419" s="456"/>
      <c r="D419" s="405"/>
      <c r="E419" s="655"/>
      <c r="F419" s="656"/>
      <c r="G419" s="625"/>
      <c r="H419" s="624"/>
      <c r="I419" s="625"/>
      <c r="J419" s="624"/>
      <c r="K419" s="625"/>
      <c r="L419" s="466"/>
      <c r="M419" s="623"/>
      <c r="N419" s="626"/>
      <c r="O419" s="615"/>
      <c r="P419" s="615"/>
    </row>
    <row r="420" spans="1:16" s="287" customFormat="1">
      <c r="A420" s="288"/>
      <c r="B420" s="288"/>
      <c r="C420" s="456"/>
      <c r="D420" s="405"/>
      <c r="E420" s="655"/>
      <c r="F420" s="656"/>
      <c r="G420" s="625"/>
      <c r="H420" s="624"/>
      <c r="I420" s="625"/>
      <c r="J420" s="624"/>
      <c r="K420" s="625"/>
      <c r="L420" s="466"/>
      <c r="M420" s="623"/>
      <c r="N420" s="626"/>
      <c r="O420" s="615"/>
      <c r="P420" s="615"/>
    </row>
    <row r="421" spans="1:16" s="287" customFormat="1">
      <c r="A421" s="288"/>
      <c r="B421" s="288"/>
      <c r="C421" s="456"/>
      <c r="D421" s="639"/>
      <c r="E421" s="639"/>
      <c r="F421" s="639"/>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639"/>
      <c r="E423" s="639"/>
      <c r="F423" s="639"/>
      <c r="G423" s="625"/>
      <c r="H423" s="624"/>
      <c r="I423" s="625"/>
      <c r="J423" s="624"/>
      <c r="K423" s="625"/>
      <c r="L423" s="466"/>
      <c r="M423" s="623"/>
      <c r="N423" s="626"/>
      <c r="O423" s="615"/>
      <c r="P423" s="615"/>
    </row>
    <row r="424" spans="1:16" s="287" customFormat="1">
      <c r="A424" s="288"/>
      <c r="B424" s="288"/>
      <c r="C424" s="456"/>
      <c r="D424" s="405"/>
      <c r="E424" s="655"/>
      <c r="F424" s="656"/>
      <c r="G424" s="625"/>
      <c r="H424" s="624"/>
      <c r="I424" s="625"/>
      <c r="J424" s="624"/>
      <c r="K424" s="625"/>
      <c r="L424" s="466"/>
      <c r="M424" s="623"/>
      <c r="N424" s="626"/>
      <c r="O424" s="615"/>
      <c r="P424" s="615"/>
    </row>
    <row r="425" spans="1:16" s="287" customFormat="1">
      <c r="A425" s="288"/>
      <c r="B425" s="288"/>
      <c r="C425" s="456"/>
      <c r="D425" s="405"/>
      <c r="E425" s="655"/>
      <c r="F425" s="656"/>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639"/>
      <c r="E428" s="639"/>
      <c r="F428" s="639"/>
      <c r="G428" s="625"/>
      <c r="H428" s="624"/>
      <c r="I428" s="625"/>
      <c r="J428" s="624"/>
      <c r="K428" s="625"/>
      <c r="L428" s="466"/>
      <c r="M428" s="623"/>
      <c r="N428" s="626"/>
      <c r="O428" s="615"/>
      <c r="P428" s="615"/>
    </row>
    <row r="429" spans="1:16" s="287" customFormat="1">
      <c r="A429" s="288"/>
      <c r="B429" s="288"/>
      <c r="C429" s="456"/>
      <c r="D429" s="639"/>
      <c r="E429" s="639"/>
      <c r="F429" s="639"/>
      <c r="G429" s="625"/>
      <c r="H429" s="624"/>
      <c r="I429" s="625"/>
      <c r="J429" s="624"/>
      <c r="K429" s="625"/>
      <c r="L429" s="466"/>
      <c r="M429" s="623"/>
      <c r="N429" s="626"/>
      <c r="O429" s="615"/>
      <c r="P429" s="615"/>
    </row>
    <row r="430" spans="1:16" s="287" customFormat="1">
      <c r="A430" s="288"/>
      <c r="B430" s="288"/>
      <c r="C430" s="456"/>
      <c r="D430" s="405"/>
      <c r="E430" s="655"/>
      <c r="F430" s="656"/>
      <c r="G430" s="625"/>
      <c r="H430" s="624"/>
      <c r="I430" s="625"/>
      <c r="J430" s="624"/>
      <c r="K430" s="625"/>
      <c r="L430" s="466"/>
      <c r="M430" s="623"/>
      <c r="N430" s="626"/>
      <c r="O430" s="615"/>
      <c r="P430" s="615"/>
    </row>
    <row r="431" spans="1:16" s="287" customFormat="1">
      <c r="A431" s="288"/>
      <c r="B431" s="288"/>
      <c r="C431" s="456"/>
      <c r="D431" s="405"/>
      <c r="E431" s="655"/>
      <c r="F431" s="656"/>
      <c r="G431" s="625"/>
      <c r="H431" s="624"/>
      <c r="I431" s="625"/>
      <c r="J431" s="624"/>
      <c r="K431" s="625"/>
      <c r="L431" s="466"/>
      <c r="M431" s="623"/>
      <c r="N431" s="626"/>
      <c r="O431" s="615"/>
      <c r="P431" s="615"/>
    </row>
    <row r="432" spans="1:16" s="287" customFormat="1">
      <c r="A432" s="288"/>
      <c r="B432" s="288"/>
      <c r="C432" s="456"/>
      <c r="D432" s="405"/>
      <c r="E432" s="655"/>
      <c r="F432" s="656"/>
      <c r="G432" s="625"/>
      <c r="H432" s="624"/>
      <c r="I432" s="625"/>
      <c r="J432" s="624"/>
      <c r="K432" s="625"/>
      <c r="L432" s="466"/>
      <c r="M432" s="623"/>
      <c r="N432" s="626"/>
      <c r="O432" s="615"/>
      <c r="P432" s="615"/>
    </row>
    <row r="433" spans="1:16" s="287" customFormat="1">
      <c r="A433" s="288"/>
      <c r="B433" s="288"/>
      <c r="C433" s="456"/>
      <c r="D433" s="405"/>
      <c r="E433" s="655"/>
      <c r="F433" s="656"/>
      <c r="G433" s="625"/>
      <c r="H433" s="624"/>
      <c r="I433" s="625"/>
      <c r="J433" s="624"/>
      <c r="K433" s="625"/>
      <c r="L433" s="466"/>
      <c r="M433" s="623"/>
      <c r="N433" s="626"/>
      <c r="O433" s="615"/>
      <c r="P433" s="615"/>
    </row>
    <row r="434" spans="1:16" s="287" customFormat="1">
      <c r="A434" s="288"/>
      <c r="B434" s="288"/>
      <c r="C434" s="456"/>
      <c r="D434" s="405"/>
      <c r="E434" s="655"/>
      <c r="F434" s="656"/>
      <c r="G434" s="625"/>
      <c r="H434" s="624"/>
      <c r="I434" s="625"/>
      <c r="J434" s="624"/>
      <c r="K434" s="625"/>
      <c r="L434" s="466"/>
      <c r="M434" s="623"/>
      <c r="N434" s="626"/>
      <c r="O434" s="615"/>
      <c r="P434" s="615"/>
    </row>
    <row r="435" spans="1:16" s="287" customFormat="1">
      <c r="A435" s="288"/>
      <c r="B435" s="288"/>
      <c r="C435" s="456"/>
      <c r="D435" s="405"/>
      <c r="E435" s="655"/>
      <c r="F435" s="656"/>
      <c r="G435" s="625"/>
      <c r="H435" s="624"/>
      <c r="I435" s="625"/>
      <c r="J435" s="624"/>
      <c r="K435" s="625"/>
      <c r="L435" s="466"/>
      <c r="M435" s="623"/>
      <c r="N435" s="626"/>
      <c r="O435" s="615"/>
      <c r="P435" s="615"/>
    </row>
    <row r="436" spans="1:16" s="287" customFormat="1">
      <c r="A436" s="288"/>
      <c r="B436" s="288"/>
      <c r="C436" s="456"/>
      <c r="D436" s="639"/>
      <c r="E436" s="639"/>
      <c r="F436" s="656"/>
      <c r="G436" s="656"/>
      <c r="H436" s="657"/>
      <c r="I436" s="658"/>
      <c r="J436" s="657"/>
      <c r="K436" s="658"/>
      <c r="L436" s="659"/>
      <c r="M436" s="660"/>
      <c r="N436" s="661"/>
      <c r="O436" s="615"/>
      <c r="P436" s="615"/>
    </row>
    <row r="437" spans="1:16" s="287" customFormat="1">
      <c r="A437" s="288"/>
      <c r="B437" s="288"/>
      <c r="C437" s="456"/>
      <c r="D437" s="405"/>
      <c r="E437" s="655"/>
      <c r="F437" s="656"/>
      <c r="G437" s="656"/>
      <c r="H437" s="657"/>
      <c r="I437" s="658"/>
      <c r="J437" s="663"/>
      <c r="K437" s="658"/>
      <c r="L437" s="659"/>
      <c r="M437" s="660"/>
      <c r="N437" s="661"/>
      <c r="O437" s="615"/>
      <c r="P437" s="615"/>
    </row>
    <row r="438" spans="1:16" s="287" customFormat="1">
      <c r="A438" s="288"/>
      <c r="B438" s="288"/>
      <c r="C438" s="456"/>
      <c r="D438" s="405"/>
      <c r="E438" s="655"/>
      <c r="F438" s="656"/>
      <c r="G438" s="656"/>
      <c r="H438" s="657"/>
      <c r="I438" s="658"/>
      <c r="J438" s="657"/>
      <c r="K438" s="658"/>
      <c r="L438" s="659"/>
      <c r="M438" s="660"/>
      <c r="N438" s="661"/>
      <c r="O438" s="615"/>
      <c r="P438" s="615"/>
    </row>
    <row r="439" spans="1:16" s="287" customFormat="1">
      <c r="A439" s="288"/>
      <c r="B439" s="288"/>
      <c r="C439" s="456"/>
      <c r="D439" s="405"/>
      <c r="E439" s="655"/>
      <c r="F439" s="656"/>
      <c r="G439" s="656"/>
      <c r="H439" s="657"/>
      <c r="I439" s="658"/>
      <c r="J439" s="657"/>
      <c r="K439" s="658"/>
      <c r="L439" s="659"/>
      <c r="M439" s="660"/>
      <c r="N439" s="661"/>
      <c r="O439" s="615"/>
      <c r="P439" s="615"/>
    </row>
    <row r="440" spans="1:16" s="287" customFormat="1">
      <c r="A440" s="288"/>
      <c r="B440" s="288"/>
      <c r="C440" s="456"/>
      <c r="D440" s="405"/>
      <c r="E440" s="655"/>
      <c r="F440" s="656"/>
      <c r="G440" s="656"/>
      <c r="H440" s="657"/>
      <c r="I440" s="291"/>
      <c r="J440" s="291"/>
      <c r="K440" s="291"/>
      <c r="L440" s="291"/>
      <c r="M440" s="291"/>
      <c r="N440" s="291"/>
      <c r="O440" s="615"/>
      <c r="P440" s="615"/>
    </row>
    <row r="441" spans="1:16" s="287" customFormat="1">
      <c r="A441" s="288"/>
      <c r="B441" s="288"/>
      <c r="C441" s="456"/>
      <c r="D441" s="639"/>
      <c r="E441" s="639"/>
      <c r="F441" s="639"/>
      <c r="G441" s="639"/>
      <c r="H441" s="639"/>
      <c r="I441" s="658"/>
      <c r="J441" s="657"/>
      <c r="K441" s="658"/>
      <c r="L441" s="659"/>
      <c r="M441" s="660"/>
      <c r="N441" s="661"/>
      <c r="O441" s="615"/>
      <c r="P441" s="615"/>
    </row>
    <row r="442" spans="1:16" s="287" customFormat="1" ht="18.75">
      <c r="A442" s="288"/>
      <c r="B442" s="288"/>
      <c r="C442" s="456"/>
      <c r="D442" s="405"/>
      <c r="E442" s="655"/>
      <c r="F442" s="656"/>
      <c r="G442" s="656"/>
      <c r="H442" s="664"/>
      <c r="I442" s="664"/>
      <c r="J442" s="664"/>
      <c r="K442" s="664"/>
      <c r="L442" s="664"/>
      <c r="M442" s="660"/>
      <c r="N442" s="665"/>
      <c r="O442" s="666"/>
      <c r="P442" s="615"/>
    </row>
    <row r="443" spans="1:16" s="287" customFormat="1" ht="15.75">
      <c r="A443" s="288"/>
      <c r="B443" s="288"/>
      <c r="C443" s="456"/>
      <c r="D443" s="646"/>
      <c r="E443" s="646"/>
      <c r="F443" s="646"/>
      <c r="G443" s="667"/>
      <c r="H443" s="667"/>
      <c r="I443" s="615"/>
      <c r="J443" s="668"/>
      <c r="K443" s="291"/>
      <c r="L443" s="501"/>
      <c r="M443" s="419"/>
      <c r="N443" s="558"/>
      <c r="O443" s="615"/>
      <c r="P443" s="615"/>
    </row>
    <row r="444" spans="1:16" s="287" customFormat="1">
      <c r="A444" s="288"/>
      <c r="B444" s="288"/>
      <c r="C444" s="456"/>
      <c r="D444" s="639"/>
      <c r="E444" s="639"/>
      <c r="F444" s="639"/>
      <c r="G444" s="639"/>
      <c r="H444" s="669"/>
      <c r="I444" s="670"/>
      <c r="J444" s="639"/>
      <c r="K444" s="291"/>
      <c r="L444" s="291"/>
      <c r="M444" s="291"/>
      <c r="N444" s="651"/>
      <c r="O444" s="615"/>
      <c r="P444" s="615"/>
    </row>
    <row r="445" spans="1:16" s="287" customFormat="1">
      <c r="A445" s="288"/>
      <c r="B445" s="288"/>
      <c r="C445" s="456"/>
      <c r="D445" s="405"/>
      <c r="E445" s="405"/>
      <c r="F445" s="671"/>
      <c r="G445" s="625"/>
      <c r="H445" s="624"/>
      <c r="I445" s="625"/>
      <c r="J445" s="624"/>
      <c r="K445" s="625"/>
      <c r="L445" s="466"/>
      <c r="M445" s="623"/>
      <c r="N445" s="626"/>
      <c r="O445" s="615"/>
      <c r="P445" s="615"/>
    </row>
    <row r="446" spans="1:16" s="287" customFormat="1">
      <c r="A446" s="288"/>
      <c r="B446" s="288"/>
      <c r="C446" s="456"/>
      <c r="D446" s="639"/>
      <c r="E446" s="639"/>
      <c r="F446" s="639"/>
      <c r="G446" s="625"/>
      <c r="H446" s="624"/>
      <c r="I446" s="625"/>
      <c r="J446" s="624"/>
      <c r="K446" s="625"/>
      <c r="L446" s="466"/>
      <c r="M446" s="623"/>
      <c r="N446" s="626"/>
      <c r="O446" s="615"/>
      <c r="P446" s="615"/>
    </row>
    <row r="447" spans="1:16" s="287" customFormat="1">
      <c r="A447" s="288"/>
      <c r="B447" s="288"/>
      <c r="C447" s="456"/>
      <c r="D447" s="639"/>
      <c r="E447" s="639"/>
      <c r="F447" s="639"/>
      <c r="G447" s="625"/>
      <c r="H447" s="624"/>
      <c r="I447" s="625"/>
      <c r="J447" s="624"/>
      <c r="K447" s="625"/>
      <c r="L447" s="466"/>
      <c r="M447" s="623"/>
      <c r="N447" s="626"/>
      <c r="O447" s="615"/>
      <c r="P447" s="615"/>
    </row>
    <row r="448" spans="1:16" s="287" customFormat="1">
      <c r="A448" s="288"/>
      <c r="B448" s="288"/>
      <c r="C448" s="456"/>
      <c r="D448" s="639"/>
      <c r="E448" s="639"/>
      <c r="F448" s="671"/>
      <c r="G448" s="625"/>
      <c r="H448" s="624"/>
      <c r="I448" s="625"/>
      <c r="J448" s="624"/>
      <c r="K448" s="625"/>
      <c r="L448" s="466"/>
      <c r="M448" s="623"/>
      <c r="N448" s="626"/>
      <c r="O448" s="615"/>
      <c r="P448" s="615"/>
    </row>
    <row r="449" spans="1:16" s="287" customFormat="1" ht="18.75">
      <c r="A449" s="288"/>
      <c r="B449" s="288"/>
      <c r="C449" s="456"/>
      <c r="D449" s="405"/>
      <c r="E449" s="405"/>
      <c r="F449" s="639"/>
      <c r="G449" s="419"/>
      <c r="H449" s="669"/>
      <c r="I449" s="670"/>
      <c r="J449" s="640"/>
      <c r="K449" s="640"/>
      <c r="L449" s="640"/>
      <c r="M449" s="291"/>
      <c r="N449" s="558"/>
      <c r="O449" s="615"/>
      <c r="P449" s="615"/>
    </row>
    <row r="450" spans="1:16" s="287" customFormat="1">
      <c r="A450" s="288"/>
      <c r="B450" s="288"/>
      <c r="C450" s="456"/>
      <c r="D450" s="639"/>
      <c r="E450" s="639"/>
      <c r="F450" s="639"/>
      <c r="G450" s="639"/>
      <c r="H450" s="291"/>
      <c r="I450" s="291"/>
      <c r="J450" s="291"/>
      <c r="K450" s="291"/>
      <c r="L450" s="291"/>
      <c r="M450" s="291"/>
      <c r="N450" s="291"/>
      <c r="O450" s="615"/>
      <c r="P450" s="615"/>
    </row>
    <row r="451" spans="1:16" s="287" customFormat="1" ht="15.75">
      <c r="A451" s="672"/>
      <c r="B451" s="672"/>
      <c r="C451" s="673"/>
      <c r="D451" s="639"/>
      <c r="E451" s="639"/>
      <c r="F451" s="639"/>
      <c r="G451" s="639"/>
      <c r="H451" s="291"/>
      <c r="I451" s="291"/>
      <c r="J451" s="674"/>
      <c r="K451" s="674"/>
      <c r="L451" s="674"/>
      <c r="M451" s="674"/>
      <c r="N451" s="674"/>
      <c r="O451" s="615"/>
      <c r="P451" s="615"/>
    </row>
    <row r="452" spans="1:16" s="287" customFormat="1" ht="15.75">
      <c r="A452" s="672"/>
      <c r="B452" s="672"/>
      <c r="C452" s="673"/>
      <c r="D452" s="639"/>
      <c r="E452" s="639"/>
      <c r="F452" s="639"/>
      <c r="G452" s="639"/>
      <c r="H452" s="291"/>
      <c r="I452" s="291"/>
      <c r="J452" s="674"/>
      <c r="K452" s="674"/>
      <c r="L452" s="674"/>
      <c r="M452" s="674"/>
      <c r="N452" s="675"/>
      <c r="O452" s="615"/>
      <c r="P452" s="615"/>
    </row>
    <row r="453" spans="1:16" s="287" customFormat="1" ht="15.75">
      <c r="A453" s="672"/>
      <c r="B453" s="672"/>
      <c r="C453" s="673"/>
      <c r="D453" s="676"/>
      <c r="E453" s="677"/>
      <c r="F453" s="678"/>
      <c r="G453" s="677"/>
      <c r="H453" s="679"/>
      <c r="I453" s="677"/>
      <c r="J453" s="680"/>
      <c r="K453" s="679"/>
      <c r="L453" s="679"/>
      <c r="M453" s="681"/>
      <c r="N453" s="680"/>
      <c r="O453" s="682"/>
      <c r="P453" s="645"/>
    </row>
    <row r="454" spans="1:16" s="287" customFormat="1" ht="15.75">
      <c r="A454" s="672"/>
      <c r="B454" s="672"/>
      <c r="C454" s="673"/>
      <c r="D454" s="639"/>
      <c r="E454" s="639"/>
      <c r="F454" s="639"/>
      <c r="G454" s="639"/>
      <c r="H454" s="291"/>
      <c r="I454" s="291"/>
      <c r="J454" s="645"/>
      <c r="K454" s="645"/>
      <c r="L454" s="645"/>
      <c r="M454" s="674"/>
      <c r="N454" s="645"/>
      <c r="O454" s="291"/>
      <c r="P454" s="615"/>
    </row>
    <row r="455" spans="1:16" s="287" customFormat="1">
      <c r="A455" s="672"/>
      <c r="B455" s="672"/>
      <c r="C455" s="683"/>
      <c r="D455" s="405"/>
      <c r="E455" s="405"/>
      <c r="F455" s="291"/>
      <c r="G455" s="291"/>
      <c r="H455" s="291"/>
      <c r="I455" s="291"/>
      <c r="J455" s="684"/>
      <c r="K455" s="684"/>
      <c r="L455" s="684"/>
      <c r="M455" s="291"/>
      <c r="N455" s="685"/>
      <c r="O455" s="686"/>
      <c r="P455" s="685"/>
    </row>
    <row r="456" spans="1:16" s="287" customFormat="1">
      <c r="A456" s="288"/>
      <c r="B456" s="288"/>
      <c r="C456" s="639"/>
      <c r="D456" s="639"/>
      <c r="E456" s="639"/>
      <c r="F456" s="639"/>
      <c r="G456" s="639"/>
      <c r="H456" s="639"/>
      <c r="I456" s="639"/>
      <c r="J456" s="639"/>
      <c r="K456" s="639"/>
      <c r="L456" s="639"/>
      <c r="M456" s="419"/>
      <c r="N456" s="558"/>
      <c r="O456" s="615"/>
      <c r="P456" s="615"/>
    </row>
    <row r="457" spans="1:16" s="287" customFormat="1">
      <c r="A457" s="288"/>
      <c r="B457" s="288"/>
      <c r="C457" s="639"/>
      <c r="D457" s="405"/>
      <c r="E457" s="405"/>
      <c r="F457" s="405"/>
      <c r="G457" s="291"/>
      <c r="H457" s="643"/>
      <c r="I457" s="615"/>
      <c r="J457" s="668"/>
      <c r="K457" s="291"/>
      <c r="L457" s="501"/>
      <c r="M457" s="419"/>
      <c r="N457" s="558"/>
      <c r="O457" s="615"/>
      <c r="P457" s="615"/>
    </row>
    <row r="458" spans="1:16" s="287" customFormat="1">
      <c r="A458" s="288"/>
      <c r="B458" s="288"/>
      <c r="C458" s="639"/>
      <c r="D458" s="639"/>
      <c r="E458" s="639"/>
      <c r="F458" s="639"/>
      <c r="G458" s="639"/>
      <c r="H458" s="639"/>
      <c r="I458" s="639"/>
      <c r="J458" s="291"/>
      <c r="K458" s="291"/>
      <c r="L458" s="501"/>
      <c r="M458" s="419"/>
      <c r="N458" s="558"/>
      <c r="O458" s="615"/>
      <c r="P458" s="615"/>
    </row>
    <row r="459" spans="1:16" s="287" customFormat="1">
      <c r="A459" s="288"/>
      <c r="B459" s="288"/>
      <c r="C459" s="639"/>
      <c r="D459" s="405"/>
      <c r="E459" s="405"/>
      <c r="F459" s="291"/>
      <c r="G459" s="291"/>
      <c r="H459" s="667"/>
      <c r="I459" s="615"/>
      <c r="J459" s="668"/>
      <c r="K459" s="291"/>
      <c r="L459" s="501"/>
      <c r="M459" s="419"/>
      <c r="N459" s="558"/>
      <c r="O459" s="615"/>
      <c r="P459" s="615"/>
    </row>
    <row r="460" spans="1:16" s="287" customFormat="1">
      <c r="A460" s="288"/>
      <c r="B460" s="288"/>
      <c r="C460" s="639"/>
      <c r="D460" s="639"/>
      <c r="E460" s="639"/>
      <c r="F460" s="639"/>
      <c r="G460" s="639"/>
      <c r="H460" s="639"/>
      <c r="I460" s="639"/>
      <c r="J460" s="639"/>
      <c r="K460" s="291"/>
      <c r="L460" s="501"/>
      <c r="M460" s="291"/>
      <c r="N460" s="291"/>
      <c r="O460" s="615"/>
      <c r="P460" s="615"/>
    </row>
    <row r="461" spans="1:16" s="287" customFormat="1">
      <c r="A461" s="288"/>
      <c r="B461" s="288"/>
      <c r="C461" s="639"/>
      <c r="D461" s="405"/>
      <c r="E461" s="405"/>
      <c r="F461" s="291"/>
      <c r="G461" s="291"/>
      <c r="H461" s="667"/>
      <c r="I461" s="615"/>
      <c r="J461" s="668"/>
      <c r="K461" s="291"/>
      <c r="L461" s="501"/>
      <c r="M461" s="419"/>
      <c r="N461" s="558"/>
      <c r="O461" s="615"/>
      <c r="P461" s="615"/>
    </row>
    <row r="462" spans="1:16" s="287" customFormat="1">
      <c r="A462" s="288"/>
      <c r="B462" s="288"/>
      <c r="C462" s="639"/>
      <c r="D462" s="639"/>
      <c r="E462" s="639"/>
      <c r="F462" s="639"/>
      <c r="G462" s="639"/>
      <c r="H462" s="639"/>
      <c r="I462" s="639"/>
      <c r="J462" s="639"/>
      <c r="K462" s="291"/>
      <c r="L462" s="501"/>
      <c r="M462" s="291"/>
      <c r="N462" s="687"/>
      <c r="O462" s="615"/>
      <c r="P462" s="615"/>
    </row>
    <row r="463" spans="1:16" s="287" customFormat="1">
      <c r="A463" s="288"/>
      <c r="B463" s="288"/>
      <c r="C463" s="639"/>
      <c r="D463" s="405"/>
      <c r="E463" s="405"/>
      <c r="F463" s="291"/>
      <c r="G463" s="291"/>
      <c r="H463" s="667"/>
      <c r="I463" s="615"/>
      <c r="J463" s="668"/>
      <c r="K463" s="291"/>
      <c r="L463" s="501"/>
      <c r="M463" s="291"/>
      <c r="N463" s="687"/>
      <c r="O463" s="615"/>
      <c r="P463" s="615"/>
    </row>
    <row r="464" spans="1:16" s="287" customFormat="1">
      <c r="A464" s="288"/>
      <c r="B464" s="288"/>
      <c r="C464" s="639"/>
      <c r="D464" s="639"/>
      <c r="E464" s="639"/>
      <c r="F464" s="639"/>
      <c r="G464" s="291"/>
      <c r="H464" s="643"/>
      <c r="I464" s="615"/>
      <c r="J464" s="668"/>
      <c r="K464" s="291"/>
      <c r="L464" s="501"/>
      <c r="M464" s="291"/>
      <c r="N464" s="687"/>
      <c r="O464" s="615"/>
      <c r="P464" s="615"/>
    </row>
    <row r="465" spans="1:16" s="287" customFormat="1">
      <c r="A465" s="288"/>
      <c r="B465" s="288"/>
      <c r="C465" s="639"/>
      <c r="D465" s="639"/>
      <c r="E465" s="639"/>
      <c r="F465" s="639"/>
      <c r="G465" s="291"/>
      <c r="H465" s="643"/>
      <c r="I465" s="615"/>
      <c r="J465" s="668"/>
      <c r="K465" s="291"/>
      <c r="L465" s="501"/>
      <c r="M465" s="291"/>
      <c r="N465" s="687"/>
      <c r="O465" s="615"/>
      <c r="P465" s="615"/>
    </row>
    <row r="466" spans="1:16" s="287" customFormat="1">
      <c r="A466" s="288"/>
      <c r="B466" s="288"/>
      <c r="C466" s="639"/>
      <c r="D466" s="639"/>
      <c r="E466" s="639"/>
      <c r="F466" s="639"/>
      <c r="G466" s="291"/>
      <c r="H466" s="643"/>
      <c r="I466" s="615"/>
      <c r="J466" s="668"/>
      <c r="K466" s="291"/>
      <c r="L466" s="501"/>
      <c r="M466" s="291"/>
      <c r="N466" s="687"/>
      <c r="O466" s="615"/>
      <c r="P466" s="615"/>
    </row>
    <row r="467" spans="1:16" s="287" customFormat="1">
      <c r="A467" s="288"/>
      <c r="B467" s="288"/>
      <c r="C467" s="639"/>
      <c r="D467" s="639"/>
      <c r="E467" s="639"/>
      <c r="F467" s="639"/>
      <c r="G467" s="291"/>
      <c r="H467" s="405"/>
      <c r="I467" s="405"/>
      <c r="J467" s="405"/>
      <c r="K467" s="291"/>
      <c r="L467" s="291"/>
      <c r="M467" s="291"/>
      <c r="N467" s="687"/>
      <c r="O467" s="615"/>
      <c r="P467" s="615"/>
    </row>
    <row r="468" spans="1:16" s="287" customFormat="1">
      <c r="A468" s="288"/>
      <c r="B468" s="288"/>
      <c r="C468" s="639"/>
      <c r="D468" s="405"/>
      <c r="E468" s="291"/>
      <c r="F468" s="671"/>
      <c r="G468" s="667"/>
      <c r="H468" s="666"/>
      <c r="I468" s="615"/>
      <c r="J468" s="668"/>
      <c r="K468" s="291"/>
      <c r="L468" s="501"/>
      <c r="M468" s="291"/>
      <c r="N468" s="687"/>
      <c r="O468" s="615"/>
      <c r="P468" s="615"/>
    </row>
    <row r="469" spans="1:16" s="287" customFormat="1">
      <c r="A469" s="288"/>
      <c r="B469" s="288"/>
      <c r="C469" s="639"/>
      <c r="D469" s="405"/>
      <c r="E469" s="291"/>
      <c r="F469" s="671"/>
      <c r="G469" s="667"/>
      <c r="H469" s="666"/>
      <c r="I469" s="615"/>
      <c r="J469" s="668"/>
      <c r="K469" s="291"/>
      <c r="L469" s="501"/>
      <c r="M469" s="291"/>
      <c r="N469" s="687"/>
      <c r="O469" s="615"/>
      <c r="P469" s="615"/>
    </row>
    <row r="470" spans="1:16" s="287" customFormat="1">
      <c r="A470" s="288"/>
      <c r="B470" s="288"/>
      <c r="C470" s="639"/>
      <c r="D470" s="405"/>
      <c r="E470" s="291"/>
      <c r="F470" s="671"/>
      <c r="G470" s="667"/>
      <c r="H470" s="666"/>
      <c r="I470" s="615"/>
      <c r="J470" s="668"/>
      <c r="K470" s="291"/>
      <c r="L470" s="501"/>
      <c r="M470" s="291"/>
      <c r="N470" s="687"/>
      <c r="O470" s="615"/>
      <c r="P470" s="615"/>
    </row>
    <row r="471" spans="1:16" s="287" customFormat="1">
      <c r="A471" s="288"/>
      <c r="B471" s="288"/>
      <c r="C471" s="639"/>
      <c r="D471" s="405"/>
      <c r="E471" s="291"/>
      <c r="F471" s="671"/>
      <c r="G471" s="667"/>
      <c r="H471" s="666"/>
      <c r="I471" s="615"/>
      <c r="J471" s="668"/>
      <c r="K471" s="291"/>
      <c r="L471" s="501"/>
      <c r="M471" s="291"/>
      <c r="N471" s="687"/>
      <c r="O471" s="615"/>
      <c r="P471" s="615"/>
    </row>
    <row r="472" spans="1:16" s="287" customFormat="1">
      <c r="A472" s="288"/>
      <c r="B472" s="288"/>
      <c r="C472" s="639"/>
      <c r="D472" s="405"/>
      <c r="E472" s="291"/>
      <c r="F472" s="671"/>
      <c r="G472" s="667"/>
      <c r="H472" s="666"/>
      <c r="I472" s="615"/>
      <c r="J472" s="668"/>
      <c r="K472" s="291"/>
      <c r="L472" s="501"/>
      <c r="M472" s="291"/>
      <c r="N472" s="687"/>
      <c r="O472" s="615"/>
      <c r="P472" s="615"/>
    </row>
    <row r="473" spans="1:16" s="287" customFormat="1">
      <c r="A473" s="288"/>
      <c r="B473" s="288"/>
      <c r="C473" s="639"/>
      <c r="D473" s="405"/>
      <c r="E473" s="405"/>
      <c r="F473" s="291"/>
      <c r="G473" s="291"/>
      <c r="H473" s="405"/>
      <c r="I473" s="405"/>
      <c r="J473" s="405"/>
      <c r="K473" s="291"/>
      <c r="L473" s="501"/>
      <c r="M473" s="291"/>
      <c r="N473" s="501"/>
      <c r="O473" s="615"/>
      <c r="P473" s="615"/>
    </row>
    <row r="474" spans="1:16" s="287" customFormat="1">
      <c r="A474" s="288"/>
      <c r="B474" s="288"/>
      <c r="C474" s="639"/>
      <c r="D474" s="688"/>
      <c r="E474" s="405"/>
      <c r="F474" s="291"/>
      <c r="G474" s="291"/>
      <c r="H474" s="405"/>
      <c r="I474" s="405"/>
      <c r="J474" s="405"/>
      <c r="K474" s="291"/>
      <c r="L474" s="291"/>
      <c r="M474" s="291"/>
      <c r="N474" s="687"/>
      <c r="O474" s="615"/>
      <c r="P474" s="615"/>
    </row>
    <row r="475" spans="1:16" s="287" customFormat="1">
      <c r="A475" s="288"/>
      <c r="B475" s="288"/>
      <c r="C475" s="639"/>
      <c r="D475" s="405"/>
      <c r="E475" s="405"/>
      <c r="F475" s="291"/>
      <c r="G475" s="291"/>
      <c r="H475" s="689"/>
      <c r="I475" s="689"/>
      <c r="J475" s="689"/>
      <c r="K475" s="291"/>
      <c r="L475" s="291"/>
      <c r="M475" s="291"/>
      <c r="N475" s="501"/>
      <c r="O475" s="615"/>
      <c r="P475" s="615"/>
    </row>
    <row r="476" spans="1:16" s="287" customFormat="1">
      <c r="A476" s="288"/>
      <c r="B476" s="288"/>
      <c r="C476" s="639"/>
      <c r="D476" s="405"/>
      <c r="E476" s="405"/>
      <c r="F476" s="291"/>
      <c r="G476" s="291"/>
      <c r="H476" s="689"/>
      <c r="I476" s="689"/>
      <c r="J476" s="689"/>
      <c r="K476" s="291"/>
      <c r="L476" s="291"/>
      <c r="M476" s="291"/>
      <c r="N476" s="501"/>
      <c r="O476" s="615"/>
      <c r="P476" s="615"/>
    </row>
    <row r="477" spans="1:16" s="287" customFormat="1">
      <c r="A477" s="288"/>
      <c r="B477" s="288"/>
      <c r="C477" s="639"/>
      <c r="D477" s="405"/>
      <c r="E477" s="405"/>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291"/>
      <c r="M479" s="291"/>
      <c r="N479" s="501"/>
      <c r="O479" s="615"/>
      <c r="P479" s="615"/>
    </row>
    <row r="480" spans="1:16" s="287" customFormat="1">
      <c r="A480" s="288"/>
      <c r="B480" s="288"/>
      <c r="C480" s="639"/>
      <c r="D480" s="405"/>
      <c r="E480" s="405"/>
      <c r="F480" s="291"/>
      <c r="G480" s="291"/>
      <c r="H480" s="689"/>
      <c r="I480" s="689"/>
      <c r="J480" s="689"/>
      <c r="K480" s="291"/>
      <c r="L480" s="291"/>
      <c r="M480" s="291"/>
      <c r="N480" s="501"/>
      <c r="O480" s="615"/>
      <c r="P480" s="615"/>
    </row>
    <row r="481" spans="1:18" s="287" customFormat="1">
      <c r="A481" s="288"/>
      <c r="B481" s="288"/>
      <c r="C481" s="639"/>
      <c r="D481" s="639"/>
      <c r="E481" s="639"/>
      <c r="F481" s="291"/>
      <c r="G481" s="291"/>
      <c r="H481" s="689"/>
      <c r="I481" s="689"/>
      <c r="J481" s="689"/>
      <c r="K481" s="291"/>
      <c r="L481" s="291"/>
      <c r="M481" s="291"/>
      <c r="N481" s="501"/>
      <c r="O481" s="615"/>
      <c r="P481" s="615"/>
    </row>
    <row r="482" spans="1:18" s="287" customFormat="1">
      <c r="A482" s="288"/>
      <c r="B482" s="288"/>
      <c r="C482" s="639"/>
      <c r="D482" s="405"/>
      <c r="E482" s="405"/>
      <c r="F482" s="291"/>
      <c r="G482" s="291"/>
      <c r="H482" s="689"/>
      <c r="I482" s="689"/>
      <c r="J482" s="689"/>
      <c r="K482" s="291"/>
      <c r="L482" s="291"/>
      <c r="M482" s="291"/>
      <c r="N482" s="501"/>
      <c r="O482" s="615"/>
      <c r="P482" s="615"/>
    </row>
    <row r="483" spans="1:18" s="287" customFormat="1">
      <c r="A483" s="288"/>
      <c r="B483" s="288"/>
      <c r="C483" s="639"/>
      <c r="D483" s="405"/>
      <c r="E483" s="405"/>
      <c r="F483" s="291"/>
      <c r="G483" s="291"/>
      <c r="H483" s="689"/>
      <c r="I483" s="689"/>
      <c r="J483" s="689"/>
      <c r="K483" s="291"/>
      <c r="L483" s="687"/>
      <c r="M483" s="687"/>
      <c r="N483" s="690"/>
      <c r="O483" s="691"/>
      <c r="P483" s="685"/>
    </row>
    <row r="484" spans="1:18" s="287" customFormat="1" ht="15.75">
      <c r="A484" s="672"/>
      <c r="B484" s="672"/>
      <c r="C484" s="683"/>
      <c r="D484" s="676"/>
      <c r="E484" s="677"/>
      <c r="F484" s="678"/>
      <c r="G484" s="677"/>
      <c r="H484" s="679"/>
      <c r="I484" s="677"/>
      <c r="J484" s="680"/>
      <c r="K484" s="679"/>
      <c r="L484" s="679"/>
      <c r="M484" s="681"/>
      <c r="N484" s="680"/>
      <c r="O484" s="682"/>
      <c r="P484" s="645"/>
    </row>
    <row r="485" spans="1:18" s="287" customFormat="1">
      <c r="A485" s="672"/>
      <c r="B485" s="672"/>
      <c r="C485" s="683"/>
      <c r="D485" s="405"/>
      <c r="E485" s="405"/>
      <c r="F485" s="291"/>
      <c r="G485" s="291"/>
      <c r="H485" s="689"/>
      <c r="I485" s="689"/>
      <c r="J485" s="689"/>
      <c r="K485" s="291"/>
      <c r="L485" s="687"/>
      <c r="M485" s="687"/>
      <c r="N485" s="690"/>
      <c r="O485" s="691"/>
      <c r="P485" s="685"/>
    </row>
    <row r="486" spans="1:18" s="287" customFormat="1">
      <c r="A486" s="288"/>
      <c r="B486" s="288"/>
      <c r="C486" s="654"/>
      <c r="D486" s="639"/>
      <c r="E486" s="291"/>
      <c r="F486" s="291"/>
      <c r="G486" s="291"/>
      <c r="H486" s="558"/>
      <c r="I486" s="291"/>
      <c r="J486" s="558"/>
      <c r="K486" s="291"/>
      <c r="L486" s="501"/>
      <c r="M486" s="291"/>
      <c r="N486" s="558"/>
      <c r="O486" s="643"/>
      <c r="P486" s="615"/>
      <c r="R486" s="352"/>
    </row>
    <row r="487" spans="1:18" s="287" customFormat="1">
      <c r="A487" s="288"/>
      <c r="B487" s="288"/>
      <c r="C487" s="654"/>
      <c r="D487" s="639"/>
      <c r="E487" s="639"/>
      <c r="F487" s="291"/>
      <c r="G487" s="291"/>
      <c r="H487" s="558"/>
      <c r="I487" s="291"/>
      <c r="J487" s="558"/>
      <c r="K487" s="291"/>
      <c r="L487" s="501"/>
      <c r="M487" s="291"/>
      <c r="N487" s="558"/>
      <c r="O487" s="686"/>
      <c r="P487" s="685"/>
      <c r="R487" s="352"/>
    </row>
    <row r="488" spans="1:18" s="287" customFormat="1">
      <c r="A488" s="288"/>
      <c r="B488" s="288"/>
      <c r="C488" s="654"/>
      <c r="D488" s="397"/>
      <c r="E488" s="397"/>
      <c r="F488" s="291"/>
      <c r="G488" s="291"/>
      <c r="H488" s="558"/>
      <c r="I488" s="291"/>
      <c r="J488" s="558"/>
      <c r="K488" s="291"/>
      <c r="L488" s="501"/>
      <c r="M488" s="291"/>
      <c r="N488" s="470"/>
      <c r="O488" s="643"/>
      <c r="P488" s="615"/>
      <c r="R488" s="352"/>
    </row>
    <row r="489" spans="1:18" s="287" customFormat="1">
      <c r="A489" s="288"/>
      <c r="B489" s="288"/>
      <c r="C489" s="654"/>
      <c r="D489" s="692"/>
      <c r="E489" s="692"/>
      <c r="F489" s="615"/>
      <c r="G489" s="615"/>
      <c r="H489" s="692"/>
      <c r="I489" s="692"/>
      <c r="J489" s="692"/>
      <c r="K489" s="615"/>
      <c r="L489" s="615"/>
      <c r="M489" s="291"/>
      <c r="N489" s="693"/>
      <c r="O489" s="643"/>
      <c r="P489" s="615"/>
      <c r="R489" s="352"/>
    </row>
    <row r="490" spans="1:18" s="287" customFormat="1">
      <c r="A490" s="288"/>
      <c r="B490" s="288"/>
      <c r="C490" s="654"/>
      <c r="D490" s="692"/>
      <c r="E490" s="692"/>
      <c r="F490" s="615"/>
      <c r="G490" s="615"/>
      <c r="H490" s="692"/>
      <c r="I490" s="692"/>
      <c r="J490" s="692"/>
      <c r="K490" s="615"/>
      <c r="L490" s="615"/>
      <c r="M490" s="291"/>
      <c r="N490" s="693"/>
      <c r="O490" s="643"/>
      <c r="P490" s="615"/>
      <c r="R490" s="352"/>
    </row>
    <row r="491" spans="1:18" s="287" customFormat="1">
      <c r="A491" s="288"/>
      <c r="B491" s="288"/>
      <c r="C491" s="654"/>
      <c r="D491" s="692"/>
      <c r="E491" s="692"/>
      <c r="F491" s="615"/>
      <c r="G491" s="615"/>
      <c r="H491" s="692"/>
      <c r="I491" s="692"/>
      <c r="J491" s="692"/>
      <c r="K491" s="615"/>
      <c r="L491" s="685"/>
      <c r="M491" s="687"/>
      <c r="N491" s="694"/>
      <c r="O491" s="695"/>
      <c r="P491" s="685"/>
      <c r="R491" s="352"/>
    </row>
    <row r="492" spans="1:18" s="287" customFormat="1" ht="15.75">
      <c r="A492" s="288"/>
      <c r="B492" s="288"/>
      <c r="C492" s="654"/>
      <c r="D492" s="676"/>
      <c r="E492" s="677"/>
      <c r="F492" s="678"/>
      <c r="G492" s="677"/>
      <c r="H492" s="679"/>
      <c r="I492" s="677"/>
      <c r="J492" s="680"/>
      <c r="K492" s="679"/>
      <c r="L492" s="679"/>
      <c r="M492" s="681"/>
      <c r="N492" s="696"/>
      <c r="O492" s="697"/>
      <c r="P492" s="615"/>
      <c r="R492" s="352"/>
    </row>
    <row r="493" spans="1:18" s="287" customFormat="1">
      <c r="A493" s="288"/>
      <c r="B493" s="288"/>
      <c r="C493" s="654"/>
      <c r="D493" s="405"/>
      <c r="E493" s="405"/>
      <c r="F493" s="291"/>
      <c r="G493" s="291"/>
      <c r="H493" s="291"/>
      <c r="I493" s="288"/>
      <c r="J493" s="291"/>
      <c r="K493" s="291"/>
      <c r="L493" s="291"/>
      <c r="M493" s="291"/>
      <c r="N493" s="651"/>
      <c r="O493" s="686"/>
      <c r="P493" s="685"/>
    </row>
    <row r="494" spans="1:18" s="287" customFormat="1">
      <c r="A494" s="288"/>
      <c r="B494" s="288"/>
      <c r="C494" s="639"/>
      <c r="D494" s="639"/>
      <c r="E494" s="639"/>
      <c r="F494" s="639"/>
      <c r="G494" s="291"/>
      <c r="H494" s="291"/>
      <c r="I494" s="291"/>
      <c r="J494" s="291"/>
      <c r="K494" s="291"/>
      <c r="L494" s="291"/>
      <c r="M494" s="291"/>
      <c r="N494" s="291"/>
      <c r="O494" s="615"/>
      <c r="P494" s="615"/>
      <c r="Q494" s="291"/>
    </row>
    <row r="495" spans="1:18" s="287" customFormat="1">
      <c r="A495" s="288"/>
      <c r="B495" s="288"/>
      <c r="C495" s="639"/>
      <c r="D495" s="639"/>
      <c r="E495" s="639"/>
      <c r="F495" s="639"/>
      <c r="G495" s="639"/>
      <c r="H495" s="639"/>
      <c r="I495" s="291"/>
      <c r="J495" s="558"/>
      <c r="K495" s="291"/>
      <c r="L495" s="501"/>
      <c r="M495" s="291"/>
      <c r="N495" s="470"/>
      <c r="O495" s="615"/>
      <c r="P495" s="615"/>
      <c r="Q495" s="291"/>
    </row>
    <row r="496" spans="1:18" s="287" customFormat="1">
      <c r="A496" s="288"/>
      <c r="B496" s="288"/>
      <c r="C496" s="639"/>
      <c r="D496" s="405"/>
      <c r="E496" s="291"/>
      <c r="F496" s="671"/>
      <c r="G496" s="667"/>
      <c r="H496" s="666"/>
      <c r="I496" s="615"/>
      <c r="J496" s="668"/>
      <c r="K496" s="291"/>
      <c r="L496" s="501"/>
      <c r="M496" s="291"/>
      <c r="N496" s="461"/>
      <c r="O496" s="691"/>
      <c r="P496" s="685"/>
      <c r="Q496" s="291"/>
    </row>
    <row r="497" spans="1:18" s="287" customFormat="1" ht="15.75">
      <c r="A497" s="288"/>
      <c r="B497" s="288"/>
      <c r="C497" s="639"/>
      <c r="D497" s="676"/>
      <c r="E497" s="677"/>
      <c r="F497" s="678"/>
      <c r="G497" s="677"/>
      <c r="H497" s="679"/>
      <c r="I497" s="677"/>
      <c r="J497" s="680"/>
      <c r="K497" s="679"/>
      <c r="L497" s="679"/>
      <c r="M497" s="681"/>
      <c r="N497" s="679"/>
      <c r="O497" s="643"/>
      <c r="P497" s="615"/>
      <c r="Q497" s="291"/>
    </row>
    <row r="498" spans="1:18" s="287" customFormat="1">
      <c r="A498" s="288"/>
      <c r="B498" s="288"/>
      <c r="C498" s="639"/>
      <c r="D498" s="405"/>
      <c r="E498" s="291"/>
      <c r="F498" s="291"/>
      <c r="G498" s="291"/>
      <c r="H498" s="558"/>
      <c r="I498" s="291"/>
      <c r="J498" s="558"/>
      <c r="K498" s="291"/>
      <c r="L498" s="501"/>
      <c r="M498" s="291"/>
      <c r="N498" s="470"/>
      <c r="O498" s="615"/>
      <c r="P498" s="615"/>
      <c r="Q498" s="291"/>
    </row>
    <row r="499" spans="1:18" s="287" customFormat="1">
      <c r="A499" s="288"/>
      <c r="B499" s="288"/>
      <c r="C499" s="639"/>
      <c r="D499" s="405"/>
      <c r="E499" s="291"/>
      <c r="F499" s="291"/>
      <c r="G499" s="291"/>
      <c r="H499" s="558"/>
      <c r="I499" s="291"/>
      <c r="J499" s="558"/>
      <c r="K499" s="291"/>
      <c r="L499" s="501"/>
      <c r="M499" s="291"/>
      <c r="N499" s="470"/>
      <c r="O499" s="615"/>
      <c r="P499" s="615"/>
      <c r="Q499" s="291"/>
    </row>
    <row r="500" spans="1:18" s="287" customFormat="1">
      <c r="A500" s="288"/>
      <c r="B500" s="288"/>
      <c r="C500" s="639"/>
      <c r="D500" s="405"/>
      <c r="E500" s="291"/>
      <c r="F500" s="291"/>
      <c r="G500" s="291"/>
      <c r="H500" s="558"/>
      <c r="I500" s="291"/>
      <c r="J500" s="558"/>
      <c r="K500" s="291"/>
      <c r="L500" s="501"/>
      <c r="M500" s="291"/>
      <c r="N500" s="470"/>
      <c r="O500" s="615"/>
      <c r="P500" s="615"/>
      <c r="Q500" s="291"/>
    </row>
    <row r="501" spans="1:18" s="287" customFormat="1">
      <c r="A501" s="288"/>
      <c r="B501" s="288"/>
      <c r="C501" s="639"/>
      <c r="D501" s="639"/>
      <c r="E501" s="639"/>
      <c r="F501" s="639"/>
      <c r="G501" s="291"/>
      <c r="H501" s="558"/>
      <c r="I501" s="291"/>
      <c r="J501" s="558"/>
      <c r="K501" s="291"/>
      <c r="L501" s="501"/>
      <c r="M501" s="291"/>
      <c r="N501" s="470"/>
      <c r="O501" s="615"/>
      <c r="P501" s="615"/>
      <c r="Q501" s="291"/>
    </row>
    <row r="502" spans="1:18" s="287" customFormat="1">
      <c r="A502" s="288"/>
      <c r="B502" s="288"/>
      <c r="C502" s="639"/>
      <c r="D502" s="639"/>
      <c r="E502" s="639"/>
      <c r="F502" s="639"/>
      <c r="G502" s="291"/>
      <c r="H502" s="291"/>
      <c r="I502" s="291"/>
      <c r="J502" s="291"/>
      <c r="K502" s="291"/>
      <c r="L502" s="291"/>
      <c r="M502" s="291"/>
      <c r="N502" s="291"/>
      <c r="O502" s="615"/>
      <c r="P502" s="615"/>
    </row>
    <row r="503" spans="1:18" s="287" customFormat="1">
      <c r="A503" s="288"/>
      <c r="B503" s="288"/>
      <c r="C503" s="639"/>
      <c r="D503" s="639"/>
      <c r="E503" s="291"/>
      <c r="F503" s="291"/>
      <c r="G503" s="291"/>
      <c r="H503" s="689"/>
      <c r="I503" s="689"/>
      <c r="J503" s="689"/>
      <c r="K503" s="291"/>
      <c r="L503" s="291"/>
      <c r="M503" s="291"/>
      <c r="N503" s="501"/>
      <c r="O503" s="691"/>
      <c r="P503" s="685"/>
    </row>
    <row r="504" spans="1:18" s="287" customFormat="1" ht="15.75">
      <c r="A504" s="288"/>
      <c r="B504" s="288"/>
      <c r="C504" s="639"/>
      <c r="D504" s="676"/>
      <c r="E504" s="677"/>
      <c r="F504" s="678"/>
      <c r="G504" s="677"/>
      <c r="H504" s="679"/>
      <c r="I504" s="677"/>
      <c r="J504" s="680"/>
      <c r="K504" s="679"/>
      <c r="L504" s="679"/>
      <c r="M504" s="681"/>
      <c r="N504" s="679"/>
      <c r="O504" s="643"/>
      <c r="P504" s="615"/>
    </row>
    <row r="505" spans="1:18" s="287" customFormat="1">
      <c r="A505" s="288"/>
      <c r="B505" s="288"/>
      <c r="C505" s="639"/>
      <c r="D505" s="405"/>
      <c r="E505" s="291"/>
      <c r="F505" s="291"/>
      <c r="G505" s="291"/>
      <c r="H505" s="558"/>
      <c r="I505" s="291"/>
      <c r="J505" s="558"/>
      <c r="K505" s="291"/>
      <c r="L505" s="501"/>
      <c r="M505" s="291"/>
      <c r="N505" s="470"/>
      <c r="O505" s="686"/>
      <c r="P505" s="685"/>
    </row>
    <row r="506" spans="1:18" s="287" customFormat="1">
      <c r="A506" s="288"/>
      <c r="B506" s="288"/>
      <c r="C506" s="639"/>
      <c r="D506" s="639"/>
      <c r="E506" s="639"/>
      <c r="F506" s="639"/>
      <c r="G506" s="639"/>
      <c r="H506" s="639"/>
      <c r="I506" s="291"/>
      <c r="J506" s="558"/>
      <c r="K506" s="291"/>
      <c r="L506" s="501"/>
      <c r="M506" s="291"/>
      <c r="N506" s="470"/>
      <c r="O506" s="666"/>
      <c r="P506" s="615"/>
    </row>
    <row r="507" spans="1:18" s="287" customFormat="1">
      <c r="A507" s="288"/>
      <c r="B507" s="288"/>
      <c r="C507" s="639"/>
      <c r="D507" s="405"/>
      <c r="E507" s="291"/>
      <c r="F507" s="291"/>
      <c r="G507" s="291"/>
      <c r="H507" s="558"/>
      <c r="I507" s="291"/>
      <c r="J507" s="558"/>
      <c r="K507" s="291"/>
      <c r="L507" s="470"/>
      <c r="M507" s="291"/>
      <c r="N507" s="470"/>
      <c r="O507" s="615"/>
      <c r="P507" s="615"/>
      <c r="R507" s="592"/>
    </row>
    <row r="508" spans="1:18" s="287" customFormat="1">
      <c r="A508" s="288"/>
      <c r="B508" s="288"/>
      <c r="C508" s="639"/>
      <c r="D508" s="405"/>
      <c r="E508" s="291"/>
      <c r="F508" s="291"/>
      <c r="G508" s="291"/>
      <c r="H508" s="558"/>
      <c r="I508" s="291"/>
      <c r="J508" s="558"/>
      <c r="K508" s="291"/>
      <c r="L508" s="470"/>
      <c r="M508" s="291"/>
      <c r="N508" s="470"/>
      <c r="O508" s="686"/>
      <c r="P508" s="685"/>
    </row>
    <row r="509" spans="1:18" s="287" customFormat="1">
      <c r="A509" s="288"/>
      <c r="B509" s="288"/>
      <c r="C509" s="639"/>
      <c r="D509" s="405"/>
      <c r="E509" s="291"/>
      <c r="F509" s="291"/>
      <c r="G509" s="291"/>
      <c r="H509" s="558"/>
      <c r="I509" s="291"/>
      <c r="J509" s="558"/>
      <c r="K509" s="291"/>
      <c r="L509" s="470"/>
      <c r="M509" s="291"/>
      <c r="N509" s="501"/>
      <c r="O509" s="615"/>
      <c r="P509" s="615"/>
      <c r="Q509" s="291"/>
    </row>
    <row r="510" spans="1:18" s="287" customFormat="1">
      <c r="A510" s="288"/>
      <c r="B510" s="288"/>
      <c r="C510" s="639"/>
      <c r="D510" s="405"/>
      <c r="E510" s="405"/>
      <c r="F510" s="291"/>
      <c r="G510" s="291"/>
      <c r="H510" s="291"/>
      <c r="I510" s="291"/>
      <c r="J510" s="291"/>
      <c r="K510" s="291"/>
      <c r="L510" s="558"/>
      <c r="M510" s="291"/>
      <c r="N510" s="501"/>
      <c r="O510" s="686"/>
      <c r="P510" s="685"/>
    </row>
    <row r="511" spans="1:18" s="287" customFormat="1" ht="15.75">
      <c r="A511" s="288"/>
      <c r="B511" s="288"/>
      <c r="C511" s="639"/>
      <c r="D511" s="676"/>
      <c r="E511" s="677"/>
      <c r="F511" s="678"/>
      <c r="G511" s="677"/>
      <c r="H511" s="679"/>
      <c r="I511" s="677"/>
      <c r="J511" s="680"/>
      <c r="K511" s="679"/>
      <c r="L511" s="679"/>
      <c r="M511" s="681"/>
      <c r="N511" s="679"/>
      <c r="O511" s="643"/>
      <c r="P511" s="615"/>
    </row>
    <row r="512" spans="1:18" s="287" customFormat="1">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405"/>
      <c r="E513" s="405"/>
      <c r="F513" s="291"/>
      <c r="G513" s="291"/>
      <c r="H513" s="291"/>
      <c r="I513" s="291"/>
      <c r="J513" s="291"/>
      <c r="K513" s="291"/>
      <c r="L513" s="291"/>
      <c r="M513" s="291"/>
      <c r="N513" s="501"/>
      <c r="O513" s="615"/>
      <c r="P513" s="615"/>
    </row>
    <row r="514" spans="1:22">
      <c r="A514" s="288"/>
      <c r="B514" s="288"/>
      <c r="C514" s="639"/>
      <c r="D514" s="654"/>
      <c r="E514" s="654"/>
      <c r="F514" s="654"/>
      <c r="G514" s="654"/>
      <c r="H514" s="654"/>
      <c r="O514" s="699"/>
      <c r="P514" s="699"/>
    </row>
    <row r="515" spans="1:22">
      <c r="A515" s="288"/>
      <c r="B515" s="288"/>
      <c r="C515" s="639"/>
      <c r="D515" s="639"/>
      <c r="E515" s="654"/>
      <c r="F515" s="654"/>
      <c r="G515" s="701"/>
      <c r="H515" s="701"/>
      <c r="O515" s="699"/>
      <c r="P515" s="699"/>
    </row>
    <row r="516" spans="1:22">
      <c r="A516" s="288"/>
      <c r="B516" s="288"/>
      <c r="C516" s="639"/>
      <c r="D516" s="405"/>
      <c r="E516" s="291"/>
      <c r="F516" s="291"/>
      <c r="G516" s="291"/>
      <c r="H516" s="558"/>
      <c r="I516" s="291"/>
      <c r="J516" s="501"/>
      <c r="K516" s="291"/>
      <c r="L516" s="461"/>
      <c r="M516" s="291"/>
      <c r="N516" s="470"/>
      <c r="O516" s="615"/>
      <c r="P516" s="615"/>
      <c r="R516" s="702"/>
      <c r="U516" s="702" t="e">
        <f>#REF!-703.09</f>
        <v>#REF!</v>
      </c>
    </row>
    <row r="517" spans="1:22">
      <c r="A517" s="288"/>
      <c r="B517" s="288"/>
      <c r="C517" s="639"/>
      <c r="D517" s="405"/>
      <c r="E517" s="291"/>
      <c r="F517" s="291"/>
      <c r="G517" s="291"/>
      <c r="H517" s="558"/>
      <c r="I517" s="291"/>
      <c r="J517" s="501"/>
      <c r="K517" s="291"/>
      <c r="L517" s="461"/>
      <c r="M517" s="291"/>
      <c r="N517" s="470"/>
      <c r="O517" s="615"/>
      <c r="P517" s="615"/>
      <c r="R517" s="702"/>
      <c r="U517" s="702"/>
    </row>
    <row r="518" spans="1:22">
      <c r="A518" s="288"/>
      <c r="B518" s="288"/>
      <c r="C518" s="639"/>
      <c r="D518" s="405"/>
      <c r="E518" s="291"/>
      <c r="F518" s="291"/>
      <c r="G518" s="291"/>
      <c r="H518" s="558"/>
      <c r="I518" s="291"/>
      <c r="J518" s="501"/>
      <c r="K518" s="291"/>
      <c r="L518" s="461"/>
      <c r="M518" s="291"/>
      <c r="N518" s="470"/>
      <c r="O518" s="686"/>
      <c r="P518" s="685"/>
      <c r="U518" s="700" t="e">
        <f>U516/0.09</f>
        <v>#REF!</v>
      </c>
      <c r="V518" s="703" t="e">
        <f>U518*R516</f>
        <v>#REF!</v>
      </c>
    </row>
    <row r="519" spans="1:22">
      <c r="A519" s="288"/>
      <c r="B519" s="288"/>
      <c r="C519" s="639"/>
      <c r="D519" s="405"/>
      <c r="E519" s="291"/>
      <c r="F519" s="291"/>
      <c r="G519" s="291"/>
      <c r="H519" s="558"/>
      <c r="I519" s="291"/>
      <c r="J519" s="501"/>
      <c r="K519" s="291"/>
      <c r="L519" s="461"/>
      <c r="M519" s="291"/>
      <c r="N519" s="501"/>
      <c r="O519" s="615"/>
      <c r="P519" s="615"/>
    </row>
    <row r="520" spans="1:22">
      <c r="A520" s="288"/>
      <c r="B520" s="288"/>
      <c r="C520" s="639"/>
      <c r="D520" s="405"/>
      <c r="E520" s="405"/>
      <c r="F520" s="291"/>
      <c r="G520" s="291"/>
      <c r="H520" s="291"/>
      <c r="I520" s="291"/>
      <c r="J520" s="291"/>
      <c r="K520" s="291"/>
      <c r="L520" s="501"/>
      <c r="M520" s="291"/>
      <c r="N520" s="501"/>
      <c r="O520" s="691"/>
      <c r="P520" s="685"/>
    </row>
    <row r="521" spans="1:22" ht="15.75">
      <c r="A521" s="288"/>
      <c r="B521" s="288"/>
      <c r="C521" s="639"/>
      <c r="D521" s="676"/>
      <c r="E521" s="677"/>
      <c r="F521" s="678"/>
      <c r="G521" s="677"/>
      <c r="H521" s="679"/>
      <c r="I521" s="677"/>
      <c r="J521" s="680"/>
      <c r="K521" s="679"/>
      <c r="L521" s="679"/>
      <c r="M521" s="681"/>
      <c r="N521" s="680"/>
      <c r="O521" s="666"/>
      <c r="P521" s="615"/>
    </row>
    <row r="522" spans="1:22">
      <c r="A522" s="288"/>
      <c r="B522" s="288"/>
      <c r="C522" s="639"/>
      <c r="D522" s="405"/>
      <c r="E522" s="405"/>
      <c r="G522" s="291"/>
      <c r="H522" s="291"/>
      <c r="I522" s="291"/>
      <c r="J522" s="291"/>
      <c r="K522" s="291"/>
      <c r="L522" s="291"/>
      <c r="M522" s="291"/>
      <c r="N522" s="291"/>
      <c r="O522" s="699"/>
      <c r="P522" s="699"/>
    </row>
    <row r="523" spans="1:22" ht="17.100000000000001" customHeight="1">
      <c r="A523" s="288"/>
      <c r="B523" s="288"/>
      <c r="C523" s="639"/>
      <c r="D523" s="639"/>
      <c r="E523" s="639"/>
      <c r="F523" s="639"/>
      <c r="G523" s="291"/>
      <c r="H523" s="291"/>
      <c r="I523" s="291"/>
      <c r="J523" s="291"/>
      <c r="K523" s="291"/>
      <c r="L523" s="291"/>
      <c r="M523" s="291"/>
      <c r="N523" s="699"/>
      <c r="O523" s="699"/>
      <c r="P523" s="698"/>
    </row>
    <row r="524" spans="1:22" ht="17.100000000000001" customHeight="1">
      <c r="A524" s="288"/>
      <c r="B524" s="288"/>
      <c r="C524" s="639"/>
      <c r="D524" s="405"/>
      <c r="E524" s="291"/>
      <c r="F524" s="291"/>
      <c r="G524" s="291"/>
      <c r="H524" s="501"/>
      <c r="I524" s="291"/>
      <c r="J524" s="501"/>
      <c r="K524" s="291"/>
      <c r="L524" s="461"/>
      <c r="M524" s="291"/>
      <c r="N524" s="699"/>
      <c r="O524" s="704"/>
      <c r="P524" s="698"/>
    </row>
    <row r="525" spans="1:22" ht="17.100000000000001" customHeight="1">
      <c r="A525" s="288"/>
      <c r="B525" s="288"/>
      <c r="C525" s="639"/>
      <c r="D525" s="676"/>
      <c r="E525" s="677"/>
      <c r="F525" s="678"/>
      <c r="G525" s="677"/>
      <c r="H525" s="679"/>
      <c r="I525" s="677"/>
      <c r="J525" s="680"/>
      <c r="K525" s="679"/>
      <c r="L525" s="679"/>
      <c r="M525" s="681"/>
      <c r="N525" s="680"/>
      <c r="O525" s="666"/>
      <c r="P525" s="615"/>
    </row>
    <row r="526" spans="1:22" ht="14.1" customHeight="1">
      <c r="A526" s="288"/>
      <c r="B526" s="288"/>
      <c r="C526" s="639"/>
      <c r="D526" s="405"/>
      <c r="E526" s="405"/>
      <c r="F526" s="419"/>
      <c r="G526" s="419"/>
      <c r="H526" s="419"/>
      <c r="I526" s="565"/>
      <c r="J526" s="470"/>
      <c r="K526" s="419"/>
      <c r="L526" s="470"/>
      <c r="M526" s="419"/>
      <c r="N526" s="470"/>
      <c r="O526" s="699"/>
      <c r="P526" s="698"/>
    </row>
    <row r="527" spans="1:22" ht="12" customHeight="1">
      <c r="A527" s="288"/>
      <c r="B527" s="288"/>
      <c r="C527" s="639"/>
      <c r="D527" s="654"/>
      <c r="E527" s="654"/>
      <c r="F527" s="654"/>
      <c r="G527" s="654"/>
      <c r="H527" s="654"/>
      <c r="I527" s="291"/>
      <c r="J527" s="291"/>
      <c r="K527" s="291"/>
      <c r="L527" s="291"/>
      <c r="M527" s="291"/>
      <c r="N527" s="291"/>
      <c r="O527" s="699"/>
      <c r="P527" s="699"/>
      <c r="V527" s="702"/>
    </row>
    <row r="528" spans="1:22" ht="17.100000000000001" customHeight="1">
      <c r="A528" s="288"/>
      <c r="B528" s="288"/>
      <c r="C528" s="639"/>
      <c r="D528" s="705"/>
      <c r="E528" s="639"/>
      <c r="F528" s="639"/>
      <c r="G528" s="639"/>
      <c r="H528" s="706"/>
      <c r="O528" s="699"/>
      <c r="P528" s="699"/>
    </row>
    <row r="529" spans="1:19">
      <c r="A529" s="288"/>
      <c r="B529" s="288"/>
      <c r="C529" s="639"/>
      <c r="D529" s="639"/>
      <c r="E529" s="639"/>
      <c r="F529" s="707"/>
      <c r="G529" s="291"/>
      <c r="H529" s="291"/>
      <c r="I529" s="291"/>
      <c r="J529" s="501"/>
      <c r="K529" s="291"/>
      <c r="L529" s="501"/>
      <c r="M529" s="291"/>
      <c r="N529" s="461"/>
      <c r="O529" s="708"/>
      <c r="P529" s="709"/>
      <c r="R529" s="702"/>
      <c r="S529" s="702"/>
    </row>
    <row r="530" spans="1:19">
      <c r="A530" s="288"/>
      <c r="B530" s="288"/>
      <c r="C530" s="639"/>
      <c r="D530" s="639"/>
      <c r="E530" s="639"/>
      <c r="F530" s="707"/>
      <c r="G530" s="291"/>
      <c r="H530" s="291"/>
      <c r="I530" s="291"/>
      <c r="J530" s="501"/>
      <c r="K530" s="291"/>
      <c r="L530" s="501"/>
      <c r="M530" s="291"/>
      <c r="N530" s="461"/>
      <c r="O530" s="710"/>
      <c r="P530" s="699"/>
      <c r="R530" s="702"/>
    </row>
    <row r="531" spans="1:19">
      <c r="A531" s="288"/>
      <c r="B531" s="288"/>
      <c r="C531" s="639"/>
      <c r="D531" s="639"/>
      <c r="E531" s="639"/>
      <c r="F531" s="707"/>
      <c r="G531" s="291"/>
      <c r="H531" s="291"/>
      <c r="I531" s="291"/>
      <c r="J531" s="501"/>
      <c r="K531" s="291"/>
      <c r="L531" s="501"/>
      <c r="M531" s="291"/>
      <c r="N531" s="461"/>
      <c r="O531" s="710"/>
      <c r="P531" s="699"/>
      <c r="R531" s="702"/>
    </row>
    <row r="532" spans="1:19">
      <c r="A532" s="288"/>
      <c r="B532" s="288"/>
      <c r="C532" s="639"/>
      <c r="D532" s="639"/>
      <c r="E532" s="639"/>
      <c r="F532" s="707"/>
      <c r="G532" s="291"/>
      <c r="H532" s="291"/>
      <c r="I532" s="291"/>
      <c r="J532" s="501"/>
      <c r="K532" s="291"/>
      <c r="L532" s="501"/>
      <c r="M532" s="291"/>
      <c r="N532" s="461"/>
      <c r="O532" s="710"/>
      <c r="P532" s="699"/>
      <c r="R532" s="702"/>
    </row>
    <row r="533" spans="1:19">
      <c r="A533" s="288"/>
      <c r="B533" s="288"/>
      <c r="C533" s="639"/>
      <c r="D533" s="405"/>
      <c r="E533" s="405"/>
      <c r="F533" s="707"/>
      <c r="H533" s="711"/>
      <c r="I533" s="712"/>
      <c r="J533" s="711"/>
      <c r="K533" s="713"/>
      <c r="L533" s="687"/>
      <c r="M533" s="687"/>
      <c r="N533" s="714"/>
      <c r="O533" s="708"/>
      <c r="P533" s="709"/>
      <c r="R533" s="702"/>
    </row>
    <row r="534" spans="1:19" ht="15.75">
      <c r="A534" s="288"/>
      <c r="B534" s="288"/>
      <c r="C534" s="639"/>
      <c r="D534" s="676"/>
      <c r="E534" s="677"/>
      <c r="F534" s="678"/>
      <c r="G534" s="677"/>
      <c r="H534" s="679"/>
      <c r="I534" s="677"/>
      <c r="J534" s="680"/>
      <c r="K534" s="679"/>
      <c r="L534" s="679"/>
      <c r="M534" s="681"/>
      <c r="N534" s="679"/>
      <c r="O534" s="643"/>
      <c r="P534" s="615"/>
      <c r="R534" s="702"/>
    </row>
    <row r="535" spans="1:19">
      <c r="A535" s="288"/>
      <c r="B535" s="288"/>
      <c r="C535" s="639"/>
      <c r="D535" s="405"/>
      <c r="E535" s="405"/>
      <c r="F535" s="707"/>
      <c r="H535" s="711"/>
      <c r="I535" s="712"/>
      <c r="J535" s="711"/>
      <c r="K535" s="713"/>
      <c r="L535" s="687"/>
      <c r="M535" s="687"/>
      <c r="N535" s="714"/>
      <c r="O535" s="708"/>
      <c r="P535" s="709"/>
      <c r="R535" s="702"/>
    </row>
    <row r="536" spans="1:19">
      <c r="A536" s="288"/>
      <c r="B536" s="288"/>
      <c r="C536" s="639"/>
      <c r="D536" s="405"/>
      <c r="E536" s="405"/>
      <c r="O536" s="699"/>
      <c r="P536" s="699"/>
    </row>
    <row r="537" spans="1:19">
      <c r="A537" s="288"/>
      <c r="B537" s="288"/>
      <c r="C537" s="639"/>
      <c r="D537" s="639"/>
      <c r="E537" s="654"/>
      <c r="F537" s="654"/>
      <c r="G537" s="701"/>
      <c r="H537" s="701"/>
      <c r="O537" s="699"/>
      <c r="P537" s="699"/>
    </row>
    <row r="538" spans="1:19">
      <c r="A538" s="288"/>
      <c r="B538" s="288"/>
      <c r="C538" s="639"/>
      <c r="D538" s="405"/>
      <c r="E538" s="291"/>
      <c r="F538" s="291"/>
      <c r="G538" s="291"/>
      <c r="H538" s="501"/>
      <c r="I538" s="291"/>
      <c r="J538" s="501"/>
      <c r="K538" s="291"/>
      <c r="L538" s="461"/>
      <c r="M538" s="291"/>
      <c r="N538" s="470"/>
      <c r="O538" s="615"/>
      <c r="P538" s="615"/>
      <c r="R538" s="702"/>
    </row>
    <row r="539" spans="1:19">
      <c r="A539" s="288"/>
      <c r="B539" s="288"/>
      <c r="C539" s="639"/>
      <c r="D539" s="405"/>
      <c r="E539" s="291"/>
      <c r="F539" s="291"/>
      <c r="G539" s="291"/>
      <c r="H539" s="501"/>
      <c r="I539" s="291"/>
      <c r="J539" s="501"/>
      <c r="K539" s="291"/>
      <c r="L539" s="461"/>
      <c r="M539" s="291"/>
      <c r="N539" s="470"/>
      <c r="O539" s="615"/>
      <c r="P539" s="615"/>
    </row>
    <row r="540" spans="1:19">
      <c r="A540" s="288"/>
      <c r="B540" s="288"/>
      <c r="C540" s="639"/>
      <c r="D540" s="405"/>
      <c r="E540" s="291"/>
      <c r="F540" s="291"/>
      <c r="G540" s="291"/>
      <c r="H540" s="501"/>
      <c r="I540" s="291"/>
      <c r="J540" s="501"/>
      <c r="K540" s="291"/>
      <c r="L540" s="461"/>
      <c r="M540" s="291"/>
      <c r="N540" s="470"/>
      <c r="O540" s="686"/>
      <c r="P540" s="685"/>
    </row>
    <row r="541" spans="1:19">
      <c r="A541" s="288"/>
      <c r="B541" s="288"/>
      <c r="C541" s="639"/>
      <c r="D541" s="405"/>
      <c r="E541" s="291"/>
      <c r="F541" s="291"/>
      <c r="G541" s="291"/>
      <c r="H541" s="501"/>
      <c r="I541" s="291"/>
      <c r="J541" s="501"/>
      <c r="K541" s="291"/>
      <c r="L541" s="461"/>
      <c r="M541" s="291"/>
      <c r="N541" s="501"/>
      <c r="O541" s="615"/>
      <c r="P541" s="615"/>
    </row>
    <row r="542" spans="1:19">
      <c r="A542" s="288"/>
      <c r="B542" s="288"/>
      <c r="C542" s="639"/>
      <c r="D542" s="405"/>
      <c r="E542" s="405"/>
      <c r="F542" s="291"/>
      <c r="G542" s="291"/>
      <c r="H542" s="291"/>
      <c r="I542" s="291"/>
      <c r="J542" s="291"/>
      <c r="K542" s="291"/>
      <c r="L542" s="501"/>
      <c r="M542" s="291"/>
      <c r="N542" s="501"/>
      <c r="O542" s="691"/>
      <c r="P542" s="685"/>
    </row>
    <row r="543" spans="1:19" ht="15.75">
      <c r="A543" s="288"/>
      <c r="B543" s="288"/>
      <c r="C543" s="639"/>
      <c r="D543" s="676"/>
      <c r="E543" s="677"/>
      <c r="F543" s="678"/>
      <c r="G543" s="677"/>
      <c r="H543" s="679"/>
      <c r="I543" s="677"/>
      <c r="J543" s="680"/>
      <c r="K543" s="679"/>
      <c r="L543" s="679"/>
      <c r="M543" s="681"/>
      <c r="N543" s="680"/>
      <c r="O543" s="666"/>
      <c r="P543" s="615"/>
    </row>
    <row r="544" spans="1:19">
      <c r="A544" s="288"/>
      <c r="B544" s="288"/>
      <c r="C544" s="639"/>
      <c r="D544" s="639"/>
      <c r="E544" s="639"/>
      <c r="F544" s="419"/>
      <c r="G544" s="419"/>
      <c r="H544" s="419"/>
      <c r="I544" s="565"/>
      <c r="J544" s="470"/>
      <c r="K544" s="419"/>
      <c r="L544" s="470"/>
      <c r="M544" s="419"/>
      <c r="N544" s="470"/>
      <c r="O544" s="699"/>
      <c r="P544" s="699"/>
    </row>
    <row r="545" spans="1:18">
      <c r="A545" s="288"/>
      <c r="B545" s="288"/>
      <c r="C545" s="639"/>
      <c r="D545" s="715"/>
      <c r="E545" s="689"/>
      <c r="F545" s="419"/>
      <c r="G545" s="419"/>
      <c r="H545" s="461"/>
      <c r="I545" s="419"/>
      <c r="J545" s="461"/>
      <c r="K545" s="419"/>
      <c r="L545" s="470"/>
      <c r="M545" s="419"/>
      <c r="N545" s="470"/>
      <c r="O545" s="699"/>
      <c r="P545" s="699"/>
    </row>
    <row r="546" spans="1:18">
      <c r="A546" s="288"/>
      <c r="B546" s="288"/>
      <c r="C546" s="639"/>
      <c r="D546" s="405"/>
      <c r="E546" s="405"/>
      <c r="F546" s="419"/>
      <c r="G546" s="419"/>
      <c r="H546" s="419"/>
      <c r="I546" s="565"/>
      <c r="J546" s="470"/>
      <c r="K546" s="419"/>
      <c r="L546" s="470"/>
      <c r="M546" s="419"/>
      <c r="N546" s="470"/>
      <c r="O546" s="699"/>
      <c r="P546" s="699"/>
    </row>
    <row r="547" spans="1:18">
      <c r="A547" s="288"/>
      <c r="B547" s="288"/>
      <c r="C547" s="683"/>
      <c r="D547" s="405"/>
      <c r="E547" s="405"/>
      <c r="O547" s="699"/>
      <c r="P547" s="699"/>
    </row>
    <row r="548" spans="1:18">
      <c r="A548" s="288"/>
      <c r="B548" s="288"/>
      <c r="C548" s="639"/>
      <c r="D548" s="716"/>
      <c r="E548" s="405"/>
      <c r="O548" s="699"/>
      <c r="P548" s="699"/>
    </row>
    <row r="549" spans="1:18">
      <c r="A549" s="288"/>
      <c r="B549" s="288"/>
      <c r="C549" s="639"/>
      <c r="D549" s="405"/>
      <c r="E549" s="291"/>
      <c r="F549" s="291"/>
      <c r="G549" s="291"/>
      <c r="H549" s="558"/>
      <c r="I549" s="291"/>
      <c r="J549" s="558"/>
      <c r="K549" s="291"/>
      <c r="L549" s="470"/>
      <c r="M549" s="291"/>
      <c r="N549" s="470"/>
      <c r="O549" s="615"/>
      <c r="P549" s="615"/>
    </row>
    <row r="550" spans="1:18">
      <c r="A550" s="288"/>
      <c r="B550" s="288"/>
      <c r="C550" s="639"/>
      <c r="D550" s="405"/>
      <c r="E550" s="291"/>
      <c r="F550" s="291"/>
      <c r="G550" s="291"/>
      <c r="H550" s="558"/>
      <c r="I550" s="291"/>
      <c r="J550" s="558"/>
      <c r="K550" s="291"/>
      <c r="L550" s="470"/>
      <c r="M550" s="291"/>
      <c r="N550" s="470"/>
      <c r="O550" s="686"/>
      <c r="P550" s="685"/>
      <c r="R550" s="717"/>
    </row>
    <row r="551" spans="1:18">
      <c r="A551" s="288"/>
      <c r="B551" s="288"/>
      <c r="C551" s="639"/>
      <c r="D551" s="405"/>
      <c r="E551" s="291"/>
      <c r="F551" s="291"/>
      <c r="G551" s="291"/>
      <c r="H551" s="558"/>
      <c r="I551" s="291"/>
      <c r="J551" s="558"/>
      <c r="K551" s="291"/>
      <c r="L551" s="470"/>
      <c r="M551" s="291"/>
      <c r="N551" s="501"/>
      <c r="O551" s="615"/>
      <c r="P551" s="615"/>
    </row>
    <row r="552" spans="1:18">
      <c r="A552" s="288"/>
      <c r="B552" s="288"/>
      <c r="C552" s="639"/>
      <c r="D552" s="405"/>
      <c r="E552" s="405"/>
      <c r="F552" s="291"/>
      <c r="G552" s="291"/>
      <c r="H552" s="291"/>
      <c r="I552" s="291"/>
      <c r="J552" s="291"/>
      <c r="K552" s="291"/>
      <c r="L552" s="558"/>
      <c r="M552" s="291"/>
      <c r="N552" s="501"/>
      <c r="O552" s="686"/>
      <c r="P552" s="685"/>
    </row>
    <row r="553" spans="1:18" ht="15.75">
      <c r="A553" s="288"/>
      <c r="B553" s="288"/>
      <c r="C553" s="639"/>
      <c r="D553" s="676"/>
      <c r="E553" s="677"/>
      <c r="F553" s="678"/>
      <c r="G553" s="677"/>
      <c r="H553" s="679"/>
      <c r="I553" s="677"/>
      <c r="J553" s="680"/>
      <c r="K553" s="679"/>
      <c r="L553" s="679"/>
      <c r="M553" s="681"/>
      <c r="N553" s="680"/>
      <c r="O553" s="666"/>
      <c r="P553" s="615"/>
    </row>
    <row r="554" spans="1:18">
      <c r="A554" s="288"/>
      <c r="B554" s="288"/>
      <c r="C554" s="639"/>
      <c r="D554" s="405"/>
      <c r="E554" s="405"/>
      <c r="O554" s="699"/>
      <c r="P554" s="699"/>
    </row>
    <row r="555" spans="1:18">
      <c r="A555" s="288"/>
      <c r="B555" s="288"/>
      <c r="C555" s="639"/>
      <c r="D555" s="639"/>
      <c r="E555" s="639"/>
      <c r="F555" s="639"/>
      <c r="O555" s="699"/>
      <c r="P555" s="699"/>
    </row>
    <row r="556" spans="1:18">
      <c r="A556" s="288"/>
      <c r="B556" s="288"/>
      <c r="C556" s="639"/>
      <c r="D556" s="405"/>
      <c r="E556" s="291"/>
      <c r="F556" s="291"/>
      <c r="G556" s="291"/>
      <c r="H556" s="718"/>
      <c r="I556" s="689"/>
      <c r="J556" s="718"/>
      <c r="K556" s="291"/>
      <c r="L556" s="291"/>
      <c r="M556" s="291"/>
      <c r="N556" s="501"/>
      <c r="O556" s="699"/>
      <c r="P556" s="699"/>
    </row>
    <row r="557" spans="1:18">
      <c r="A557" s="288"/>
      <c r="B557" s="288"/>
      <c r="C557" s="639"/>
      <c r="D557" s="689"/>
      <c r="E557" s="291"/>
      <c r="F557" s="291"/>
      <c r="G557" s="291"/>
      <c r="H557" s="718"/>
      <c r="I557" s="689"/>
      <c r="J557" s="718"/>
      <c r="K557" s="291"/>
      <c r="L557" s="291"/>
      <c r="M557" s="291"/>
      <c r="N557" s="501"/>
      <c r="O557" s="710"/>
      <c r="P557" s="699"/>
      <c r="R557" s="719"/>
    </row>
    <row r="558" spans="1:18">
      <c r="A558" s="288"/>
      <c r="B558" s="288"/>
      <c r="C558" s="639"/>
      <c r="D558" s="405"/>
      <c r="E558" s="291"/>
      <c r="F558" s="291"/>
      <c r="G558" s="291"/>
      <c r="H558" s="718"/>
      <c r="I558" s="689"/>
      <c r="J558" s="718"/>
      <c r="K558" s="291"/>
      <c r="L558" s="291"/>
      <c r="M558" s="291"/>
      <c r="N558" s="501"/>
      <c r="O558" s="699"/>
      <c r="P558" s="699"/>
      <c r="R558" s="698"/>
    </row>
    <row r="559" spans="1:18">
      <c r="A559" s="288"/>
      <c r="B559" s="288"/>
      <c r="C559" s="639"/>
      <c r="D559" s="405"/>
      <c r="E559" s="291"/>
      <c r="F559" s="291"/>
      <c r="G559" s="291"/>
      <c r="H559" s="718"/>
      <c r="I559" s="689"/>
      <c r="J559" s="718"/>
      <c r="K559" s="291"/>
      <c r="L559" s="291"/>
      <c r="M559" s="291"/>
      <c r="N559" s="501"/>
      <c r="O559" s="699"/>
      <c r="P559" s="699"/>
      <c r="R559" s="698"/>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405"/>
      <c r="N562" s="719"/>
      <c r="O562" s="720"/>
      <c r="P562" s="709"/>
      <c r="R562" s="698"/>
    </row>
    <row r="563" spans="1:18" ht="15.75">
      <c r="A563" s="288"/>
      <c r="B563" s="288"/>
      <c r="C563" s="639"/>
      <c r="D563" s="676"/>
      <c r="E563" s="677"/>
      <c r="F563" s="678"/>
      <c r="G563" s="677"/>
      <c r="H563" s="679"/>
      <c r="I563" s="677"/>
      <c r="J563" s="680"/>
      <c r="K563" s="679"/>
      <c r="L563" s="679"/>
      <c r="M563" s="681"/>
      <c r="N563" s="679"/>
      <c r="O563" s="643"/>
      <c r="P563" s="615"/>
      <c r="R563" s="698"/>
    </row>
    <row r="564" spans="1:18">
      <c r="A564" s="288"/>
      <c r="B564" s="288"/>
      <c r="C564" s="639"/>
      <c r="D564" s="405"/>
      <c r="E564" s="405"/>
      <c r="N564" s="711"/>
      <c r="O564" s="699"/>
      <c r="P564" s="699"/>
      <c r="R564" s="698"/>
    </row>
    <row r="565" spans="1:18">
      <c r="A565" s="288"/>
      <c r="B565" s="288"/>
      <c r="C565" s="639"/>
      <c r="D565" s="405"/>
      <c r="E565" s="405"/>
      <c r="N565" s="711"/>
      <c r="O565" s="699"/>
      <c r="P565" s="699"/>
      <c r="R565" s="698"/>
    </row>
    <row r="566" spans="1:18">
      <c r="A566" s="288"/>
      <c r="B566" s="288"/>
      <c r="C566" s="639"/>
      <c r="D566" s="639"/>
      <c r="E566" s="639"/>
      <c r="F566" s="639"/>
      <c r="N566" s="711"/>
      <c r="O566" s="699"/>
      <c r="P566" s="699"/>
      <c r="R566" s="698"/>
    </row>
    <row r="567" spans="1:18">
      <c r="A567" s="288"/>
      <c r="B567" s="288"/>
      <c r="C567" s="639"/>
      <c r="D567" s="405"/>
      <c r="E567" s="405"/>
      <c r="F567" s="291"/>
      <c r="G567" s="291"/>
      <c r="H567" s="718"/>
      <c r="I567" s="689"/>
      <c r="J567" s="718"/>
      <c r="K567" s="291"/>
      <c r="L567" s="558"/>
      <c r="M567" s="291"/>
      <c r="N567" s="558"/>
      <c r="O567" s="708"/>
      <c r="P567" s="709"/>
      <c r="R567" s="698"/>
    </row>
    <row r="568" spans="1:18" ht="15.75">
      <c r="A568" s="288"/>
      <c r="B568" s="288"/>
      <c r="C568" s="639"/>
      <c r="D568" s="676"/>
      <c r="E568" s="677"/>
      <c r="F568" s="678"/>
      <c r="G568" s="677"/>
      <c r="H568" s="679"/>
      <c r="I568" s="677"/>
      <c r="J568" s="680"/>
      <c r="K568" s="679"/>
      <c r="L568" s="679"/>
      <c r="M568" s="681"/>
      <c r="N568" s="679"/>
      <c r="O568" s="643"/>
      <c r="P568" s="615"/>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721"/>
      <c r="B575" s="721"/>
      <c r="C575" s="620"/>
      <c r="D575" s="620"/>
      <c r="E575" s="620"/>
      <c r="F575" s="620"/>
      <c r="G575" s="722"/>
      <c r="H575" s="722"/>
      <c r="I575" s="722"/>
      <c r="J575" s="722"/>
      <c r="K575" s="722"/>
      <c r="L575" s="722"/>
      <c r="M575" s="722"/>
      <c r="N575" s="722"/>
      <c r="O575" s="723"/>
      <c r="P575" s="723"/>
      <c r="R575" s="698"/>
    </row>
    <row r="576" spans="1:18">
      <c r="A576" s="721"/>
      <c r="B576" s="721"/>
      <c r="C576" s="620"/>
      <c r="D576" s="621"/>
      <c r="E576" s="621"/>
      <c r="F576" s="621"/>
      <c r="G576" s="621"/>
      <c r="H576" s="621"/>
      <c r="I576" s="621"/>
      <c r="J576" s="621"/>
      <c r="K576" s="623"/>
      <c r="L576" s="626"/>
      <c r="M576" s="623"/>
      <c r="N576" s="622"/>
      <c r="O576" s="724"/>
      <c r="P576" s="725"/>
    </row>
    <row r="577" spans="1:18">
      <c r="A577" s="721"/>
      <c r="B577" s="721"/>
      <c r="C577" s="620"/>
      <c r="D577" s="620"/>
      <c r="E577" s="620"/>
      <c r="F577" s="620"/>
      <c r="G577" s="620"/>
      <c r="H577" s="622"/>
      <c r="I577" s="721"/>
      <c r="J577" s="623"/>
      <c r="K577" s="623"/>
      <c r="L577" s="626"/>
      <c r="M577" s="623"/>
      <c r="N577" s="626"/>
      <c r="O577" s="726"/>
      <c r="P577" s="725"/>
    </row>
    <row r="578" spans="1:18">
      <c r="A578" s="721"/>
      <c r="B578" s="721"/>
      <c r="C578" s="620"/>
      <c r="D578" s="620"/>
      <c r="E578" s="620"/>
      <c r="F578" s="620"/>
      <c r="G578" s="620"/>
      <c r="H578" s="622"/>
      <c r="I578" s="721"/>
      <c r="J578" s="623"/>
      <c r="K578" s="623"/>
      <c r="L578" s="626"/>
      <c r="M578" s="623"/>
      <c r="N578" s="626"/>
      <c r="O578" s="726"/>
      <c r="P578" s="725"/>
    </row>
    <row r="579" spans="1:18">
      <c r="A579" s="721"/>
      <c r="B579" s="721"/>
      <c r="C579" s="620"/>
      <c r="D579" s="637"/>
      <c r="E579" s="637"/>
      <c r="F579" s="623"/>
      <c r="G579" s="623"/>
      <c r="H579" s="727"/>
      <c r="I579" s="628"/>
      <c r="J579" s="727"/>
      <c r="K579" s="623"/>
      <c r="L579" s="622"/>
      <c r="M579" s="623"/>
      <c r="N579" s="622"/>
      <c r="O579" s="726"/>
      <c r="P579" s="725"/>
    </row>
    <row r="580" spans="1:18">
      <c r="A580" s="721"/>
      <c r="B580" s="721"/>
      <c r="C580" s="620"/>
      <c r="D580" s="637"/>
      <c r="E580" s="637"/>
      <c r="F580" s="623"/>
      <c r="G580" s="623"/>
      <c r="H580" s="727"/>
      <c r="I580" s="628"/>
      <c r="J580" s="727"/>
      <c r="K580" s="623"/>
      <c r="L580" s="622"/>
      <c r="M580" s="623"/>
      <c r="N580" s="622"/>
      <c r="O580" s="726"/>
      <c r="P580" s="725"/>
    </row>
    <row r="581" spans="1:18">
      <c r="A581" s="721"/>
      <c r="B581" s="721"/>
      <c r="C581" s="620"/>
      <c r="D581" s="637"/>
      <c r="E581" s="637"/>
      <c r="F581" s="637"/>
      <c r="G581" s="620"/>
      <c r="H581" s="622"/>
      <c r="I581" s="721"/>
      <c r="J581" s="623"/>
      <c r="K581" s="623"/>
      <c r="L581" s="626"/>
      <c r="M581" s="623"/>
      <c r="N581" s="626"/>
      <c r="O581" s="726"/>
      <c r="P581" s="725"/>
    </row>
    <row r="582" spans="1:18" ht="15.75">
      <c r="A582" s="721"/>
      <c r="B582" s="721"/>
      <c r="C582" s="620"/>
      <c r="D582" s="676"/>
      <c r="E582" s="677"/>
      <c r="F582" s="678"/>
      <c r="G582" s="677"/>
      <c r="H582" s="679"/>
      <c r="I582" s="677"/>
      <c r="J582" s="680"/>
      <c r="K582" s="679"/>
      <c r="L582" s="679"/>
      <c r="M582" s="681"/>
      <c r="N582" s="680"/>
      <c r="O582" s="726"/>
      <c r="P582" s="725"/>
    </row>
    <row r="583" spans="1:18">
      <c r="A583" s="721"/>
      <c r="B583" s="721"/>
      <c r="C583" s="620"/>
      <c r="D583" s="637"/>
      <c r="E583" s="637"/>
      <c r="F583" s="637"/>
      <c r="G583" s="620"/>
      <c r="H583" s="622"/>
      <c r="I583" s="721"/>
      <c r="J583" s="623"/>
      <c r="K583" s="623"/>
      <c r="L583" s="626"/>
      <c r="M583" s="623"/>
      <c r="N583" s="466"/>
      <c r="O583" s="726"/>
      <c r="P583" s="725"/>
    </row>
    <row r="584" spans="1:18">
      <c r="A584" s="721"/>
      <c r="B584" s="721"/>
      <c r="C584" s="620"/>
      <c r="D584" s="637"/>
      <c r="E584" s="637"/>
      <c r="F584" s="722"/>
      <c r="G584" s="722"/>
      <c r="H584" s="722"/>
      <c r="I584" s="722"/>
      <c r="J584" s="722"/>
      <c r="K584" s="722"/>
      <c r="L584" s="722"/>
      <c r="M584" s="722"/>
      <c r="N584" s="722"/>
      <c r="O584" s="723"/>
      <c r="P584" s="723"/>
    </row>
    <row r="585" spans="1:18">
      <c r="A585" s="288"/>
      <c r="B585" s="288"/>
      <c r="C585" s="614"/>
      <c r="D585" s="368"/>
      <c r="E585" s="368"/>
      <c r="F585" s="368"/>
      <c r="G585" s="291"/>
      <c r="H585" s="291"/>
      <c r="I585" s="291"/>
      <c r="J585" s="558"/>
      <c r="K585" s="291"/>
      <c r="L585" s="501"/>
      <c r="M585" s="291"/>
      <c r="N585" s="470"/>
      <c r="O585" s="710"/>
      <c r="P585" s="699"/>
      <c r="R585" s="702"/>
    </row>
    <row r="586" spans="1:18">
      <c r="A586" s="288"/>
      <c r="B586" s="288"/>
      <c r="C586" s="614"/>
      <c r="D586" s="368"/>
      <c r="E586" s="368"/>
      <c r="F586" s="368"/>
      <c r="G586" s="291"/>
      <c r="H586" s="291"/>
      <c r="I586" s="291"/>
      <c r="J586" s="558"/>
      <c r="K586" s="291"/>
      <c r="L586" s="558"/>
      <c r="M586" s="291"/>
      <c r="N586" s="470"/>
      <c r="O586" s="699"/>
      <c r="P586" s="699"/>
    </row>
    <row r="587" spans="1:18">
      <c r="A587" s="288"/>
      <c r="B587" s="288"/>
      <c r="C587" s="614"/>
      <c r="D587" s="728"/>
      <c r="E587" s="405"/>
      <c r="G587" s="291"/>
      <c r="H587" s="291"/>
      <c r="I587" s="291"/>
      <c r="J587" s="558"/>
      <c r="K587" s="291"/>
      <c r="L587" s="558"/>
      <c r="M587" s="291"/>
      <c r="N587" s="470"/>
      <c r="O587" s="699"/>
      <c r="P587" s="699"/>
    </row>
    <row r="588" spans="1:18">
      <c r="A588" s="288"/>
      <c r="B588" s="288"/>
      <c r="C588" s="614"/>
      <c r="D588" s="304"/>
      <c r="E588" s="304"/>
      <c r="G588" s="291"/>
      <c r="H588" s="291"/>
      <c r="I588" s="291"/>
      <c r="J588" s="558"/>
      <c r="K588" s="291"/>
      <c r="L588" s="558"/>
      <c r="M588" s="291"/>
      <c r="N588" s="470"/>
      <c r="O588" s="699"/>
      <c r="P588" s="699"/>
    </row>
    <row r="589" spans="1:18">
      <c r="A589" s="288"/>
      <c r="B589" s="288"/>
      <c r="C589" s="614"/>
      <c r="D589" s="304"/>
      <c r="E589" s="304"/>
      <c r="G589" s="291"/>
      <c r="H589" s="291"/>
      <c r="I589" s="291"/>
      <c r="J589" s="558"/>
      <c r="K589" s="291"/>
      <c r="L589" s="558"/>
      <c r="M589" s="291"/>
      <c r="N589" s="470"/>
      <c r="O589" s="699"/>
      <c r="P589" s="699"/>
    </row>
    <row r="590" spans="1:18">
      <c r="A590" s="288"/>
      <c r="B590" s="288"/>
      <c r="C590" s="614"/>
      <c r="D590" s="728"/>
      <c r="E590" s="304"/>
      <c r="G590" s="291"/>
      <c r="H590" s="291"/>
      <c r="I590" s="291"/>
      <c r="J590" s="558"/>
      <c r="K590" s="291"/>
      <c r="L590" s="558"/>
      <c r="M590" s="291"/>
      <c r="N590" s="470"/>
      <c r="O590" s="699"/>
      <c r="P590" s="699"/>
    </row>
    <row r="591" spans="1:18">
      <c r="A591" s="288"/>
      <c r="B591" s="288"/>
      <c r="C591" s="614"/>
      <c r="D591" s="728"/>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8">
      <c r="A593" s="288"/>
      <c r="B593" s="288"/>
      <c r="C593" s="614"/>
      <c r="D593" s="304"/>
      <c r="E593" s="304"/>
      <c r="N593" s="711"/>
      <c r="O593" s="699"/>
      <c r="P593" s="699"/>
    </row>
    <row r="594" spans="1:18">
      <c r="A594" s="288"/>
      <c r="B594" s="288"/>
      <c r="C594" s="614"/>
      <c r="D594" s="304"/>
      <c r="E594" s="304"/>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O597" s="699"/>
      <c r="P597" s="699"/>
    </row>
    <row r="598" spans="1:18">
      <c r="A598" s="288"/>
      <c r="B598" s="288"/>
      <c r="C598" s="614"/>
      <c r="D598" s="405"/>
      <c r="E598" s="291"/>
      <c r="F598" s="291"/>
      <c r="G598" s="291"/>
      <c r="H598" s="558"/>
      <c r="I598" s="291"/>
      <c r="J598" s="501"/>
      <c r="K598" s="291"/>
      <c r="L598" s="461"/>
      <c r="O598" s="699"/>
      <c r="P598" s="699"/>
    </row>
    <row r="599" spans="1:18">
      <c r="A599" s="288"/>
      <c r="B599" s="288"/>
      <c r="C599" s="614"/>
      <c r="D599" s="405"/>
      <c r="E599" s="291"/>
      <c r="F599" s="291"/>
      <c r="G599" s="291"/>
      <c r="H599" s="558"/>
      <c r="I599" s="291"/>
      <c r="J599" s="501"/>
      <c r="K599" s="291"/>
      <c r="L599" s="461"/>
      <c r="O599" s="699"/>
      <c r="P599" s="699"/>
    </row>
    <row r="600" spans="1:18">
      <c r="A600" s="288"/>
      <c r="B600" s="288"/>
      <c r="C600" s="614"/>
      <c r="D600" s="405"/>
      <c r="E600" s="291"/>
      <c r="F600" s="291"/>
      <c r="G600" s="291"/>
      <c r="H600" s="558"/>
      <c r="I600" s="291"/>
      <c r="J600" s="501"/>
      <c r="K600" s="291"/>
      <c r="L600" s="461"/>
      <c r="O600" s="699"/>
      <c r="P600" s="699"/>
    </row>
    <row r="601" spans="1:18">
      <c r="A601" s="288"/>
      <c r="B601" s="288"/>
      <c r="C601" s="614"/>
      <c r="D601" s="405"/>
      <c r="E601" s="291"/>
      <c r="F601" s="291"/>
      <c r="G601" s="291"/>
      <c r="H601" s="558"/>
      <c r="I601" s="291"/>
      <c r="J601" s="501"/>
      <c r="K601" s="291"/>
      <c r="L601" s="461"/>
      <c r="N601" s="719"/>
      <c r="O601" s="699"/>
      <c r="P601" s="699"/>
    </row>
    <row r="602" spans="1:18">
      <c r="A602" s="288"/>
      <c r="B602" s="288"/>
      <c r="C602" s="614"/>
      <c r="D602" s="304"/>
      <c r="E602" s="698"/>
      <c r="F602" s="719"/>
      <c r="J602" s="711"/>
      <c r="L602" s="617"/>
      <c r="N602" s="711"/>
      <c r="O602" s="699"/>
      <c r="P602" s="699"/>
    </row>
    <row r="603" spans="1:18">
      <c r="A603" s="288"/>
      <c r="B603" s="288"/>
      <c r="C603" s="614"/>
      <c r="D603" s="304"/>
      <c r="E603" s="304"/>
      <c r="N603" s="711"/>
      <c r="O603" s="708"/>
      <c r="P603" s="709"/>
    </row>
    <row r="604" spans="1:18" ht="15.75">
      <c r="A604" s="672"/>
      <c r="B604" s="672"/>
      <c r="C604" s="729"/>
      <c r="D604" s="676"/>
      <c r="E604" s="677"/>
      <c r="F604" s="678"/>
      <c r="G604" s="677"/>
      <c r="H604" s="679"/>
      <c r="I604" s="677"/>
      <c r="J604" s="680"/>
      <c r="K604" s="679"/>
      <c r="L604" s="679"/>
      <c r="M604" s="681"/>
      <c r="N604" s="680"/>
      <c r="O604" s="708"/>
      <c r="P604" s="709"/>
    </row>
    <row r="605" spans="1:18">
      <c r="A605" s="672"/>
      <c r="B605" s="672"/>
      <c r="C605" s="729"/>
      <c r="D605" s="304"/>
      <c r="E605" s="304"/>
      <c r="N605" s="711"/>
      <c r="O605" s="708"/>
      <c r="P605" s="709"/>
    </row>
    <row r="606" spans="1:18">
      <c r="A606" s="565"/>
      <c r="B606" s="565"/>
      <c r="C606" s="614"/>
      <c r="D606" s="614"/>
      <c r="E606" s="614"/>
      <c r="F606" s="614"/>
      <c r="G606" s="614"/>
      <c r="H606" s="614"/>
      <c r="I606" s="614"/>
      <c r="J606" s="614"/>
      <c r="K606" s="614"/>
      <c r="L606" s="614"/>
      <c r="M606" s="426"/>
      <c r="N606" s="426"/>
      <c r="O606" s="611"/>
      <c r="P606" s="611"/>
    </row>
    <row r="607" spans="1:18">
      <c r="A607" s="565"/>
      <c r="B607" s="565"/>
      <c r="C607" s="614"/>
      <c r="D607" s="614"/>
      <c r="E607" s="614"/>
      <c r="F607" s="614"/>
      <c r="G607" s="291"/>
      <c r="H607" s="291"/>
      <c r="I607" s="291"/>
      <c r="J607" s="558"/>
      <c r="K607" s="291"/>
      <c r="L607" s="501"/>
      <c r="M607" s="291"/>
      <c r="N607" s="461"/>
      <c r="O607" s="730"/>
      <c r="P607" s="731"/>
      <c r="R607" s="702"/>
    </row>
    <row r="608" spans="1:18" ht="15.75">
      <c r="A608" s="565"/>
      <c r="B608" s="565"/>
      <c r="C608" s="614"/>
      <c r="D608" s="676"/>
      <c r="E608" s="677"/>
      <c r="F608" s="678"/>
      <c r="G608" s="677"/>
      <c r="H608" s="679"/>
      <c r="I608" s="677"/>
      <c r="J608" s="680"/>
      <c r="K608" s="679"/>
      <c r="L608" s="679"/>
      <c r="M608" s="681"/>
      <c r="N608" s="680"/>
      <c r="O608" s="708"/>
      <c r="P608" s="709"/>
    </row>
    <row r="609" spans="1:18">
      <c r="A609" s="565"/>
      <c r="B609" s="565"/>
      <c r="C609" s="614"/>
      <c r="D609" s="614"/>
      <c r="E609" s="614"/>
      <c r="F609" s="614"/>
      <c r="G609" s="614"/>
      <c r="H609" s="614"/>
      <c r="I609" s="614"/>
      <c r="J609" s="614"/>
      <c r="K609" s="426"/>
      <c r="L609" s="732"/>
      <c r="M609" s="426"/>
      <c r="N609" s="426"/>
      <c r="O609" s="611"/>
      <c r="P609" s="611"/>
    </row>
    <row r="610" spans="1:18">
      <c r="A610" s="565"/>
      <c r="B610" s="565"/>
      <c r="C610" s="614"/>
      <c r="D610" s="542"/>
      <c r="E610" s="542"/>
      <c r="F610" s="542"/>
      <c r="G610" s="542"/>
      <c r="H610" s="542"/>
      <c r="I610" s="542"/>
      <c r="J610" s="542"/>
      <c r="K610" s="426"/>
      <c r="L610" s="732"/>
      <c r="M610" s="426"/>
      <c r="N610" s="732"/>
      <c r="O610" s="611"/>
      <c r="P610" s="611"/>
    </row>
    <row r="611" spans="1:18">
      <c r="A611" s="288"/>
      <c r="B611" s="288"/>
      <c r="C611" s="456"/>
      <c r="D611" s="639"/>
      <c r="E611" s="639"/>
      <c r="F611" s="639"/>
      <c r="O611" s="699"/>
      <c r="P611" s="699"/>
    </row>
    <row r="612" spans="1:18">
      <c r="A612" s="288"/>
      <c r="B612" s="288"/>
      <c r="C612" s="456"/>
      <c r="D612" s="669"/>
      <c r="E612" s="397"/>
      <c r="F612" s="558"/>
      <c r="G612" s="355"/>
      <c r="H612" s="733"/>
      <c r="I612" s="291"/>
      <c r="J612" s="501"/>
      <c r="K612" s="355"/>
      <c r="L612" s="668"/>
      <c r="M612" s="291"/>
      <c r="N612" s="470"/>
      <c r="O612" s="720"/>
      <c r="P612" s="709"/>
      <c r="R612" s="702"/>
    </row>
    <row r="613" spans="1:18">
      <c r="A613" s="288"/>
      <c r="B613" s="288"/>
      <c r="C613" s="456"/>
      <c r="D613" s="397"/>
      <c r="E613" s="397"/>
      <c r="F613" s="291"/>
      <c r="G613" s="291"/>
      <c r="H613" s="558"/>
      <c r="I613" s="291"/>
      <c r="J613" s="558"/>
      <c r="K613" s="291"/>
      <c r="L613" s="501"/>
      <c r="M613" s="291"/>
      <c r="N613" s="470"/>
      <c r="O613" s="699"/>
      <c r="P613" s="699"/>
    </row>
    <row r="614" spans="1:18">
      <c r="A614" s="288"/>
      <c r="B614" s="288"/>
      <c r="C614" s="456"/>
      <c r="D614" s="715"/>
      <c r="E614" s="689"/>
      <c r="F614" s="558"/>
      <c r="G614" s="291"/>
      <c r="H614" s="558"/>
      <c r="I614" s="615"/>
      <c r="J614" s="501"/>
      <c r="K614" s="291"/>
      <c r="L614" s="501"/>
      <c r="M614" s="291"/>
      <c r="N614" s="558"/>
      <c r="O614" s="710"/>
      <c r="P614" s="699"/>
    </row>
    <row r="615" spans="1:18">
      <c r="A615" s="288"/>
      <c r="B615" s="288"/>
      <c r="C615" s="456"/>
      <c r="D615" s="405"/>
      <c r="E615" s="405"/>
      <c r="F615" s="291"/>
      <c r="G615" s="291"/>
      <c r="H615" s="291"/>
      <c r="I615" s="288"/>
      <c r="J615" s="291"/>
      <c r="K615" s="291"/>
      <c r="L615" s="291"/>
      <c r="M615" s="291"/>
      <c r="N615" s="558"/>
      <c r="O615" s="699"/>
      <c r="P615" s="699"/>
    </row>
    <row r="616" spans="1:18">
      <c r="A616" s="288"/>
      <c r="B616" s="288"/>
      <c r="C616" s="456"/>
      <c r="D616" s="405"/>
      <c r="E616" s="405"/>
      <c r="O616" s="699"/>
      <c r="P616" s="699"/>
    </row>
    <row r="617" spans="1:18">
      <c r="A617" s="288"/>
      <c r="B617" s="288"/>
      <c r="C617" s="639"/>
      <c r="D617" s="639"/>
      <c r="E617" s="639"/>
      <c r="F617" s="639"/>
      <c r="O617" s="699"/>
      <c r="P617" s="698"/>
      <c r="R617" s="702"/>
    </row>
    <row r="618" spans="1:18">
      <c r="A618" s="288"/>
      <c r="B618" s="288"/>
      <c r="C618" s="639"/>
      <c r="D618" s="669"/>
      <c r="E618" s="397"/>
      <c r="F618" s="558"/>
      <c r="G618" s="355"/>
      <c r="H618" s="733"/>
      <c r="I618" s="291"/>
      <c r="J618" s="501"/>
      <c r="K618" s="355"/>
      <c r="L618" s="668"/>
      <c r="M618" s="291"/>
      <c r="N618" s="470"/>
      <c r="O618" s="710"/>
      <c r="P618" s="699"/>
    </row>
    <row r="619" spans="1:18">
      <c r="A619" s="288"/>
      <c r="B619" s="288"/>
      <c r="C619" s="639"/>
      <c r="D619" s="397"/>
      <c r="E619" s="397"/>
      <c r="F619" s="291"/>
      <c r="G619" s="291"/>
      <c r="H619" s="558"/>
      <c r="I619" s="291"/>
      <c r="J619" s="558"/>
      <c r="K619" s="291"/>
      <c r="L619" s="501"/>
      <c r="M619" s="291"/>
      <c r="N619" s="470"/>
      <c r="O619" s="699"/>
      <c r="P619" s="699"/>
    </row>
    <row r="620" spans="1:18">
      <c r="A620" s="288"/>
      <c r="B620" s="288"/>
      <c r="C620" s="639"/>
      <c r="D620" s="715"/>
      <c r="E620" s="689"/>
      <c r="F620" s="558"/>
      <c r="G620" s="355"/>
      <c r="H620" s="733"/>
      <c r="I620" s="291"/>
      <c r="J620" s="501"/>
      <c r="K620" s="355"/>
      <c r="L620" s="668"/>
      <c r="M620" s="291"/>
      <c r="N620" s="470"/>
      <c r="O620" s="720"/>
      <c r="P620" s="709"/>
    </row>
    <row r="621" spans="1:18">
      <c r="A621" s="288"/>
      <c r="B621" s="288"/>
      <c r="C621" s="639"/>
      <c r="D621" s="405"/>
      <c r="E621" s="405"/>
      <c r="F621" s="291"/>
      <c r="G621" s="291"/>
      <c r="H621" s="291"/>
      <c r="I621" s="288"/>
      <c r="J621" s="291"/>
      <c r="K621" s="291"/>
      <c r="L621" s="291"/>
      <c r="M621" s="291"/>
      <c r="N621" s="558"/>
      <c r="O621" s="699"/>
      <c r="P621" s="699"/>
    </row>
    <row r="622" spans="1:18">
      <c r="A622" s="288"/>
      <c r="B622" s="288"/>
      <c r="C622" s="639"/>
      <c r="D622" s="405"/>
      <c r="E622" s="405"/>
      <c r="O622" s="699"/>
      <c r="P622" s="699"/>
    </row>
    <row r="623" spans="1:18">
      <c r="A623" s="288"/>
      <c r="B623" s="288"/>
      <c r="C623" s="639"/>
      <c r="D623" s="639"/>
      <c r="E623" s="639"/>
      <c r="F623" s="639"/>
      <c r="G623" s="291"/>
      <c r="J623" s="711"/>
      <c r="L623" s="711"/>
      <c r="N623" s="711"/>
      <c r="O623" s="710"/>
      <c r="P623" s="699"/>
      <c r="R623" s="702"/>
    </row>
    <row r="624" spans="1:18">
      <c r="A624" s="288"/>
      <c r="B624" s="288"/>
      <c r="C624" s="639"/>
      <c r="D624" s="405"/>
      <c r="E624" s="405"/>
      <c r="F624" s="558"/>
      <c r="G624" s="355"/>
      <c r="H624" s="733"/>
      <c r="I624" s="291"/>
      <c r="J624" s="501"/>
      <c r="K624" s="355"/>
      <c r="L624" s="668"/>
      <c r="M624" s="291"/>
      <c r="N624" s="470"/>
      <c r="O624" s="720"/>
      <c r="P624" s="709"/>
    </row>
    <row r="625" spans="1:19">
      <c r="A625" s="288"/>
      <c r="B625" s="288"/>
      <c r="C625" s="639"/>
      <c r="D625" s="405"/>
      <c r="E625" s="405"/>
      <c r="O625" s="699"/>
      <c r="P625" s="699"/>
    </row>
    <row r="626" spans="1:19">
      <c r="A626" s="288"/>
      <c r="B626" s="288"/>
      <c r="C626" s="639"/>
      <c r="D626" s="405"/>
      <c r="E626" s="405"/>
      <c r="O626" s="699"/>
      <c r="P626" s="699"/>
    </row>
    <row r="627" spans="1:19">
      <c r="A627" s="288"/>
      <c r="B627" s="288"/>
      <c r="C627" s="620"/>
      <c r="D627" s="405"/>
      <c r="E627" s="405"/>
      <c r="O627" s="699"/>
      <c r="P627" s="699"/>
      <c r="R627" s="702">
        <v>0</v>
      </c>
      <c r="S627" s="702">
        <f>R627*1</f>
        <v>0</v>
      </c>
    </row>
    <row r="628" spans="1:19">
      <c r="A628" s="288"/>
      <c r="B628" s="288"/>
      <c r="C628" s="620"/>
      <c r="D628" s="639"/>
      <c r="E628" s="639"/>
      <c r="F628" s="558"/>
      <c r="G628" s="355"/>
      <c r="H628" s="733"/>
      <c r="I628" s="291"/>
      <c r="J628" s="501"/>
      <c r="K628" s="355"/>
      <c r="L628" s="668"/>
      <c r="M628" s="291"/>
      <c r="N628" s="470"/>
      <c r="O628" s="720"/>
      <c r="P628" s="709"/>
      <c r="S628" s="702">
        <f>SUM(S13:S627)</f>
        <v>0</v>
      </c>
    </row>
    <row r="629" spans="1:19">
      <c r="A629" s="288"/>
      <c r="B629" s="288"/>
      <c r="C629" s="620"/>
      <c r="D629" s="405"/>
      <c r="E629" s="405"/>
      <c r="F629" s="558"/>
      <c r="G629" s="355"/>
      <c r="H629" s="733"/>
      <c r="I629" s="291"/>
      <c r="J629" s="501"/>
      <c r="K629" s="355"/>
      <c r="L629" s="668"/>
      <c r="M629" s="291"/>
      <c r="N629" s="470"/>
      <c r="O629" s="720"/>
      <c r="P629" s="709"/>
    </row>
    <row r="630" spans="1:19">
      <c r="A630" s="288"/>
      <c r="B630" s="288"/>
      <c r="C630" s="456"/>
      <c r="D630" s="405"/>
      <c r="E630" s="405"/>
      <c r="O630" s="699"/>
      <c r="P630" s="699"/>
    </row>
    <row r="631" spans="1:19">
      <c r="A631" s="288"/>
      <c r="B631" s="288"/>
      <c r="C631" s="456"/>
      <c r="D631" s="734"/>
      <c r="E631" s="734"/>
      <c r="F631" s="734"/>
      <c r="G631" s="291"/>
      <c r="H631" s="291"/>
      <c r="I631" s="291"/>
      <c r="J631" s="558"/>
      <c r="K631" s="291"/>
      <c r="L631" s="501"/>
      <c r="M631" s="291"/>
      <c r="N631" s="461"/>
      <c r="O631" s="720"/>
      <c r="P631" s="709"/>
    </row>
    <row r="632" spans="1:19" ht="15.75">
      <c r="A632" s="288"/>
      <c r="B632" s="288"/>
      <c r="C632" s="456"/>
      <c r="D632" s="676"/>
      <c r="E632" s="677"/>
      <c r="F632" s="678"/>
      <c r="G632" s="677"/>
      <c r="H632" s="679"/>
      <c r="I632" s="677"/>
      <c r="J632" s="680"/>
      <c r="K632" s="679"/>
      <c r="L632" s="679"/>
      <c r="M632" s="681"/>
      <c r="N632" s="680"/>
      <c r="O632" s="708"/>
      <c r="P632" s="709"/>
    </row>
    <row r="633" spans="1:19">
      <c r="A633" s="288"/>
      <c r="B633" s="288"/>
      <c r="C633" s="456"/>
      <c r="D633" s="639"/>
      <c r="E633" s="639"/>
      <c r="F633" s="558"/>
      <c r="G633" s="355"/>
      <c r="H633" s="733"/>
      <c r="I633" s="291"/>
      <c r="J633" s="501"/>
      <c r="K633" s="355"/>
      <c r="L633" s="668"/>
      <c r="M633" s="291"/>
      <c r="N633" s="470"/>
      <c r="O633" s="720"/>
      <c r="P633" s="709"/>
    </row>
    <row r="634" spans="1:19">
      <c r="A634" s="288"/>
      <c r="B634" s="288"/>
      <c r="C634" s="456"/>
      <c r="D634" s="405"/>
      <c r="E634" s="405"/>
      <c r="O634" s="699"/>
      <c r="P634" s="699"/>
    </row>
    <row r="635" spans="1:19">
      <c r="A635" s="288"/>
      <c r="B635" s="288"/>
      <c r="C635" s="456"/>
      <c r="D635" s="639"/>
      <c r="E635" s="639"/>
      <c r="F635" s="639"/>
      <c r="G635" s="291"/>
      <c r="H635" s="291"/>
      <c r="I635" s="291"/>
      <c r="J635" s="558"/>
      <c r="K635" s="291"/>
      <c r="L635" s="501"/>
      <c r="M635" s="291"/>
      <c r="N635" s="461"/>
      <c r="O635" s="720"/>
      <c r="P635" s="709"/>
    </row>
    <row r="636" spans="1:19">
      <c r="A636" s="288"/>
      <c r="B636" s="288"/>
      <c r="C636" s="456"/>
      <c r="D636" s="639"/>
      <c r="E636" s="639"/>
      <c r="F636" s="558"/>
      <c r="G636" s="355"/>
      <c r="H636" s="733"/>
      <c r="I636" s="291"/>
      <c r="J636" s="501"/>
      <c r="K636" s="355"/>
      <c r="L636" s="668"/>
      <c r="M636" s="291"/>
      <c r="N636" s="470"/>
      <c r="O636" s="720"/>
      <c r="P636" s="709"/>
    </row>
    <row r="637" spans="1:19">
      <c r="A637" s="288"/>
      <c r="B637" s="288"/>
      <c r="C637" s="456"/>
      <c r="D637" s="639"/>
      <c r="E637" s="639"/>
      <c r="F637" s="558"/>
      <c r="G637" s="291"/>
      <c r="H637" s="667"/>
      <c r="I637" s="291"/>
      <c r="J637" s="501"/>
      <c r="K637" s="355"/>
      <c r="L637" s="668"/>
      <c r="M637" s="291"/>
      <c r="N637" s="470"/>
      <c r="O637" s="735"/>
      <c r="P637" s="709"/>
    </row>
    <row r="638" spans="1:19">
      <c r="A638" s="288"/>
      <c r="B638" s="288"/>
      <c r="C638" s="456"/>
      <c r="D638" s="639"/>
      <c r="E638" s="639"/>
      <c r="F638" s="639"/>
      <c r="G638" s="639"/>
      <c r="H638" s="667"/>
      <c r="I638" s="291"/>
      <c r="J638" s="667"/>
      <c r="K638" s="355"/>
      <c r="L638" s="667"/>
      <c r="M638" s="615"/>
      <c r="N638" s="470"/>
      <c r="O638" s="735"/>
      <c r="P638" s="709"/>
    </row>
    <row r="639" spans="1:19">
      <c r="A639" s="288"/>
      <c r="B639" s="288"/>
      <c r="C639" s="456"/>
      <c r="D639" s="639"/>
      <c r="E639" s="639"/>
      <c r="F639" s="558"/>
      <c r="G639" s="355"/>
      <c r="H639" s="733"/>
      <c r="I639" s="291"/>
      <c r="J639" s="501"/>
      <c r="K639" s="355"/>
      <c r="L639" s="668"/>
      <c r="M639" s="291"/>
      <c r="N639" s="470"/>
      <c r="O639" s="720"/>
      <c r="P639" s="709"/>
    </row>
    <row r="640" spans="1:19">
      <c r="A640" s="288"/>
      <c r="B640" s="288"/>
      <c r="C640" s="456"/>
      <c r="D640" s="639"/>
      <c r="E640" s="639"/>
      <c r="F640" s="558"/>
      <c r="G640" s="355"/>
      <c r="H640" s="733"/>
      <c r="I640" s="291"/>
      <c r="J640" s="501"/>
      <c r="K640" s="355"/>
      <c r="L640" s="668"/>
      <c r="M640" s="291"/>
      <c r="N640" s="470"/>
      <c r="O640" s="720"/>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405"/>
      <c r="E644" s="405"/>
      <c r="O644" s="699"/>
      <c r="P644" s="699"/>
    </row>
    <row r="645" spans="1:16">
      <c r="A645" s="288"/>
      <c r="B645" s="288"/>
      <c r="C645" s="456"/>
      <c r="D645" s="639"/>
      <c r="E645" s="639"/>
      <c r="F645" s="639"/>
      <c r="G645" s="291"/>
      <c r="H645" s="291"/>
      <c r="I645" s="291"/>
      <c r="J645" s="558"/>
      <c r="K645" s="291"/>
      <c r="L645" s="501"/>
      <c r="M645" s="291"/>
      <c r="N645" s="461"/>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291"/>
      <c r="H647" s="667"/>
      <c r="I647" s="291"/>
      <c r="J647" s="501"/>
      <c r="K647" s="355"/>
      <c r="L647" s="668"/>
      <c r="M647" s="291"/>
      <c r="N647" s="470"/>
      <c r="O647" s="735"/>
      <c r="P647" s="709"/>
    </row>
    <row r="648" spans="1:16">
      <c r="A648" s="288"/>
      <c r="B648" s="288"/>
      <c r="C648" s="456"/>
      <c r="D648" s="639"/>
      <c r="E648" s="639"/>
      <c r="F648" s="639"/>
      <c r="G648" s="639"/>
      <c r="H648" s="667"/>
      <c r="I648" s="291"/>
      <c r="J648" s="667"/>
      <c r="K648" s="355"/>
      <c r="L648" s="667"/>
      <c r="M648" s="615"/>
      <c r="N648" s="470"/>
      <c r="O648" s="735"/>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639"/>
      <c r="E650" s="639"/>
      <c r="F650" s="558"/>
      <c r="G650" s="355"/>
      <c r="H650" s="733"/>
      <c r="I650" s="291"/>
      <c r="J650" s="501"/>
      <c r="K650" s="355"/>
      <c r="L650" s="668"/>
      <c r="M650" s="291"/>
      <c r="N650" s="470"/>
      <c r="O650" s="720"/>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405"/>
      <c r="E654" s="405"/>
      <c r="O654" s="699"/>
      <c r="P654" s="699"/>
    </row>
    <row r="655" spans="1:16">
      <c r="A655" s="288"/>
      <c r="B655" s="288"/>
      <c r="C655" s="456"/>
      <c r="D655" s="639"/>
      <c r="E655" s="639"/>
      <c r="F655" s="639"/>
      <c r="G655" s="291"/>
      <c r="H655" s="615"/>
      <c r="I655" s="615"/>
      <c r="J655" s="667"/>
      <c r="K655" s="615"/>
      <c r="L655" s="667"/>
      <c r="M655" s="615"/>
      <c r="N655" s="458"/>
      <c r="O655" s="735"/>
      <c r="P655" s="709"/>
    </row>
    <row r="656" spans="1:16">
      <c r="A656" s="288"/>
      <c r="B656" s="288"/>
      <c r="C656" s="456"/>
      <c r="D656" s="639"/>
      <c r="E656" s="639"/>
      <c r="F656" s="639"/>
      <c r="G656" s="639"/>
      <c r="H656" s="667"/>
      <c r="I656" s="291"/>
      <c r="J656" s="667"/>
      <c r="K656" s="355"/>
      <c r="L656" s="667"/>
      <c r="M656" s="615"/>
      <c r="N656" s="470"/>
      <c r="O656" s="735"/>
      <c r="P656" s="709"/>
    </row>
    <row r="657" spans="1:16">
      <c r="A657" s="288"/>
      <c r="B657" s="288"/>
      <c r="C657" s="456"/>
      <c r="D657" s="405"/>
      <c r="E657" s="405"/>
      <c r="F657" s="405"/>
      <c r="G657" s="291"/>
      <c r="H657" s="291"/>
      <c r="I657" s="291"/>
      <c r="J657" s="671"/>
      <c r="K657" s="291"/>
      <c r="L657" s="671"/>
      <c r="M657" s="291"/>
      <c r="N657" s="461"/>
      <c r="O657" s="735"/>
      <c r="P657" s="709"/>
    </row>
    <row r="658" spans="1:16">
      <c r="A658" s="288"/>
      <c r="B658" s="288"/>
      <c r="C658" s="456"/>
      <c r="D658" s="405"/>
      <c r="E658" s="405"/>
      <c r="O658" s="699"/>
      <c r="P658" s="699"/>
    </row>
    <row r="659" spans="1:16">
      <c r="A659" s="288"/>
      <c r="B659" s="288"/>
      <c r="C659" s="456"/>
      <c r="D659" s="639"/>
      <c r="E659" s="639"/>
      <c r="F659" s="639"/>
      <c r="G659" s="291"/>
      <c r="H659" s="291"/>
      <c r="I659" s="291"/>
      <c r="J659" s="558"/>
      <c r="K659" s="291"/>
      <c r="L659" s="501"/>
      <c r="M659" s="291"/>
      <c r="N659" s="461"/>
      <c r="O659" s="720"/>
      <c r="P659" s="709"/>
    </row>
    <row r="660" spans="1:16">
      <c r="A660" s="288"/>
      <c r="B660" s="288"/>
      <c r="C660" s="456"/>
      <c r="D660" s="734"/>
      <c r="E660" s="734"/>
      <c r="F660" s="734"/>
      <c r="G660" s="734"/>
      <c r="H660" s="734"/>
      <c r="I660" s="615"/>
      <c r="J660" s="558"/>
      <c r="K660" s="291"/>
      <c r="L660" s="643"/>
      <c r="M660" s="291"/>
      <c r="N660" s="470"/>
      <c r="O660" s="720"/>
      <c r="P660" s="709"/>
    </row>
    <row r="661" spans="1:16">
      <c r="A661" s="288"/>
      <c r="B661" s="288"/>
      <c r="C661" s="456"/>
      <c r="D661" s="639"/>
      <c r="E661" s="639"/>
      <c r="F661" s="639"/>
      <c r="G661" s="639"/>
      <c r="H661" s="667"/>
      <c r="I661" s="291"/>
      <c r="J661" s="667"/>
      <c r="K661" s="355"/>
      <c r="L661" s="667"/>
      <c r="M661" s="615"/>
      <c r="N661" s="470"/>
      <c r="O661" s="735"/>
      <c r="P661" s="709"/>
    </row>
    <row r="662" spans="1:16">
      <c r="A662" s="288"/>
      <c r="B662" s="288"/>
      <c r="C662" s="456"/>
      <c r="D662" s="689"/>
      <c r="E662" s="689"/>
      <c r="F662" s="689"/>
      <c r="G662" s="734"/>
      <c r="H662" s="734"/>
      <c r="I662" s="615"/>
      <c r="J662" s="558"/>
      <c r="K662" s="291"/>
      <c r="L662" s="643"/>
      <c r="M662" s="291"/>
      <c r="N662" s="470"/>
      <c r="O662" s="720"/>
      <c r="P662" s="709"/>
    </row>
    <row r="663" spans="1:16">
      <c r="A663" s="288"/>
      <c r="B663" s="288"/>
      <c r="C663" s="456"/>
      <c r="D663" s="689"/>
      <c r="E663" s="689"/>
      <c r="F663" s="689"/>
      <c r="G663" s="734"/>
      <c r="H663" s="734"/>
      <c r="I663" s="615"/>
      <c r="J663" s="558"/>
      <c r="K663" s="291"/>
      <c r="L663" s="643"/>
      <c r="M663" s="291"/>
      <c r="N663" s="470"/>
      <c r="O663" s="720"/>
      <c r="P663" s="709"/>
    </row>
    <row r="664" spans="1:16">
      <c r="A664" s="288"/>
      <c r="B664" s="288"/>
      <c r="C664" s="456"/>
      <c r="D664" s="639"/>
      <c r="E664" s="639"/>
      <c r="F664" s="558"/>
      <c r="G664" s="291"/>
      <c r="H664" s="667"/>
      <c r="I664" s="291"/>
      <c r="J664" s="501"/>
      <c r="K664" s="355"/>
      <c r="L664" s="668"/>
      <c r="M664" s="291"/>
      <c r="N664" s="470"/>
      <c r="O664" s="735"/>
      <c r="P664" s="709"/>
    </row>
    <row r="665" spans="1:16">
      <c r="A665" s="288"/>
      <c r="B665" s="288"/>
      <c r="C665" s="456"/>
      <c r="D665" s="405"/>
      <c r="E665" s="405"/>
      <c r="O665" s="699"/>
      <c r="P665" s="699"/>
    </row>
    <row r="666" spans="1:16">
      <c r="A666" s="288"/>
      <c r="B666" s="288"/>
      <c r="C666" s="456"/>
      <c r="D666" s="639"/>
      <c r="E666" s="639"/>
      <c r="F666" s="639"/>
      <c r="G666" s="291"/>
      <c r="H666" s="291"/>
      <c r="I666" s="291"/>
      <c r="J666" s="558"/>
      <c r="K666" s="291"/>
      <c r="L666" s="558"/>
      <c r="M666" s="291"/>
      <c r="N666" s="461"/>
      <c r="O666" s="720"/>
      <c r="P666" s="709"/>
    </row>
    <row r="667" spans="1:16">
      <c r="A667" s="288"/>
      <c r="B667" s="288"/>
      <c r="C667" s="456"/>
      <c r="D667" s="639"/>
      <c r="E667" s="639"/>
      <c r="F667" s="639"/>
      <c r="G667" s="639"/>
      <c r="H667" s="667"/>
      <c r="I667" s="291"/>
      <c r="J667" s="667"/>
      <c r="K667" s="355"/>
      <c r="L667" s="667"/>
      <c r="M667" s="668"/>
      <c r="N667" s="470"/>
      <c r="O667" s="735"/>
      <c r="P667" s="709"/>
    </row>
    <row r="668" spans="1:16">
      <c r="A668" s="288"/>
      <c r="B668" s="288"/>
      <c r="C668" s="456"/>
      <c r="D668" s="639"/>
      <c r="E668" s="639"/>
      <c r="F668" s="558"/>
      <c r="G668" s="291"/>
      <c r="H668" s="667"/>
      <c r="I668" s="291"/>
      <c r="J668" s="501"/>
      <c r="K668" s="355"/>
      <c r="M668" s="291"/>
      <c r="N668" s="470"/>
      <c r="O668" s="735"/>
      <c r="P668" s="709"/>
    </row>
    <row r="669" spans="1:16">
      <c r="A669" s="288"/>
      <c r="B669" s="288"/>
      <c r="C669" s="456"/>
      <c r="D669" s="405"/>
      <c r="E669" s="405"/>
      <c r="O669" s="699"/>
      <c r="P669" s="699"/>
    </row>
    <row r="670" spans="1:16">
      <c r="A670" s="288"/>
      <c r="B670" s="288"/>
      <c r="C670" s="456"/>
      <c r="D670" s="734"/>
      <c r="E670" s="734"/>
      <c r="F670" s="734"/>
      <c r="G670" s="734"/>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639"/>
      <c r="E672" s="639"/>
      <c r="F672" s="558"/>
      <c r="G672" s="355"/>
      <c r="H672" s="733"/>
      <c r="I672" s="291"/>
      <c r="J672" s="501"/>
      <c r="K672" s="355"/>
      <c r="L672" s="668"/>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734"/>
      <c r="I674" s="615"/>
      <c r="J674" s="558"/>
      <c r="K674" s="291"/>
      <c r="L674" s="643"/>
      <c r="M674" s="291"/>
      <c r="N674" s="470"/>
      <c r="O674" s="720"/>
      <c r="P674" s="709"/>
    </row>
    <row r="675" spans="1:16">
      <c r="A675" s="288"/>
      <c r="B675" s="288"/>
      <c r="C675" s="456"/>
      <c r="D675" s="620"/>
      <c r="E675" s="620"/>
      <c r="F675" s="620"/>
      <c r="G675" s="620"/>
      <c r="H675" s="624"/>
      <c r="I675" s="623"/>
      <c r="J675" s="624"/>
      <c r="K675" s="736"/>
      <c r="L675" s="624"/>
      <c r="M675" s="737"/>
      <c r="N675" s="622"/>
      <c r="O675" s="738"/>
      <c r="P675" s="725"/>
    </row>
    <row r="676" spans="1:16">
      <c r="A676" s="288"/>
      <c r="B676" s="288"/>
      <c r="C676" s="456"/>
      <c r="D676" s="734"/>
      <c r="E676" s="734"/>
      <c r="F676" s="734"/>
      <c r="G676" s="734"/>
      <c r="H676" s="734"/>
      <c r="I676" s="615"/>
      <c r="J676" s="558"/>
      <c r="K676" s="291"/>
      <c r="L676" s="643"/>
      <c r="M676" s="291"/>
      <c r="N676" s="470"/>
      <c r="O676" s="720"/>
      <c r="P676" s="709"/>
    </row>
    <row r="677" spans="1:16">
      <c r="A677" s="288"/>
      <c r="B677" s="288"/>
      <c r="C677" s="456"/>
      <c r="D677" s="405"/>
      <c r="E677" s="405"/>
      <c r="O677" s="699"/>
      <c r="P677" s="699"/>
    </row>
    <row r="678" spans="1:16">
      <c r="A678" s="288"/>
      <c r="B678" s="288"/>
      <c r="C678" s="456"/>
      <c r="D678" s="639"/>
      <c r="E678" s="639"/>
      <c r="F678" s="639"/>
      <c r="G678" s="291"/>
      <c r="H678" s="291"/>
      <c r="I678" s="291"/>
      <c r="J678" s="558"/>
      <c r="K678" s="291"/>
      <c r="L678" s="501"/>
      <c r="M678" s="291"/>
      <c r="N678" s="461"/>
      <c r="O678" s="720"/>
      <c r="P678" s="709"/>
    </row>
    <row r="679" spans="1:16">
      <c r="A679" s="288"/>
      <c r="B679" s="288"/>
      <c r="C679" s="456"/>
      <c r="D679" s="734"/>
      <c r="E679" s="734"/>
      <c r="F679" s="734"/>
      <c r="G679" s="734"/>
      <c r="H679" s="734"/>
      <c r="I679" s="291"/>
      <c r="J679" s="558"/>
      <c r="K679" s="291"/>
      <c r="L679" s="643"/>
      <c r="M679" s="291"/>
      <c r="N679" s="470"/>
      <c r="O679" s="720"/>
      <c r="P679" s="709"/>
    </row>
    <row r="680" spans="1:16">
      <c r="A680" s="288"/>
      <c r="B680" s="288"/>
      <c r="C680" s="456"/>
      <c r="D680" s="620"/>
      <c r="E680" s="620"/>
      <c r="F680" s="620"/>
      <c r="G680" s="620"/>
      <c r="H680" s="624"/>
      <c r="I680" s="623"/>
      <c r="J680" s="624"/>
      <c r="K680" s="736"/>
      <c r="L680" s="624"/>
      <c r="M680" s="737"/>
      <c r="N680" s="622"/>
      <c r="O680" s="738"/>
      <c r="P680" s="725"/>
    </row>
    <row r="681" spans="1:16">
      <c r="A681" s="288"/>
      <c r="B681" s="288"/>
      <c r="C681" s="456"/>
      <c r="D681" s="639"/>
      <c r="E681" s="639"/>
      <c r="F681" s="558"/>
      <c r="G681" s="291"/>
      <c r="H681" s="667"/>
      <c r="I681" s="291"/>
      <c r="J681" s="501"/>
      <c r="K681" s="355"/>
      <c r="L681" s="668"/>
      <c r="M681" s="291"/>
      <c r="N681" s="470"/>
      <c r="O681" s="735"/>
      <c r="P681" s="709"/>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20"/>
      <c r="E697" s="620"/>
      <c r="F697" s="620"/>
      <c r="G697" s="620"/>
      <c r="H697" s="624"/>
      <c r="I697" s="623"/>
      <c r="J697" s="624"/>
      <c r="K697" s="736"/>
      <c r="L697" s="624"/>
      <c r="M697" s="737"/>
      <c r="N697" s="622"/>
      <c r="O697" s="738"/>
      <c r="P697" s="725"/>
    </row>
    <row r="698" spans="1:16">
      <c r="A698" s="288"/>
      <c r="B698" s="288"/>
      <c r="C698" s="456"/>
      <c r="D698" s="639"/>
      <c r="E698" s="639"/>
      <c r="F698" s="558"/>
      <c r="G698" s="355"/>
      <c r="H698" s="733"/>
      <c r="I698" s="291"/>
      <c r="J698" s="501"/>
      <c r="K698" s="355"/>
      <c r="L698" s="668"/>
      <c r="M698" s="291"/>
      <c r="N698" s="470"/>
      <c r="O698" s="720"/>
      <c r="P698" s="709"/>
    </row>
    <row r="699" spans="1:16">
      <c r="A699" s="288"/>
      <c r="B699" s="288"/>
      <c r="C699" s="456"/>
      <c r="D699" s="405"/>
      <c r="E699" s="405"/>
      <c r="O699" s="699"/>
      <c r="P699" s="699"/>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20"/>
      <c r="E703" s="620"/>
      <c r="F703" s="620"/>
      <c r="G703" s="620"/>
      <c r="H703" s="624"/>
      <c r="I703" s="623"/>
      <c r="J703" s="624"/>
      <c r="K703" s="736"/>
      <c r="L703" s="739"/>
      <c r="M703" s="737"/>
      <c r="N703" s="622"/>
      <c r="O703" s="724"/>
      <c r="P703" s="725"/>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734"/>
      <c r="E706" s="734"/>
      <c r="F706" s="734"/>
      <c r="G706" s="734"/>
      <c r="H706" s="734"/>
      <c r="I706" s="291"/>
      <c r="J706" s="558"/>
      <c r="K706" s="291"/>
      <c r="L706" s="643"/>
      <c r="M706" s="291"/>
      <c r="N706" s="470"/>
      <c r="O706" s="720"/>
      <c r="P706" s="709"/>
    </row>
    <row r="707" spans="1:16">
      <c r="A707" s="288"/>
      <c r="B707" s="288"/>
      <c r="C707" s="456"/>
      <c r="D707" s="405"/>
      <c r="E707" s="405"/>
      <c r="O707" s="699"/>
      <c r="P707" s="69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291"/>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639"/>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734"/>
      <c r="E715" s="734"/>
      <c r="F715" s="734"/>
      <c r="G715" s="734"/>
      <c r="H715" s="734"/>
      <c r="I715" s="291"/>
      <c r="J715" s="558"/>
      <c r="K715" s="291"/>
      <c r="L715" s="643"/>
      <c r="M715" s="291"/>
      <c r="N715" s="470"/>
      <c r="O715" s="720"/>
      <c r="P715" s="709"/>
    </row>
    <row r="716" spans="1:16">
      <c r="A716" s="740"/>
      <c r="B716" s="740"/>
      <c r="C716" s="741"/>
      <c r="F716" s="742"/>
      <c r="H716" s="291"/>
      <c r="I716" s="291"/>
      <c r="J716" s="558"/>
      <c r="K716" s="291"/>
      <c r="L716" s="558"/>
      <c r="M716" s="291"/>
      <c r="N716" s="461"/>
      <c r="O716" s="708"/>
      <c r="P716" s="709"/>
    </row>
    <row r="717" spans="1:16">
      <c r="A717" s="740"/>
      <c r="B717" s="740"/>
      <c r="C717" s="741"/>
      <c r="H717" s="291"/>
      <c r="I717" s="291"/>
      <c r="J717" s="558"/>
      <c r="K717" s="291"/>
      <c r="L717" s="558"/>
      <c r="M717" s="291"/>
      <c r="N717" s="461"/>
      <c r="O717" s="708"/>
      <c r="P717" s="709"/>
    </row>
    <row r="718" spans="1:16">
      <c r="A718" s="740"/>
      <c r="B718" s="740"/>
      <c r="C718" s="741"/>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F721" s="712"/>
      <c r="H721" s="291"/>
      <c r="I721" s="291"/>
      <c r="J721" s="558"/>
      <c r="K721" s="291"/>
      <c r="L721" s="558"/>
      <c r="M721" s="291"/>
      <c r="N721" s="461"/>
      <c r="O721" s="708"/>
      <c r="P721" s="709"/>
    </row>
    <row r="722" spans="1:16">
      <c r="A722" s="740"/>
      <c r="B722" s="740"/>
      <c r="C722" s="741"/>
      <c r="D722" s="620"/>
      <c r="E722" s="620"/>
      <c r="F722" s="620"/>
      <c r="G722" s="620"/>
      <c r="H722" s="624"/>
      <c r="I722" s="623"/>
      <c r="J722" s="624"/>
      <c r="K722" s="736"/>
      <c r="L722" s="739"/>
      <c r="M722" s="737"/>
      <c r="N722" s="622"/>
      <c r="O722" s="724"/>
      <c r="P722" s="725"/>
    </row>
    <row r="723" spans="1:16">
      <c r="A723" s="740"/>
      <c r="B723" s="740"/>
      <c r="C723" s="741"/>
      <c r="H723" s="291"/>
      <c r="I723" s="291"/>
      <c r="J723" s="558"/>
      <c r="K723" s="291"/>
      <c r="L723" s="558"/>
      <c r="M723" s="291"/>
      <c r="N723" s="461"/>
      <c r="O723" s="708"/>
      <c r="P723" s="709"/>
    </row>
    <row r="724" spans="1:16">
      <c r="A724" s="740"/>
      <c r="B724" s="743"/>
      <c r="C724" s="741"/>
      <c r="D724" s="744"/>
      <c r="H724" s="291"/>
      <c r="I724" s="291"/>
      <c r="J724" s="558"/>
      <c r="K724" s="291"/>
      <c r="L724" s="558"/>
      <c r="M724" s="291"/>
      <c r="N724" s="461"/>
      <c r="O724" s="708"/>
      <c r="P724" s="709"/>
    </row>
    <row r="725" spans="1:16">
      <c r="A725" s="740"/>
      <c r="B725" s="743"/>
      <c r="C725" s="741"/>
      <c r="H725" s="291"/>
      <c r="I725" s="291"/>
      <c r="J725" s="558"/>
      <c r="K725" s="291"/>
      <c r="L725" s="558"/>
      <c r="M725" s="291"/>
      <c r="N725" s="461"/>
      <c r="O725" s="708"/>
      <c r="P725" s="709"/>
    </row>
    <row r="726" spans="1:16">
      <c r="A726" s="740"/>
      <c r="B726" s="743"/>
      <c r="C726" s="741"/>
      <c r="H726" s="291"/>
      <c r="I726" s="291"/>
      <c r="J726" s="558"/>
      <c r="K726" s="291"/>
      <c r="L726" s="558"/>
      <c r="M726" s="291"/>
      <c r="N726" s="461"/>
      <c r="O726" s="708"/>
      <c r="P726" s="709"/>
    </row>
    <row r="727" spans="1:16">
      <c r="A727" s="740"/>
      <c r="B727" s="743"/>
      <c r="C727" s="741"/>
      <c r="F727" s="712"/>
      <c r="G727" s="300"/>
      <c r="H727" s="291"/>
      <c r="I727" s="291"/>
      <c r="J727" s="558"/>
      <c r="K727" s="291"/>
      <c r="L727" s="558"/>
      <c r="M727" s="291"/>
      <c r="N727" s="461"/>
      <c r="O727" s="708"/>
      <c r="P727" s="709"/>
    </row>
    <row r="728" spans="1:16">
      <c r="A728" s="740"/>
      <c r="B728" s="743"/>
      <c r="C728" s="741"/>
      <c r="D728" s="620"/>
      <c r="E728" s="620"/>
      <c r="F728" s="620"/>
      <c r="G728" s="620"/>
      <c r="H728" s="624"/>
      <c r="I728" s="623"/>
      <c r="J728" s="624"/>
      <c r="K728" s="736"/>
      <c r="L728" s="739"/>
      <c r="M728" s="737"/>
      <c r="N728" s="622"/>
      <c r="O728" s="724"/>
      <c r="P728" s="725"/>
    </row>
    <row r="729" spans="1:16">
      <c r="A729" s="740"/>
      <c r="B729" s="743"/>
      <c r="C729" s="741"/>
      <c r="H729" s="291"/>
      <c r="I729" s="291"/>
      <c r="J729" s="558"/>
      <c r="K729" s="291"/>
      <c r="L729" s="558"/>
      <c r="M729" s="291"/>
      <c r="N729" s="461"/>
      <c r="O729" s="708"/>
      <c r="P729" s="709"/>
    </row>
    <row r="730" spans="1:16">
      <c r="A730" s="740"/>
      <c r="B730" s="740"/>
      <c r="C730" s="745"/>
      <c r="H730" s="300"/>
      <c r="I730" s="300"/>
      <c r="J730" s="389"/>
      <c r="K730" s="300"/>
      <c r="L730" s="389"/>
      <c r="M730" s="300"/>
      <c r="N730" s="746"/>
      <c r="O730" s="747"/>
      <c r="P730" s="748"/>
    </row>
    <row r="731" spans="1:16">
      <c r="A731" s="740"/>
      <c r="B731" s="740"/>
      <c r="C731" s="745"/>
      <c r="D731" s="620"/>
      <c r="E731" s="620"/>
      <c r="F731" s="620"/>
      <c r="G731" s="620"/>
      <c r="H731" s="624"/>
      <c r="I731" s="623"/>
      <c r="J731" s="624"/>
      <c r="K731" s="736"/>
      <c r="L731" s="739"/>
      <c r="M731" s="737"/>
      <c r="N731" s="622"/>
      <c r="O731" s="724"/>
      <c r="P731" s="725"/>
    </row>
    <row r="732" spans="1:16">
      <c r="A732" s="740"/>
      <c r="B732" s="740"/>
      <c r="C732" s="745"/>
      <c r="H732" s="300"/>
      <c r="I732" s="300"/>
      <c r="J732" s="389"/>
      <c r="K732" s="300"/>
      <c r="L732" s="389"/>
      <c r="M732" s="300"/>
      <c r="N732" s="746"/>
      <c r="O732" s="747"/>
      <c r="P732" s="748"/>
    </row>
    <row r="733" spans="1:16">
      <c r="A733" s="288"/>
      <c r="B733" s="288"/>
      <c r="C733" s="456"/>
      <c r="D733" s="405"/>
      <c r="E733" s="405"/>
      <c r="O733" s="699"/>
      <c r="P733" s="699"/>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639"/>
      <c r="E736" s="639"/>
      <c r="F736" s="291"/>
      <c r="G736" s="300"/>
      <c r="H736" s="300"/>
      <c r="I736" s="300"/>
      <c r="J736" s="389"/>
      <c r="K736" s="300"/>
      <c r="L736" s="389"/>
      <c r="M736" s="300"/>
      <c r="N736" s="746"/>
      <c r="O736" s="747"/>
      <c r="P736" s="748"/>
    </row>
    <row r="737" spans="1:16">
      <c r="A737" s="288"/>
      <c r="B737" s="288"/>
      <c r="C737" s="456"/>
      <c r="D737" s="620"/>
      <c r="E737" s="620"/>
      <c r="F737" s="620"/>
      <c r="G737" s="620"/>
      <c r="H737" s="624"/>
      <c r="I737" s="623"/>
      <c r="J737" s="624"/>
      <c r="K737" s="736"/>
      <c r="L737" s="739"/>
      <c r="M737" s="737"/>
      <c r="N737" s="622"/>
      <c r="O737" s="724"/>
      <c r="P737" s="725"/>
    </row>
    <row r="738" spans="1:16">
      <c r="A738" s="288"/>
      <c r="B738" s="288"/>
      <c r="C738" s="456"/>
      <c r="D738" s="639"/>
      <c r="E738" s="639"/>
      <c r="F738" s="639"/>
      <c r="G738" s="291"/>
      <c r="H738" s="291"/>
      <c r="I738" s="291"/>
      <c r="J738" s="558"/>
      <c r="K738" s="291"/>
      <c r="L738" s="558"/>
      <c r="M738" s="291"/>
      <c r="N738" s="461"/>
      <c r="O738" s="708"/>
      <c r="P738" s="709"/>
    </row>
    <row r="739" spans="1:16">
      <c r="A739" s="288"/>
      <c r="B739" s="288"/>
      <c r="C739" s="456"/>
      <c r="D739" s="639"/>
      <c r="E739" s="639"/>
      <c r="F739" s="639"/>
      <c r="G739" s="291"/>
      <c r="H739" s="291"/>
      <c r="I739" s="291"/>
      <c r="J739" s="558"/>
      <c r="K739" s="291"/>
      <c r="L739" s="558"/>
      <c r="M739" s="291"/>
      <c r="N739" s="461"/>
      <c r="O739" s="708"/>
      <c r="P739" s="709"/>
    </row>
    <row r="740" spans="1:16">
      <c r="A740" s="288"/>
      <c r="B740" s="288"/>
      <c r="C740" s="456"/>
      <c r="D740" s="405"/>
      <c r="E740" s="405"/>
      <c r="O740" s="699"/>
      <c r="P740" s="699"/>
    </row>
    <row r="741" spans="1:16">
      <c r="A741" s="288"/>
      <c r="B741" s="288"/>
      <c r="C741" s="456"/>
      <c r="D741" s="639"/>
      <c r="E741" s="639"/>
      <c r="F741" s="639"/>
      <c r="G741" s="300"/>
      <c r="H741" s="291"/>
      <c r="I741" s="291"/>
      <c r="J741" s="558"/>
      <c r="K741" s="291"/>
      <c r="L741" s="558"/>
      <c r="M741" s="291"/>
      <c r="N741" s="461"/>
      <c r="O741" s="708"/>
      <c r="P741" s="709"/>
    </row>
    <row r="742" spans="1:16">
      <c r="A742" s="288"/>
      <c r="B742" s="288"/>
      <c r="C742" s="456"/>
      <c r="D742" s="639"/>
      <c r="E742" s="639"/>
      <c r="F742" s="639"/>
      <c r="G742" s="300"/>
      <c r="H742" s="291"/>
      <c r="I742" s="291"/>
      <c r="J742" s="558"/>
      <c r="K742" s="291"/>
      <c r="L742" s="558"/>
      <c r="M742" s="291"/>
      <c r="N742" s="461"/>
      <c r="O742" s="708"/>
      <c r="P742" s="709"/>
    </row>
    <row r="743" spans="1:16">
      <c r="A743" s="288"/>
      <c r="B743" s="288"/>
      <c r="C743" s="456"/>
      <c r="D743" s="639"/>
      <c r="E743" s="639"/>
      <c r="F743" s="291"/>
      <c r="G743" s="300"/>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639"/>
      <c r="E747" s="639"/>
      <c r="F747" s="639"/>
      <c r="G747" s="291"/>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291"/>
      <c r="I749" s="291"/>
      <c r="J749" s="558"/>
      <c r="K749" s="291"/>
      <c r="L749" s="558"/>
      <c r="M749" s="291"/>
      <c r="N749" s="461"/>
      <c r="O749" s="708"/>
      <c r="P749" s="709"/>
    </row>
    <row r="750" spans="1:16">
      <c r="A750" s="288"/>
      <c r="B750" s="288"/>
      <c r="C750" s="456"/>
      <c r="D750" s="405"/>
      <c r="E750" s="405"/>
      <c r="O750" s="699"/>
      <c r="P750" s="699"/>
    </row>
    <row r="751" spans="1:16">
      <c r="A751" s="288"/>
      <c r="B751" s="288"/>
      <c r="C751" s="456"/>
      <c r="D751" s="749"/>
      <c r="E751" s="749"/>
      <c r="F751" s="749"/>
      <c r="G751" s="300"/>
      <c r="H751" s="300"/>
      <c r="I751" s="300"/>
      <c r="J751" s="389"/>
      <c r="K751" s="300"/>
      <c r="L751" s="389"/>
      <c r="M751" s="300"/>
      <c r="N751" s="746"/>
      <c r="O751" s="747"/>
      <c r="P751" s="748"/>
    </row>
    <row r="752" spans="1:16">
      <c r="A752" s="288"/>
      <c r="B752" s="288"/>
      <c r="C752" s="456"/>
      <c r="D752" s="620"/>
      <c r="E752" s="620"/>
      <c r="F752" s="620"/>
      <c r="G752" s="620"/>
      <c r="H752" s="624"/>
      <c r="I752" s="623"/>
      <c r="J752" s="624"/>
      <c r="K752" s="736"/>
      <c r="L752" s="739"/>
      <c r="M752" s="737"/>
      <c r="N752" s="622"/>
      <c r="O752" s="724"/>
      <c r="P752" s="725"/>
    </row>
    <row r="753" spans="1:16">
      <c r="A753" s="288"/>
      <c r="B753" s="288"/>
      <c r="C753" s="456"/>
      <c r="D753" s="639"/>
      <c r="E753" s="639"/>
      <c r="F753" s="639"/>
      <c r="G753" s="291"/>
      <c r="H753" s="300"/>
      <c r="I753" s="300"/>
      <c r="J753" s="389"/>
      <c r="K753" s="300"/>
      <c r="L753" s="389"/>
      <c r="M753" s="300"/>
      <c r="N753" s="746"/>
      <c r="O753" s="747"/>
      <c r="P753" s="748"/>
    </row>
    <row r="754" spans="1:16">
      <c r="A754" s="288"/>
      <c r="B754" s="288"/>
      <c r="C754" s="456"/>
      <c r="D754" s="405"/>
      <c r="E754" s="405"/>
      <c r="G754" s="300"/>
      <c r="H754" s="300"/>
      <c r="I754" s="300"/>
      <c r="J754" s="389"/>
      <c r="K754" s="300"/>
      <c r="L754" s="389"/>
      <c r="M754" s="300"/>
      <c r="N754" s="746"/>
      <c r="O754" s="747"/>
      <c r="P754" s="748"/>
    </row>
    <row r="755" spans="1:16">
      <c r="A755" s="288"/>
      <c r="B755" s="288"/>
      <c r="C755" s="456"/>
      <c r="D755" s="620"/>
      <c r="E755" s="620"/>
      <c r="F755" s="620"/>
      <c r="G755" s="620"/>
      <c r="H755" s="624"/>
      <c r="I755" s="623"/>
      <c r="J755" s="624"/>
      <c r="K755" s="736"/>
      <c r="L755" s="739"/>
      <c r="M755" s="737"/>
      <c r="N755" s="622"/>
      <c r="O755" s="724"/>
      <c r="P755" s="725"/>
    </row>
    <row r="756" spans="1:16">
      <c r="A756" s="288"/>
      <c r="B756" s="288"/>
      <c r="C756" s="456"/>
      <c r="O756" s="698"/>
      <c r="P756" s="698"/>
    </row>
    <row r="757" spans="1:16">
      <c r="A757" s="288"/>
      <c r="B757" s="288"/>
      <c r="C757" s="456"/>
      <c r="D757" s="405"/>
      <c r="E757" s="405"/>
      <c r="G757" s="300"/>
      <c r="H757" s="300"/>
      <c r="I757" s="300"/>
      <c r="J757" s="389"/>
      <c r="K757" s="300"/>
      <c r="L757" s="389"/>
      <c r="M757" s="300"/>
      <c r="N757" s="746"/>
      <c r="O757" s="747"/>
      <c r="P757" s="748"/>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O759" s="698"/>
      <c r="P759" s="698"/>
    </row>
    <row r="760" spans="1:16">
      <c r="A760" s="288"/>
      <c r="B760" s="288"/>
      <c r="C760" s="456"/>
      <c r="D760" s="405"/>
      <c r="E760" s="405"/>
      <c r="G760" s="300"/>
      <c r="H760" s="300"/>
      <c r="I760" s="300"/>
      <c r="J760" s="389"/>
      <c r="K760" s="300"/>
      <c r="L760" s="389"/>
      <c r="M760" s="300"/>
      <c r="N760" s="746"/>
      <c r="O760" s="747"/>
      <c r="P760" s="748"/>
    </row>
    <row r="761" spans="1:16">
      <c r="A761" s="288"/>
      <c r="B761" s="288"/>
      <c r="C761" s="456"/>
      <c r="D761" s="620"/>
      <c r="E761" s="620"/>
      <c r="F761" s="620"/>
      <c r="G761" s="620"/>
      <c r="H761" s="624"/>
      <c r="I761" s="623"/>
      <c r="J761" s="624"/>
      <c r="K761" s="736"/>
      <c r="L761" s="739"/>
      <c r="M761" s="737"/>
      <c r="N761" s="622"/>
      <c r="O761" s="724"/>
      <c r="P761" s="725"/>
    </row>
    <row r="762" spans="1:16">
      <c r="A762" s="288"/>
      <c r="B762" s="288"/>
      <c r="C762" s="456"/>
      <c r="D762" s="620"/>
      <c r="E762" s="620"/>
      <c r="F762" s="620"/>
      <c r="G762" s="620"/>
      <c r="H762" s="624"/>
      <c r="I762" s="623"/>
      <c r="J762" s="624"/>
      <c r="K762" s="736"/>
      <c r="L762" s="739"/>
      <c r="M762" s="737"/>
      <c r="N762" s="622"/>
      <c r="O762" s="724"/>
      <c r="P762" s="725"/>
    </row>
    <row r="763" spans="1:16">
      <c r="A763" s="288"/>
      <c r="B763" s="288"/>
      <c r="C763" s="456"/>
      <c r="D763" s="637"/>
      <c r="E763" s="637"/>
      <c r="F763" s="637"/>
      <c r="G763" s="620"/>
      <c r="H763" s="624"/>
      <c r="I763" s="623"/>
      <c r="J763" s="624"/>
      <c r="K763" s="736"/>
      <c r="L763" s="739"/>
      <c r="M763" s="737"/>
      <c r="N763" s="622"/>
      <c r="O763" s="724"/>
      <c r="P763" s="725"/>
    </row>
    <row r="764" spans="1:16">
      <c r="A764" s="288"/>
      <c r="B764" s="288"/>
      <c r="C764" s="456"/>
      <c r="O764" s="698"/>
      <c r="P764" s="698"/>
    </row>
    <row r="765" spans="1:16">
      <c r="A765" s="288"/>
      <c r="B765" s="288"/>
      <c r="C765" s="750"/>
      <c r="D765" s="639"/>
      <c r="E765" s="639"/>
      <c r="F765" s="639"/>
      <c r="G765" s="639"/>
      <c r="H765" s="639"/>
      <c r="I765" s="300"/>
      <c r="J765" s="389"/>
      <c r="K765" s="300"/>
      <c r="L765" s="389"/>
      <c r="M765" s="300"/>
      <c r="N765" s="746"/>
      <c r="O765" s="747"/>
      <c r="P765" s="748"/>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ht="15.75">
      <c r="A773" s="288"/>
      <c r="B773" s="288"/>
      <c r="C773" s="751"/>
      <c r="D773" s="676"/>
      <c r="E773" s="677"/>
      <c r="F773" s="678"/>
      <c r="G773" s="677"/>
      <c r="H773" s="679"/>
      <c r="I773" s="677"/>
      <c r="J773" s="680"/>
      <c r="K773" s="679"/>
      <c r="L773" s="679"/>
      <c r="M773" s="681"/>
      <c r="N773" s="680"/>
      <c r="O773" s="708"/>
      <c r="P773" s="709"/>
    </row>
    <row r="774" spans="1:16">
      <c r="A774" s="288"/>
      <c r="B774" s="288"/>
      <c r="C774" s="751"/>
      <c r="O774" s="698"/>
      <c r="P774" s="698"/>
    </row>
    <row r="775" spans="1:16">
      <c r="A775" s="672"/>
      <c r="B775" s="672"/>
      <c r="C775" s="673"/>
      <c r="O775" s="698"/>
      <c r="P775" s="698"/>
    </row>
    <row r="776" spans="1:16">
      <c r="A776" s="740"/>
      <c r="B776" s="740"/>
      <c r="C776" s="289"/>
      <c r="O776" s="698"/>
      <c r="P776" s="698"/>
    </row>
    <row r="777" spans="1:16" ht="18.75">
      <c r="A777" s="753"/>
      <c r="B777" s="754"/>
      <c r="C777" s="754"/>
      <c r="O777" s="698"/>
      <c r="P777" s="698"/>
    </row>
    <row r="778" spans="1:16">
      <c r="A778" s="288"/>
      <c r="B778" s="361"/>
      <c r="C778" s="456"/>
      <c r="D778" s="405"/>
      <c r="E778" s="405"/>
      <c r="G778" s="300"/>
      <c r="H778" s="300"/>
      <c r="I778" s="300"/>
      <c r="J778" s="389"/>
      <c r="K778" s="300"/>
      <c r="L778" s="389"/>
      <c r="M778" s="300"/>
      <c r="N778" s="746"/>
      <c r="O778" s="747"/>
      <c r="P778" s="748"/>
    </row>
    <row r="779" spans="1:16">
      <c r="A779" s="288"/>
      <c r="B779" s="361"/>
      <c r="C779" s="456"/>
      <c r="D779" s="620"/>
      <c r="E779" s="620"/>
      <c r="F779" s="620"/>
      <c r="G779" s="620"/>
      <c r="H779" s="624"/>
      <c r="I779" s="623"/>
      <c r="J779" s="624"/>
      <c r="K779" s="736"/>
      <c r="L779" s="739"/>
      <c r="M779" s="737"/>
      <c r="N779" s="622"/>
      <c r="O779" s="724"/>
      <c r="P779" s="725"/>
    </row>
    <row r="780" spans="1:16">
      <c r="A780" s="288"/>
      <c r="B780" s="361"/>
      <c r="C780" s="456"/>
      <c r="D780" s="620"/>
      <c r="E780" s="620"/>
      <c r="F780" s="620"/>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D782" s="637"/>
      <c r="E782" s="637"/>
      <c r="F782" s="637"/>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O786" s="698"/>
      <c r="P786" s="698"/>
    </row>
    <row r="787" spans="1:16">
      <c r="A787" s="288"/>
      <c r="B787" s="361"/>
      <c r="C787" s="456"/>
      <c r="D787" s="405"/>
      <c r="E787" s="405"/>
      <c r="G787" s="300"/>
      <c r="H787" s="300"/>
      <c r="I787" s="300"/>
      <c r="J787" s="389"/>
      <c r="K787" s="300"/>
      <c r="L787" s="389"/>
      <c r="M787" s="300"/>
      <c r="N787" s="746"/>
      <c r="O787" s="747"/>
      <c r="P787" s="748"/>
    </row>
    <row r="788" spans="1:16">
      <c r="A788" s="288"/>
      <c r="B788" s="361"/>
      <c r="C788" s="456"/>
      <c r="D788" s="620"/>
      <c r="E788" s="620"/>
      <c r="F788" s="620"/>
      <c r="G788" s="620"/>
      <c r="H788" s="624"/>
      <c r="I788" s="623"/>
      <c r="J788" s="624"/>
      <c r="K788" s="736"/>
      <c r="L788" s="739"/>
      <c r="M788" s="737"/>
      <c r="N788" s="622"/>
      <c r="O788" s="724"/>
      <c r="P788" s="725"/>
    </row>
    <row r="789" spans="1:16">
      <c r="A789" s="288"/>
      <c r="B789" s="361"/>
      <c r="C789" s="456"/>
      <c r="D789" s="620"/>
      <c r="E789" s="620"/>
      <c r="F789" s="620"/>
      <c r="G789" s="620"/>
      <c r="H789" s="624"/>
      <c r="I789" s="623"/>
      <c r="J789" s="624"/>
      <c r="K789" s="736"/>
      <c r="L789" s="739"/>
      <c r="M789" s="737"/>
      <c r="N789" s="622"/>
      <c r="O789" s="724"/>
      <c r="P789" s="725"/>
    </row>
    <row r="790" spans="1:16">
      <c r="A790" s="288"/>
      <c r="B790" s="361"/>
      <c r="C790" s="456"/>
      <c r="D790" s="637"/>
      <c r="E790" s="637"/>
      <c r="F790" s="637"/>
      <c r="G790" s="620"/>
      <c r="H790" s="624"/>
      <c r="I790" s="623"/>
      <c r="J790" s="624"/>
      <c r="K790" s="736"/>
      <c r="L790" s="739"/>
      <c r="M790" s="737"/>
      <c r="N790" s="622"/>
      <c r="O790" s="724"/>
      <c r="P790" s="725"/>
    </row>
    <row r="791" spans="1:16">
      <c r="A791" s="288"/>
      <c r="B791" s="361"/>
      <c r="C791" s="456"/>
      <c r="D791" s="637"/>
      <c r="E791" s="637"/>
      <c r="F791" s="637"/>
      <c r="G791" s="620"/>
      <c r="H791" s="624"/>
      <c r="I791" s="623"/>
      <c r="J791" s="624"/>
      <c r="K791" s="736"/>
      <c r="L791" s="739"/>
      <c r="M791" s="737"/>
      <c r="N791" s="622"/>
      <c r="O791" s="724"/>
      <c r="P791" s="725"/>
    </row>
    <row r="792" spans="1:16">
      <c r="A792" s="288"/>
      <c r="B792" s="361"/>
      <c r="C792" s="456"/>
      <c r="O792" s="698"/>
      <c r="P792" s="698"/>
    </row>
    <row r="793" spans="1:16">
      <c r="A793" s="288"/>
      <c r="B793" s="361"/>
      <c r="C793" s="456"/>
      <c r="D793" s="405"/>
      <c r="E793" s="405"/>
      <c r="G793" s="300"/>
      <c r="H793" s="300"/>
      <c r="I793" s="300"/>
      <c r="J793" s="389"/>
      <c r="K793" s="300"/>
      <c r="L793" s="389"/>
      <c r="M793" s="300"/>
      <c r="N793" s="746"/>
      <c r="O793" s="747"/>
      <c r="P793" s="748"/>
    </row>
    <row r="794" spans="1:16">
      <c r="A794" s="288"/>
      <c r="B794" s="361"/>
      <c r="C794" s="456"/>
      <c r="D794" s="620"/>
      <c r="E794" s="620"/>
      <c r="F794" s="620"/>
      <c r="G794" s="620"/>
      <c r="H794" s="624"/>
      <c r="I794" s="623"/>
      <c r="J794" s="624"/>
      <c r="K794" s="736"/>
      <c r="L794" s="739"/>
      <c r="M794" s="737"/>
      <c r="N794" s="622"/>
      <c r="O794" s="724"/>
      <c r="P794" s="725"/>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37"/>
      <c r="E796" s="637"/>
      <c r="F796" s="637"/>
      <c r="G796" s="620"/>
      <c r="H796" s="624"/>
      <c r="I796" s="623"/>
      <c r="J796" s="624"/>
      <c r="K796" s="736"/>
      <c r="L796" s="739"/>
      <c r="M796" s="737"/>
      <c r="N796" s="622"/>
      <c r="O796" s="724"/>
      <c r="P796" s="725"/>
    </row>
    <row r="797" spans="1:16">
      <c r="A797" s="288"/>
      <c r="B797" s="361"/>
      <c r="C797" s="456"/>
      <c r="O797" s="698"/>
      <c r="P797" s="698"/>
    </row>
    <row r="798" spans="1:16">
      <c r="A798" s="288"/>
      <c r="B798" s="361"/>
      <c r="C798" s="456"/>
      <c r="D798" s="405"/>
      <c r="E798" s="405"/>
      <c r="G798" s="300"/>
      <c r="H798" s="300"/>
      <c r="I798" s="300"/>
      <c r="J798" s="389"/>
      <c r="K798" s="300"/>
      <c r="L798" s="389"/>
      <c r="M798" s="300"/>
      <c r="N798" s="746"/>
      <c r="O798" s="747"/>
      <c r="P798" s="748"/>
    </row>
    <row r="799" spans="1:16">
      <c r="A799" s="288"/>
      <c r="B799" s="361"/>
      <c r="C799" s="456"/>
      <c r="D799" s="620"/>
      <c r="E799" s="620"/>
      <c r="F799" s="620"/>
      <c r="G799" s="620"/>
      <c r="H799" s="624"/>
      <c r="I799" s="623"/>
      <c r="J799" s="624"/>
      <c r="K799" s="736"/>
      <c r="L799" s="739"/>
      <c r="M799" s="737"/>
      <c r="N799" s="622"/>
      <c r="O799" s="724"/>
      <c r="P799" s="725"/>
    </row>
    <row r="800" spans="1:16">
      <c r="A800" s="288"/>
      <c r="B800" s="361"/>
      <c r="C800" s="456"/>
      <c r="D800" s="620"/>
      <c r="E800" s="620"/>
      <c r="F800" s="620"/>
      <c r="G800" s="620"/>
      <c r="H800" s="624"/>
      <c r="I800" s="623"/>
      <c r="J800" s="624"/>
      <c r="K800" s="736"/>
      <c r="L800" s="739"/>
      <c r="M800" s="737"/>
      <c r="N800" s="622"/>
      <c r="O800" s="724"/>
      <c r="P800" s="725"/>
    </row>
    <row r="801" spans="1:16">
      <c r="A801" s="288"/>
      <c r="B801" s="361"/>
      <c r="C801" s="456"/>
      <c r="D801" s="637"/>
      <c r="E801" s="637"/>
      <c r="F801" s="637"/>
      <c r="G801" s="620"/>
      <c r="H801" s="624"/>
      <c r="I801" s="623"/>
      <c r="J801" s="624"/>
      <c r="K801" s="736"/>
      <c r="L801" s="739"/>
      <c r="M801" s="737"/>
      <c r="N801" s="622"/>
      <c r="O801" s="724"/>
      <c r="P801" s="725"/>
    </row>
    <row r="802" spans="1:16">
      <c r="A802" s="288"/>
      <c r="B802" s="361"/>
      <c r="C802" s="456"/>
      <c r="O802" s="698"/>
      <c r="P802" s="698"/>
    </row>
    <row r="803" spans="1:16">
      <c r="A803" s="288"/>
      <c r="B803" s="288"/>
      <c r="C803" s="456"/>
      <c r="D803" s="405"/>
      <c r="E803" s="405"/>
      <c r="G803" s="300"/>
      <c r="H803" s="300"/>
      <c r="I803" s="300"/>
      <c r="J803" s="389"/>
      <c r="K803" s="300"/>
      <c r="L803" s="389"/>
      <c r="M803" s="300"/>
      <c r="N803" s="746"/>
      <c r="O803" s="747"/>
      <c r="P803" s="748"/>
    </row>
    <row r="804" spans="1:16">
      <c r="A804" s="288"/>
      <c r="B804" s="288"/>
      <c r="C804" s="456"/>
      <c r="D804" s="620"/>
      <c r="E804" s="620"/>
      <c r="F804" s="620"/>
      <c r="G804" s="620"/>
      <c r="H804" s="624"/>
      <c r="I804" s="623"/>
      <c r="J804" s="624"/>
      <c r="K804" s="736"/>
      <c r="L804" s="739"/>
      <c r="M804" s="737"/>
      <c r="N804" s="622"/>
      <c r="O804" s="724"/>
      <c r="P804" s="725"/>
    </row>
    <row r="805" spans="1:16">
      <c r="A805" s="288"/>
      <c r="B805" s="288"/>
      <c r="C805" s="456"/>
      <c r="D805" s="620"/>
      <c r="E805" s="620"/>
      <c r="F805" s="620"/>
      <c r="G805" s="620"/>
      <c r="H805" s="624"/>
      <c r="I805" s="623"/>
      <c r="J805" s="624"/>
      <c r="K805" s="736"/>
      <c r="L805" s="739"/>
      <c r="M805" s="737"/>
      <c r="N805" s="622"/>
      <c r="O805" s="724"/>
      <c r="P805" s="725"/>
    </row>
    <row r="806" spans="1:16">
      <c r="A806" s="288"/>
      <c r="B806" s="288"/>
      <c r="C806" s="456"/>
      <c r="D806" s="637"/>
      <c r="E806" s="637"/>
      <c r="F806" s="637"/>
      <c r="G806" s="620"/>
      <c r="H806" s="624"/>
      <c r="I806" s="623"/>
      <c r="J806" s="624"/>
      <c r="K806" s="736"/>
      <c r="L806" s="739"/>
      <c r="M806" s="737"/>
      <c r="N806" s="622"/>
      <c r="O806" s="724"/>
      <c r="P806" s="725"/>
    </row>
    <row r="807" spans="1:16">
      <c r="A807" s="288"/>
      <c r="B807" s="288"/>
      <c r="C807" s="456"/>
      <c r="O807" s="698"/>
      <c r="P807" s="698"/>
    </row>
    <row r="808" spans="1:16">
      <c r="A808" s="740"/>
      <c r="B808" s="740"/>
      <c r="C808" s="289"/>
      <c r="O808" s="698"/>
      <c r="P808" s="698"/>
    </row>
    <row r="809" spans="1:16">
      <c r="A809" s="740"/>
      <c r="B809" s="740"/>
      <c r="C809" s="289"/>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sheetData>
  <mergeCells count="145">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6"/>
    <mergeCell ref="B164:B176"/>
    <mergeCell ref="C164:C176"/>
    <mergeCell ref="D165:I165"/>
    <mergeCell ref="D167:I167"/>
    <mergeCell ref="D169:I169"/>
    <mergeCell ref="D171:I171"/>
    <mergeCell ref="D174:H174"/>
    <mergeCell ref="D175:F175"/>
    <mergeCell ref="A177:A179"/>
    <mergeCell ref="B177:B179"/>
    <mergeCell ref="C177:C179"/>
    <mergeCell ref="D177:H177"/>
    <mergeCell ref="D178:F178"/>
    <mergeCell ref="A180:A187"/>
    <mergeCell ref="B180:B187"/>
    <mergeCell ref="C180:C187"/>
    <mergeCell ref="D182:G182"/>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214:A222"/>
    <mergeCell ref="B214:B222"/>
    <mergeCell ref="C214:C222"/>
    <mergeCell ref="D215:F215"/>
    <mergeCell ref="A223:A237"/>
    <mergeCell ref="B223:B237"/>
    <mergeCell ref="C223:C237"/>
    <mergeCell ref="D224:H224"/>
    <mergeCell ref="D228:G228"/>
    <mergeCell ref="A238:A242"/>
    <mergeCell ref="B238:B242"/>
    <mergeCell ref="C238:C242"/>
    <mergeCell ref="D239:H239"/>
    <mergeCell ref="A243:A248"/>
    <mergeCell ref="B243:B248"/>
    <mergeCell ref="C243:C248"/>
    <mergeCell ref="D245:F245"/>
    <mergeCell ref="D247:H247"/>
    <mergeCell ref="A249:A255"/>
    <mergeCell ref="B249:B255"/>
    <mergeCell ref="C249:C255"/>
    <mergeCell ref="D250:E250"/>
    <mergeCell ref="D253:H253"/>
    <mergeCell ref="A256:A262"/>
    <mergeCell ref="B256:B262"/>
    <mergeCell ref="C256:C262"/>
    <mergeCell ref="D257:E257"/>
    <mergeCell ref="D260:H260"/>
  </mergeCells>
  <pageMargins left="0.7" right="0.7" top="0.75" bottom="0.75" header="0.3" footer="0.3"/>
  <pageSetup paperSize="9" scale="4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6"/>
  <sheetViews>
    <sheetView topLeftCell="A22" workbookViewId="0">
      <selection activeCell="P28" sqref="P28"/>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48.5" customHeight="1">
      <c r="A1" s="849" t="s">
        <v>455</v>
      </c>
      <c r="B1" s="850"/>
      <c r="C1" s="850"/>
      <c r="D1" s="850"/>
      <c r="E1" s="850"/>
      <c r="F1" s="850"/>
      <c r="G1" s="850"/>
      <c r="H1" s="850"/>
      <c r="I1" s="850"/>
      <c r="J1" s="850"/>
      <c r="K1" s="850"/>
      <c r="L1" s="851"/>
    </row>
    <row r="2" spans="1:12" ht="30.75" customHeight="1">
      <c r="A2" s="41" t="s">
        <v>83</v>
      </c>
      <c r="B2" s="852" t="s">
        <v>0</v>
      </c>
      <c r="C2" s="853"/>
      <c r="D2" s="853"/>
      <c r="E2" s="853"/>
      <c r="F2" s="853"/>
      <c r="G2" s="853"/>
      <c r="H2" s="853"/>
      <c r="I2" s="853"/>
      <c r="J2" s="853"/>
      <c r="K2" s="854"/>
      <c r="L2" s="42" t="s">
        <v>1</v>
      </c>
    </row>
    <row r="3" spans="1:12" ht="44.25" customHeight="1">
      <c r="A3" s="43" t="s">
        <v>41</v>
      </c>
      <c r="B3" s="837" t="s">
        <v>42</v>
      </c>
      <c r="C3" s="835"/>
      <c r="D3" s="835"/>
      <c r="E3" s="835"/>
      <c r="F3" s="835"/>
      <c r="G3" s="835"/>
      <c r="H3" s="835"/>
      <c r="I3" s="835"/>
      <c r="J3" s="835"/>
      <c r="K3" s="836"/>
      <c r="L3" s="44"/>
    </row>
    <row r="4" spans="1:12" ht="15" customHeight="1">
      <c r="A4" s="45"/>
      <c r="B4" s="46" t="s">
        <v>84</v>
      </c>
      <c r="C4" s="46"/>
      <c r="D4" s="46"/>
      <c r="E4" s="46"/>
      <c r="F4" s="46"/>
      <c r="G4" s="46" t="s">
        <v>85</v>
      </c>
      <c r="H4" s="47">
        <f>'Protective Abs.'!C5</f>
        <v>5060</v>
      </c>
      <c r="I4" s="46" t="s">
        <v>16</v>
      </c>
      <c r="J4" s="46"/>
      <c r="K4" s="48"/>
      <c r="L4" s="48"/>
    </row>
    <row r="5" spans="1:12" ht="15" customHeight="1">
      <c r="A5" s="45"/>
      <c r="B5" s="46" t="s">
        <v>467</v>
      </c>
      <c r="C5" s="46"/>
      <c r="D5" s="46"/>
      <c r="E5" s="46"/>
      <c r="F5" s="46"/>
      <c r="G5" s="46" t="s">
        <v>85</v>
      </c>
      <c r="H5" s="47">
        <v>0</v>
      </c>
      <c r="I5" s="46"/>
      <c r="J5" s="46"/>
      <c r="K5" s="48"/>
      <c r="L5" s="49">
        <f>H7</f>
        <v>5060</v>
      </c>
    </row>
    <row r="6" spans="1:12" ht="15" customHeight="1">
      <c r="A6" s="45"/>
      <c r="B6" s="46" t="s">
        <v>87</v>
      </c>
      <c r="C6" s="46"/>
      <c r="D6" s="46"/>
      <c r="E6" s="50"/>
      <c r="F6" s="50"/>
      <c r="G6" s="50" t="s">
        <v>85</v>
      </c>
      <c r="H6" s="51">
        <v>0</v>
      </c>
      <c r="I6" s="50"/>
      <c r="J6" s="46"/>
      <c r="K6" s="48"/>
      <c r="L6" s="52" t="s">
        <v>16</v>
      </c>
    </row>
    <row r="7" spans="1:12" ht="15" customHeight="1">
      <c r="A7" s="45"/>
      <c r="B7" s="50"/>
      <c r="C7" s="50"/>
      <c r="D7" s="50"/>
      <c r="E7" s="50"/>
      <c r="F7" s="50" t="s">
        <v>88</v>
      </c>
      <c r="G7" s="50" t="s">
        <v>85</v>
      </c>
      <c r="H7" s="51">
        <f>SUM(H4:H6)</f>
        <v>5060</v>
      </c>
      <c r="I7" s="50" t="s">
        <v>16</v>
      </c>
      <c r="J7" s="50"/>
      <c r="K7" s="53"/>
      <c r="L7" s="54"/>
    </row>
    <row r="8" spans="1:12" ht="15" customHeight="1">
      <c r="A8" s="55"/>
      <c r="B8" s="56"/>
      <c r="C8" s="56"/>
      <c r="D8" s="56"/>
      <c r="E8" s="56"/>
      <c r="F8" s="56"/>
      <c r="G8" s="56"/>
      <c r="H8" s="56"/>
      <c r="I8" s="56"/>
      <c r="J8" s="56"/>
      <c r="K8" s="57"/>
      <c r="L8" s="58"/>
    </row>
    <row r="9" spans="1:12" ht="34.5" customHeight="1">
      <c r="A9" s="833" t="s">
        <v>45</v>
      </c>
      <c r="B9" s="837" t="s">
        <v>2</v>
      </c>
      <c r="C9" s="835"/>
      <c r="D9" s="835"/>
      <c r="E9" s="835"/>
      <c r="F9" s="835"/>
      <c r="G9" s="835"/>
      <c r="H9" s="835"/>
      <c r="I9" s="835"/>
      <c r="J9" s="835"/>
      <c r="K9" s="836"/>
      <c r="L9" s="59"/>
    </row>
    <row r="10" spans="1:12">
      <c r="A10" s="847"/>
      <c r="B10" s="46" t="s">
        <v>84</v>
      </c>
      <c r="C10" s="46"/>
      <c r="D10" s="46"/>
      <c r="E10" s="46"/>
      <c r="F10" s="46"/>
      <c r="G10" s="46" t="s">
        <v>85</v>
      </c>
      <c r="H10" s="47">
        <f>'Protective Abs.'!C6</f>
        <v>165.60000000000002</v>
      </c>
      <c r="I10" s="46" t="s">
        <v>3</v>
      </c>
      <c r="J10" s="46"/>
      <c r="K10" s="48"/>
      <c r="L10" s="48"/>
    </row>
    <row r="11" spans="1:12">
      <c r="A11" s="847"/>
      <c r="B11" s="46" t="s">
        <v>467</v>
      </c>
      <c r="C11" s="46"/>
      <c r="D11" s="46"/>
      <c r="E11" s="46"/>
      <c r="F11" s="46"/>
      <c r="G11" s="46" t="s">
        <v>85</v>
      </c>
      <c r="H11" s="46">
        <v>0</v>
      </c>
      <c r="I11" s="46"/>
      <c r="J11" s="46"/>
      <c r="K11" s="48"/>
      <c r="L11" s="793">
        <f>H14</f>
        <v>165.60000000000002</v>
      </c>
    </row>
    <row r="12" spans="1:12">
      <c r="A12" s="847"/>
      <c r="B12" s="46" t="s">
        <v>89</v>
      </c>
      <c r="C12" s="46"/>
      <c r="D12" s="46"/>
      <c r="E12" s="46"/>
      <c r="F12" s="46"/>
      <c r="G12" s="46" t="s">
        <v>85</v>
      </c>
      <c r="H12" s="46">
        <v>0</v>
      </c>
      <c r="I12" s="46"/>
      <c r="J12" s="46"/>
      <c r="K12" s="48"/>
      <c r="L12" s="52"/>
    </row>
    <row r="13" spans="1:12">
      <c r="A13" s="847"/>
      <c r="B13" s="46" t="s">
        <v>90</v>
      </c>
      <c r="C13" s="46"/>
      <c r="D13" s="46"/>
      <c r="E13" s="50"/>
      <c r="F13" s="50"/>
      <c r="G13" s="50" t="s">
        <v>85</v>
      </c>
      <c r="H13" s="50">
        <v>0</v>
      </c>
      <c r="I13" s="50"/>
      <c r="J13" s="46"/>
      <c r="K13" s="48"/>
      <c r="L13" s="52"/>
    </row>
    <row r="14" spans="1:12">
      <c r="A14" s="834"/>
      <c r="B14" s="50"/>
      <c r="C14" s="50"/>
      <c r="D14" s="50"/>
      <c r="E14" s="50"/>
      <c r="F14" s="50" t="s">
        <v>88</v>
      </c>
      <c r="G14" s="50" t="s">
        <v>85</v>
      </c>
      <c r="H14" s="50">
        <f>SUM(H10:H13)</f>
        <v>165.60000000000002</v>
      </c>
      <c r="I14" s="50" t="s">
        <v>3</v>
      </c>
      <c r="J14" s="50"/>
      <c r="K14" s="53"/>
      <c r="L14" s="54" t="s">
        <v>3</v>
      </c>
    </row>
    <row r="15" spans="1:12" ht="74.25" customHeight="1">
      <c r="A15" s="833" t="s">
        <v>46</v>
      </c>
      <c r="B15" s="848" t="s">
        <v>39</v>
      </c>
      <c r="C15" s="844"/>
      <c r="D15" s="844"/>
      <c r="E15" s="844"/>
      <c r="F15" s="844"/>
      <c r="G15" s="844"/>
      <c r="H15" s="844"/>
      <c r="I15" s="844"/>
      <c r="J15" s="844"/>
      <c r="K15" s="845"/>
      <c r="L15" s="59"/>
    </row>
    <row r="16" spans="1:12" ht="15" customHeight="1">
      <c r="A16" s="847"/>
      <c r="B16" s="46" t="s">
        <v>84</v>
      </c>
      <c r="C16" s="46"/>
      <c r="D16" s="46"/>
      <c r="E16" s="46"/>
      <c r="F16" s="46"/>
      <c r="G16" s="46" t="s">
        <v>85</v>
      </c>
      <c r="H16" s="779">
        <v>0</v>
      </c>
      <c r="I16" s="777" t="s">
        <v>4</v>
      </c>
      <c r="J16" s="777"/>
      <c r="K16" s="778"/>
      <c r="L16" s="48"/>
    </row>
    <row r="17" spans="1:12">
      <c r="A17" s="847"/>
      <c r="B17" s="46" t="s">
        <v>467</v>
      </c>
      <c r="C17" s="46"/>
      <c r="D17" s="46"/>
      <c r="E17" s="46"/>
      <c r="F17" s="46"/>
      <c r="G17" s="46" t="s">
        <v>85</v>
      </c>
      <c r="H17" s="47">
        <f>'Fuse-30 Abs.'!D4</f>
        <v>2052</v>
      </c>
      <c r="I17" s="46" t="s">
        <v>94</v>
      </c>
      <c r="J17" s="46"/>
      <c r="K17" s="48"/>
      <c r="L17" s="49">
        <f>H20</f>
        <v>5016</v>
      </c>
    </row>
    <row r="18" spans="1:12">
      <c r="A18" s="60"/>
      <c r="B18" s="46" t="s">
        <v>89</v>
      </c>
      <c r="C18" s="46"/>
      <c r="D18" s="46"/>
      <c r="E18" s="46"/>
      <c r="F18" s="46"/>
      <c r="G18" s="46" t="s">
        <v>85</v>
      </c>
      <c r="H18" s="47">
        <f>'Fuse 35.05 Abs.'!D4</f>
        <v>1482</v>
      </c>
      <c r="I18" s="46" t="s">
        <v>94</v>
      </c>
      <c r="J18" s="46"/>
      <c r="K18" s="48"/>
      <c r="L18" s="49"/>
    </row>
    <row r="19" spans="1:12">
      <c r="A19" s="60"/>
      <c r="B19" s="46" t="s">
        <v>90</v>
      </c>
      <c r="C19" s="46"/>
      <c r="D19" s="46"/>
      <c r="E19" s="50"/>
      <c r="F19" s="50"/>
      <c r="G19" s="50" t="s">
        <v>85</v>
      </c>
      <c r="H19" s="51">
        <f>'Fuse-4.52 Abs'!D4</f>
        <v>1482</v>
      </c>
      <c r="I19" s="50" t="s">
        <v>94</v>
      </c>
      <c r="J19" s="50"/>
      <c r="K19" s="48"/>
      <c r="L19" s="49"/>
    </row>
    <row r="20" spans="1:12">
      <c r="A20" s="60"/>
      <c r="B20" s="46"/>
      <c r="C20" s="46"/>
      <c r="D20" s="46"/>
      <c r="E20" s="46"/>
      <c r="F20" s="46" t="s">
        <v>88</v>
      </c>
      <c r="G20" s="61" t="s">
        <v>85</v>
      </c>
      <c r="H20" s="47">
        <f>SUM(H16:H19)</f>
        <v>5016</v>
      </c>
      <c r="I20" s="46" t="s">
        <v>4</v>
      </c>
      <c r="J20" s="46"/>
      <c r="K20" s="48"/>
      <c r="L20" s="52"/>
    </row>
    <row r="21" spans="1:12" ht="177" customHeight="1">
      <c r="A21" s="6" t="s">
        <v>47</v>
      </c>
      <c r="B21" s="844" t="s">
        <v>91</v>
      </c>
      <c r="C21" s="844"/>
      <c r="D21" s="844"/>
      <c r="E21" s="844"/>
      <c r="F21" s="844"/>
      <c r="G21" s="844"/>
      <c r="H21" s="844"/>
      <c r="I21" s="844"/>
      <c r="J21" s="844"/>
      <c r="K21" s="845"/>
      <c r="L21" s="62"/>
    </row>
    <row r="22" spans="1:12">
      <c r="A22" s="63"/>
      <c r="B22" s="46" t="s">
        <v>84</v>
      </c>
      <c r="C22" s="46"/>
      <c r="D22" s="46"/>
      <c r="E22" s="46"/>
      <c r="F22" s="46"/>
      <c r="G22" s="46" t="s">
        <v>85</v>
      </c>
      <c r="H22" s="64">
        <f>'Protective Abs.'!C7</f>
        <v>16969.075934600005</v>
      </c>
      <c r="I22" s="46" t="s">
        <v>4</v>
      </c>
      <c r="J22" s="46"/>
      <c r="K22" s="48"/>
      <c r="L22" s="65">
        <f>H25</f>
        <v>16969.075934600005</v>
      </c>
    </row>
    <row r="23" spans="1:12">
      <c r="A23" s="63"/>
      <c r="B23" s="46" t="s">
        <v>89</v>
      </c>
      <c r="C23" s="46"/>
      <c r="D23" s="46"/>
      <c r="E23" s="46"/>
      <c r="F23" s="46"/>
      <c r="G23" s="46" t="s">
        <v>85</v>
      </c>
      <c r="H23" s="64">
        <v>0</v>
      </c>
      <c r="I23" s="46"/>
      <c r="J23" s="46"/>
      <c r="K23" s="48"/>
      <c r="L23" s="65"/>
    </row>
    <row r="24" spans="1:12" ht="18" customHeight="1">
      <c r="A24" s="63"/>
      <c r="B24" s="46" t="s">
        <v>90</v>
      </c>
      <c r="C24" s="46"/>
      <c r="D24" s="46"/>
      <c r="E24" s="50"/>
      <c r="F24" s="50"/>
      <c r="G24" s="50" t="s">
        <v>85</v>
      </c>
      <c r="H24" s="51">
        <v>0</v>
      </c>
      <c r="I24" s="50"/>
      <c r="J24" s="46"/>
      <c r="K24" s="48"/>
      <c r="L24" s="52" t="s">
        <v>4</v>
      </c>
    </row>
    <row r="25" spans="1:12">
      <c r="A25" s="66"/>
      <c r="B25" s="50"/>
      <c r="C25" s="50"/>
      <c r="D25" s="50"/>
      <c r="E25" s="50"/>
      <c r="F25" s="50" t="s">
        <v>88</v>
      </c>
      <c r="G25" s="50" t="s">
        <v>85</v>
      </c>
      <c r="H25" s="67">
        <f>SUM(H22:H24)</f>
        <v>16969.075934600005</v>
      </c>
      <c r="I25" s="50" t="s">
        <v>4</v>
      </c>
      <c r="J25" s="50"/>
      <c r="K25" s="53"/>
      <c r="L25" s="53"/>
    </row>
    <row r="26" spans="1:12" ht="169.5" customHeight="1">
      <c r="A26" s="6" t="s">
        <v>48</v>
      </c>
      <c r="B26" s="844" t="s">
        <v>92</v>
      </c>
      <c r="C26" s="844"/>
      <c r="D26" s="844"/>
      <c r="E26" s="844"/>
      <c r="F26" s="844"/>
      <c r="G26" s="844"/>
      <c r="H26" s="844"/>
      <c r="I26" s="844"/>
      <c r="J26" s="844"/>
      <c r="K26" s="845"/>
      <c r="L26" s="59"/>
    </row>
    <row r="27" spans="1:12">
      <c r="A27" s="63"/>
      <c r="B27" s="46"/>
      <c r="C27" s="46"/>
      <c r="D27" s="46"/>
      <c r="E27" s="46"/>
      <c r="F27" s="46"/>
      <c r="G27" s="46"/>
      <c r="H27" s="46"/>
      <c r="I27" s="46"/>
      <c r="J27" s="46"/>
      <c r="K27" s="48"/>
      <c r="L27" s="48"/>
    </row>
    <row r="28" spans="1:12">
      <c r="A28" s="63"/>
      <c r="B28" s="46" t="s">
        <v>84</v>
      </c>
      <c r="C28" s="46"/>
      <c r="D28" s="46"/>
      <c r="E28" s="46"/>
      <c r="F28" s="46"/>
      <c r="G28" s="46" t="s">
        <v>85</v>
      </c>
      <c r="H28" s="64">
        <f>'Protective Abs.'!C8</f>
        <v>16969.075934600005</v>
      </c>
      <c r="I28" s="46" t="s">
        <v>4</v>
      </c>
      <c r="J28" s="46"/>
      <c r="K28" s="48"/>
      <c r="L28" s="65">
        <f>H32</f>
        <v>16969.075934600005</v>
      </c>
    </row>
    <row r="29" spans="1:12">
      <c r="A29" s="63"/>
      <c r="B29" s="46" t="s">
        <v>467</v>
      </c>
      <c r="C29" s="46"/>
      <c r="D29" s="46"/>
      <c r="E29" s="46"/>
      <c r="F29" s="46"/>
      <c r="G29" s="46" t="s">
        <v>85</v>
      </c>
      <c r="H29" s="46">
        <v>0</v>
      </c>
      <c r="I29" s="46"/>
      <c r="J29" s="46"/>
      <c r="K29" s="48"/>
      <c r="L29" s="52" t="s">
        <v>4</v>
      </c>
    </row>
    <row r="30" spans="1:12">
      <c r="A30" s="63"/>
      <c r="B30" s="46" t="s">
        <v>89</v>
      </c>
      <c r="C30" s="46"/>
      <c r="D30" s="46"/>
      <c r="E30" s="46"/>
      <c r="F30" s="46"/>
      <c r="G30" s="46" t="s">
        <v>85</v>
      </c>
      <c r="H30" s="46">
        <v>0</v>
      </c>
      <c r="I30" s="46"/>
      <c r="J30" s="46"/>
      <c r="K30" s="48"/>
      <c r="L30" s="52"/>
    </row>
    <row r="31" spans="1:12">
      <c r="A31" s="63"/>
      <c r="B31" s="46" t="s">
        <v>90</v>
      </c>
      <c r="C31" s="46"/>
      <c r="D31" s="46"/>
      <c r="E31" s="50"/>
      <c r="F31" s="50"/>
      <c r="G31" s="50" t="s">
        <v>85</v>
      </c>
      <c r="H31" s="50">
        <v>0</v>
      </c>
      <c r="I31" s="50"/>
      <c r="J31" s="46"/>
      <c r="K31" s="48"/>
      <c r="L31" s="52"/>
    </row>
    <row r="32" spans="1:12">
      <c r="A32" s="66"/>
      <c r="B32" s="50"/>
      <c r="C32" s="50"/>
      <c r="D32" s="50"/>
      <c r="E32" s="50"/>
      <c r="F32" s="50" t="s">
        <v>88</v>
      </c>
      <c r="G32" s="50" t="s">
        <v>85</v>
      </c>
      <c r="H32" s="67">
        <f>SUM(H28:H31)</f>
        <v>16969.075934600005</v>
      </c>
      <c r="I32" s="50" t="s">
        <v>4</v>
      </c>
      <c r="J32" s="50"/>
      <c r="K32" s="53"/>
      <c r="L32" s="53"/>
    </row>
    <row r="33" spans="1:12" ht="84" customHeight="1">
      <c r="A33" s="6" t="s">
        <v>49</v>
      </c>
      <c r="B33" s="844" t="s">
        <v>63</v>
      </c>
      <c r="C33" s="844"/>
      <c r="D33" s="844"/>
      <c r="E33" s="844"/>
      <c r="F33" s="844"/>
      <c r="G33" s="844"/>
      <c r="H33" s="844"/>
      <c r="I33" s="844"/>
      <c r="J33" s="844"/>
      <c r="K33" s="845"/>
      <c r="L33" s="59"/>
    </row>
    <row r="34" spans="1:12">
      <c r="A34" s="63"/>
      <c r="B34" s="46"/>
      <c r="C34" s="46"/>
      <c r="D34" s="46"/>
      <c r="E34" s="46"/>
      <c r="F34" s="46"/>
      <c r="G34" s="46"/>
      <c r="H34" s="46"/>
      <c r="I34" s="46"/>
      <c r="J34" s="46"/>
      <c r="K34" s="48"/>
      <c r="L34" s="48"/>
    </row>
    <row r="35" spans="1:12">
      <c r="A35" s="63"/>
      <c r="B35" s="46" t="s">
        <v>84</v>
      </c>
      <c r="C35" s="46"/>
      <c r="D35" s="46"/>
      <c r="E35" s="46"/>
      <c r="F35" s="46"/>
      <c r="G35" s="46" t="s">
        <v>85</v>
      </c>
      <c r="H35" s="64">
        <v>0</v>
      </c>
      <c r="I35" s="46" t="s">
        <v>4</v>
      </c>
      <c r="J35" s="46"/>
      <c r="K35" s="48"/>
      <c r="L35" s="65">
        <f>H39</f>
        <v>4840.6499999999996</v>
      </c>
    </row>
    <row r="36" spans="1:12">
      <c r="A36" s="63"/>
      <c r="B36" s="46" t="s">
        <v>467</v>
      </c>
      <c r="C36" s="46"/>
      <c r="D36" s="46"/>
      <c r="E36" s="46"/>
      <c r="F36" s="46"/>
      <c r="G36" s="46" t="s">
        <v>85</v>
      </c>
      <c r="H36" s="64">
        <f>'Fuse-30 Abs.'!D5</f>
        <v>2524.9499999999998</v>
      </c>
      <c r="I36" s="68" t="s">
        <v>93</v>
      </c>
      <c r="J36" s="46"/>
      <c r="K36" s="48"/>
      <c r="L36" s="52" t="s">
        <v>4</v>
      </c>
    </row>
    <row r="37" spans="1:12">
      <c r="A37" s="63"/>
      <c r="B37" s="46" t="s">
        <v>89</v>
      </c>
      <c r="C37" s="46"/>
      <c r="D37" s="46"/>
      <c r="E37" s="46"/>
      <c r="F37" s="46"/>
      <c r="G37" s="46" t="s">
        <v>85</v>
      </c>
      <c r="H37" s="64">
        <f>'Fuse 35.05 Abs.'!D5</f>
        <v>1122.9749999999999</v>
      </c>
      <c r="I37" s="68"/>
      <c r="J37" s="46"/>
      <c r="K37" s="48"/>
      <c r="L37" s="52"/>
    </row>
    <row r="38" spans="1:12">
      <c r="A38" s="63"/>
      <c r="B38" s="46" t="s">
        <v>90</v>
      </c>
      <c r="C38" s="46"/>
      <c r="D38" s="46"/>
      <c r="E38" s="50"/>
      <c r="F38" s="50"/>
      <c r="G38" s="50" t="s">
        <v>85</v>
      </c>
      <c r="H38" s="67">
        <f>'Fuse-4.52 Abs'!D5</f>
        <v>1192.7249999999999</v>
      </c>
      <c r="I38" s="69" t="s">
        <v>93</v>
      </c>
      <c r="J38" s="46"/>
      <c r="K38" s="48"/>
      <c r="L38" s="52"/>
    </row>
    <row r="39" spans="1:12">
      <c r="A39" s="66"/>
      <c r="B39" s="50"/>
      <c r="C39" s="50"/>
      <c r="D39" s="50"/>
      <c r="E39" s="50"/>
      <c r="F39" s="50" t="s">
        <v>88</v>
      </c>
      <c r="G39" s="50" t="s">
        <v>85</v>
      </c>
      <c r="H39" s="67">
        <f>SUM(H35:H38)</f>
        <v>4840.6499999999996</v>
      </c>
      <c r="I39" s="50" t="s">
        <v>4</v>
      </c>
      <c r="J39" s="50"/>
      <c r="K39" s="53"/>
      <c r="L39" s="53"/>
    </row>
    <row r="40" spans="1:12" ht="43.5" customHeight="1">
      <c r="A40" s="6" t="s">
        <v>50</v>
      </c>
      <c r="B40" s="835" t="s">
        <v>5</v>
      </c>
      <c r="C40" s="835"/>
      <c r="D40" s="835"/>
      <c r="E40" s="835"/>
      <c r="F40" s="835"/>
      <c r="G40" s="835"/>
      <c r="H40" s="835"/>
      <c r="I40" s="835"/>
      <c r="J40" s="835"/>
      <c r="K40" s="836"/>
      <c r="L40" s="59"/>
    </row>
    <row r="41" spans="1:12">
      <c r="A41" s="63"/>
      <c r="B41" s="46"/>
      <c r="C41" s="46"/>
      <c r="D41" s="46"/>
      <c r="E41" s="46"/>
      <c r="F41" s="46"/>
      <c r="G41" s="46"/>
      <c r="H41" s="46"/>
      <c r="I41" s="46"/>
      <c r="J41" s="46"/>
      <c r="K41" s="48"/>
      <c r="L41" s="52"/>
    </row>
    <row r="42" spans="1:12">
      <c r="A42" s="63"/>
      <c r="B42" s="46" t="s">
        <v>84</v>
      </c>
      <c r="C42" s="46"/>
      <c r="D42" s="46"/>
      <c r="E42" s="46"/>
      <c r="F42" s="46"/>
      <c r="G42" s="46" t="s">
        <v>85</v>
      </c>
      <c r="H42" s="64">
        <f>'Protective Abs.'!C9</f>
        <v>7969.075934600005</v>
      </c>
      <c r="I42" s="46" t="s">
        <v>4</v>
      </c>
      <c r="J42" s="46"/>
      <c r="K42" s="48"/>
      <c r="L42" s="65">
        <f>H46</f>
        <v>11432.325934600005</v>
      </c>
    </row>
    <row r="43" spans="1:12">
      <c r="A43" s="63"/>
      <c r="B43" s="46" t="s">
        <v>467</v>
      </c>
      <c r="C43" s="46"/>
      <c r="D43" s="46"/>
      <c r="E43" s="46"/>
      <c r="F43" s="46"/>
      <c r="G43" s="46" t="s">
        <v>85</v>
      </c>
      <c r="H43" s="47">
        <f>'Fuse-30 Abs.'!D23</f>
        <v>1771.25</v>
      </c>
      <c r="I43" s="46" t="s">
        <v>94</v>
      </c>
      <c r="J43" s="46"/>
      <c r="K43" s="48"/>
      <c r="L43" s="52" t="s">
        <v>4</v>
      </c>
    </row>
    <row r="44" spans="1:12">
      <c r="A44" s="63"/>
      <c r="B44" s="46" t="s">
        <v>89</v>
      </c>
      <c r="C44" s="46"/>
      <c r="D44" s="46"/>
      <c r="E44" s="46"/>
      <c r="F44" s="46"/>
      <c r="G44" s="46" t="s">
        <v>85</v>
      </c>
      <c r="H44" s="47">
        <f>'Fuse 35.05 Abs.'!D23</f>
        <v>669.40000000000009</v>
      </c>
      <c r="I44" s="46"/>
      <c r="J44" s="46"/>
      <c r="K44" s="48"/>
      <c r="L44" s="52"/>
    </row>
    <row r="45" spans="1:12">
      <c r="A45" s="63"/>
      <c r="B45" s="46" t="s">
        <v>90</v>
      </c>
      <c r="C45" s="46"/>
      <c r="D45" s="46"/>
      <c r="E45" s="50"/>
      <c r="F45" s="50"/>
      <c r="G45" s="50" t="s">
        <v>85</v>
      </c>
      <c r="H45" s="51">
        <f>'Fuse-4.52 Abs'!D23</f>
        <v>1022.6</v>
      </c>
      <c r="I45" s="50" t="s">
        <v>94</v>
      </c>
      <c r="J45" s="46"/>
      <c r="K45" s="48"/>
      <c r="L45" s="52"/>
    </row>
    <row r="46" spans="1:12">
      <c r="A46" s="66"/>
      <c r="B46" s="50"/>
      <c r="C46" s="50"/>
      <c r="D46" s="50"/>
      <c r="E46" s="50"/>
      <c r="F46" s="50" t="s">
        <v>88</v>
      </c>
      <c r="G46" s="50" t="s">
        <v>85</v>
      </c>
      <c r="H46" s="67">
        <f>SUM(H42:H45)</f>
        <v>11432.325934600005</v>
      </c>
      <c r="I46" s="50" t="s">
        <v>4</v>
      </c>
      <c r="J46" s="50"/>
      <c r="K46" s="53"/>
      <c r="L46" s="53"/>
    </row>
    <row r="47" spans="1:12" ht="35.25" customHeight="1">
      <c r="A47" s="6" t="s">
        <v>51</v>
      </c>
      <c r="B47" s="835" t="s">
        <v>95</v>
      </c>
      <c r="C47" s="835"/>
      <c r="D47" s="835"/>
      <c r="E47" s="835"/>
      <c r="F47" s="835"/>
      <c r="G47" s="835"/>
      <c r="H47" s="835"/>
      <c r="I47" s="835"/>
      <c r="J47" s="835"/>
      <c r="K47" s="836"/>
      <c r="L47" s="59"/>
    </row>
    <row r="48" spans="1:12">
      <c r="A48" s="63"/>
      <c r="B48" s="46"/>
      <c r="C48" s="70" t="s">
        <v>96</v>
      </c>
      <c r="D48" s="46"/>
      <c r="E48" s="46"/>
      <c r="F48" s="46"/>
      <c r="G48" s="46"/>
      <c r="H48" s="46"/>
      <c r="I48" s="46"/>
      <c r="J48" s="46"/>
      <c r="K48" s="48"/>
      <c r="L48" s="48"/>
    </row>
    <row r="49" spans="1:12">
      <c r="A49" s="63"/>
      <c r="B49" s="46" t="s">
        <v>84</v>
      </c>
      <c r="C49" s="46"/>
      <c r="D49" s="46"/>
      <c r="E49" s="46"/>
      <c r="F49" s="46"/>
      <c r="G49" s="46" t="s">
        <v>85</v>
      </c>
      <c r="H49" s="47">
        <v>0</v>
      </c>
      <c r="I49" s="46" t="s">
        <v>4</v>
      </c>
      <c r="J49" s="46"/>
      <c r="K49" s="48"/>
      <c r="L49" s="49">
        <f>H53</f>
        <v>3463.25</v>
      </c>
    </row>
    <row r="50" spans="1:12">
      <c r="A50" s="63"/>
      <c r="B50" s="46" t="s">
        <v>467</v>
      </c>
      <c r="C50" s="46"/>
      <c r="D50" s="46"/>
      <c r="E50" s="46"/>
      <c r="F50" s="46"/>
      <c r="G50" s="46" t="s">
        <v>85</v>
      </c>
      <c r="H50" s="47">
        <f>'Fuse-30 Abs.'!D24</f>
        <v>1771.25</v>
      </c>
      <c r="I50" s="61" t="s">
        <v>94</v>
      </c>
      <c r="J50" s="46"/>
      <c r="K50" s="48"/>
      <c r="L50" s="52" t="s">
        <v>4</v>
      </c>
    </row>
    <row r="51" spans="1:12">
      <c r="A51" s="63"/>
      <c r="B51" s="46" t="s">
        <v>89</v>
      </c>
      <c r="C51" s="46"/>
      <c r="D51" s="46"/>
      <c r="E51" s="46"/>
      <c r="F51" s="46"/>
      <c r="G51" s="46" t="s">
        <v>85</v>
      </c>
      <c r="H51" s="47">
        <f>'Fuse 35.05 Abs.'!D24</f>
        <v>669.40000000000009</v>
      </c>
      <c r="I51" s="61"/>
      <c r="J51" s="46"/>
      <c r="K51" s="48"/>
      <c r="L51" s="52"/>
    </row>
    <row r="52" spans="1:12">
      <c r="A52" s="63"/>
      <c r="B52" s="46" t="s">
        <v>90</v>
      </c>
      <c r="C52" s="46"/>
      <c r="D52" s="46"/>
      <c r="E52" s="50"/>
      <c r="F52" s="50"/>
      <c r="G52" s="50" t="s">
        <v>85</v>
      </c>
      <c r="H52" s="51">
        <f>'Fuse-4.52 Abs'!D24</f>
        <v>1022.6</v>
      </c>
      <c r="I52" s="71" t="s">
        <v>94</v>
      </c>
      <c r="J52" s="46"/>
      <c r="K52" s="48"/>
      <c r="L52" s="52"/>
    </row>
    <row r="53" spans="1:12">
      <c r="A53" s="66"/>
      <c r="B53" s="50"/>
      <c r="C53" s="50"/>
      <c r="D53" s="50"/>
      <c r="E53" s="50"/>
      <c r="F53" s="50" t="s">
        <v>88</v>
      </c>
      <c r="G53" s="50" t="s">
        <v>85</v>
      </c>
      <c r="H53" s="51">
        <f>SUM(H49:H52)</f>
        <v>3463.25</v>
      </c>
      <c r="I53" s="50" t="s">
        <v>4</v>
      </c>
      <c r="J53" s="50"/>
      <c r="K53" s="53"/>
      <c r="L53" s="53"/>
    </row>
    <row r="54" spans="1:12" ht="32.25" customHeight="1">
      <c r="A54" s="6" t="s">
        <v>52</v>
      </c>
      <c r="B54" s="835" t="s">
        <v>97</v>
      </c>
      <c r="C54" s="835"/>
      <c r="D54" s="835"/>
      <c r="E54" s="835"/>
      <c r="F54" s="835"/>
      <c r="G54" s="835"/>
      <c r="H54" s="835"/>
      <c r="I54" s="835"/>
      <c r="J54" s="835"/>
      <c r="K54" s="836"/>
      <c r="L54" s="59"/>
    </row>
    <row r="55" spans="1:12">
      <c r="A55" s="63"/>
      <c r="B55" s="46"/>
      <c r="C55" s="70" t="s">
        <v>98</v>
      </c>
      <c r="D55" s="46"/>
      <c r="E55" s="46"/>
      <c r="F55" s="46"/>
      <c r="G55" s="46"/>
      <c r="H55" s="46"/>
      <c r="I55" s="46"/>
      <c r="J55" s="46"/>
      <c r="K55" s="48"/>
      <c r="L55" s="48"/>
    </row>
    <row r="56" spans="1:12" ht="19.5" customHeight="1">
      <c r="A56" s="63"/>
      <c r="B56" s="46" t="s">
        <v>84</v>
      </c>
      <c r="C56" s="46"/>
      <c r="D56" s="46"/>
      <c r="E56" s="46"/>
      <c r="F56" s="46"/>
      <c r="G56" s="46" t="s">
        <v>85</v>
      </c>
      <c r="H56" s="47">
        <v>0</v>
      </c>
      <c r="I56" s="46" t="s">
        <v>4</v>
      </c>
      <c r="J56" s="46"/>
      <c r="K56" s="48"/>
      <c r="L56" s="49">
        <f>H60</f>
        <v>3463.25</v>
      </c>
    </row>
    <row r="57" spans="1:12">
      <c r="A57" s="63"/>
      <c r="B57" s="46" t="s">
        <v>467</v>
      </c>
      <c r="C57" s="46"/>
      <c r="D57" s="46"/>
      <c r="E57" s="46"/>
      <c r="F57" s="46"/>
      <c r="G57" s="46" t="s">
        <v>85</v>
      </c>
      <c r="H57" s="47">
        <f>'Fuse-30 Abs.'!D26</f>
        <v>1771.25</v>
      </c>
      <c r="I57" s="61" t="s">
        <v>94</v>
      </c>
      <c r="J57" s="46"/>
      <c r="K57" s="48"/>
      <c r="L57" s="52" t="s">
        <v>4</v>
      </c>
    </row>
    <row r="58" spans="1:12">
      <c r="A58" s="63"/>
      <c r="B58" s="46" t="s">
        <v>89</v>
      </c>
      <c r="C58" s="46"/>
      <c r="D58" s="46"/>
      <c r="E58" s="46"/>
      <c r="F58" s="46"/>
      <c r="G58" s="46" t="s">
        <v>85</v>
      </c>
      <c r="H58" s="47">
        <f>'Fuse 35.05 Abs.'!D26</f>
        <v>669.40000000000009</v>
      </c>
      <c r="I58" s="61"/>
      <c r="J58" s="46"/>
      <c r="K58" s="48"/>
      <c r="L58" s="52"/>
    </row>
    <row r="59" spans="1:12">
      <c r="A59" s="63"/>
      <c r="B59" s="46" t="s">
        <v>90</v>
      </c>
      <c r="C59" s="46"/>
      <c r="D59" s="46"/>
      <c r="E59" s="50"/>
      <c r="F59" s="50"/>
      <c r="G59" s="50" t="s">
        <v>85</v>
      </c>
      <c r="H59" s="47">
        <f>'Fuse-4.52 Abs'!D26</f>
        <v>1022.6</v>
      </c>
      <c r="I59" s="61" t="s">
        <v>94</v>
      </c>
      <c r="J59" s="46"/>
      <c r="K59" s="48"/>
      <c r="L59" s="52"/>
    </row>
    <row r="60" spans="1:12">
      <c r="A60" s="66"/>
      <c r="B60" s="50"/>
      <c r="C60" s="50"/>
      <c r="D60" s="50"/>
      <c r="E60" s="50"/>
      <c r="F60" s="50" t="s">
        <v>88</v>
      </c>
      <c r="G60" s="50" t="s">
        <v>85</v>
      </c>
      <c r="H60" s="51">
        <f>SUM(H56:H59)</f>
        <v>3463.25</v>
      </c>
      <c r="I60" s="50" t="s">
        <v>4</v>
      </c>
      <c r="J60" s="50"/>
      <c r="K60" s="53"/>
      <c r="L60" s="53"/>
    </row>
    <row r="61" spans="1:12" ht="57.75" customHeight="1">
      <c r="A61" s="6" t="s">
        <v>53</v>
      </c>
      <c r="B61" s="835" t="s">
        <v>7</v>
      </c>
      <c r="C61" s="835"/>
      <c r="D61" s="835"/>
      <c r="E61" s="835"/>
      <c r="F61" s="835"/>
      <c r="G61" s="835"/>
      <c r="H61" s="835"/>
      <c r="I61" s="835"/>
      <c r="J61" s="835"/>
      <c r="K61" s="836"/>
      <c r="L61" s="59"/>
    </row>
    <row r="62" spans="1:12">
      <c r="A62" s="63"/>
      <c r="B62" s="46"/>
      <c r="C62" s="46"/>
      <c r="D62" s="46"/>
      <c r="E62" s="46"/>
      <c r="F62" s="46"/>
      <c r="G62" s="46"/>
      <c r="H62" s="46"/>
      <c r="I62" s="46"/>
      <c r="J62" s="46"/>
      <c r="K62" s="48"/>
      <c r="L62" s="48"/>
    </row>
    <row r="63" spans="1:12">
      <c r="A63" s="63"/>
      <c r="B63" s="46" t="s">
        <v>84</v>
      </c>
      <c r="C63" s="46"/>
      <c r="D63" s="46"/>
      <c r="E63" s="46"/>
      <c r="F63" s="46"/>
      <c r="G63" s="46" t="s">
        <v>85</v>
      </c>
      <c r="H63" s="47">
        <f>'Protective Abs.'!C10</f>
        <v>826.45</v>
      </c>
      <c r="I63" s="46" t="s">
        <v>4</v>
      </c>
      <c r="J63" s="46"/>
      <c r="K63" s="48"/>
      <c r="L63" s="49">
        <f>H67</f>
        <v>1695.599698</v>
      </c>
    </row>
    <row r="64" spans="1:12">
      <c r="A64" s="63"/>
      <c r="B64" s="46" t="s">
        <v>467</v>
      </c>
      <c r="C64" s="46"/>
      <c r="D64" s="46"/>
      <c r="E64" s="46"/>
      <c r="F64" s="46"/>
      <c r="G64" s="46" t="s">
        <v>85</v>
      </c>
      <c r="H64" s="46">
        <f>'Fuse-30 Abs.'!D6</f>
        <v>360.07902300000001</v>
      </c>
      <c r="I64" s="61" t="s">
        <v>94</v>
      </c>
      <c r="J64" s="46"/>
      <c r="K64" s="48"/>
      <c r="L64" s="52" t="s">
        <v>4</v>
      </c>
    </row>
    <row r="65" spans="1:12">
      <c r="A65" s="63"/>
      <c r="B65" s="46" t="s">
        <v>89</v>
      </c>
      <c r="C65" s="46"/>
      <c r="D65" s="46"/>
      <c r="E65" s="46"/>
      <c r="F65" s="46"/>
      <c r="G65" s="46" t="s">
        <v>85</v>
      </c>
      <c r="H65" s="46">
        <f>'Fuse 35.05 Abs.'!D6</f>
        <v>241.7757</v>
      </c>
      <c r="I65" s="61"/>
      <c r="J65" s="46"/>
      <c r="K65" s="48"/>
      <c r="L65" s="52"/>
    </row>
    <row r="66" spans="1:12">
      <c r="A66" s="63"/>
      <c r="B66" s="46" t="s">
        <v>90</v>
      </c>
      <c r="C66" s="46"/>
      <c r="D66" s="46"/>
      <c r="E66" s="50"/>
      <c r="F66" s="50"/>
      <c r="G66" s="50" t="s">
        <v>85</v>
      </c>
      <c r="H66" s="50">
        <f>'Fuse-4.52 Abs'!D6</f>
        <v>267.29497500000002</v>
      </c>
      <c r="I66" s="71" t="s">
        <v>94</v>
      </c>
      <c r="J66" s="50"/>
      <c r="K66" s="48"/>
      <c r="L66" s="52"/>
    </row>
    <row r="67" spans="1:12">
      <c r="A67" s="66"/>
      <c r="B67" s="50"/>
      <c r="C67" s="50"/>
      <c r="D67" s="50"/>
      <c r="E67" s="50"/>
      <c r="F67" s="50" t="s">
        <v>88</v>
      </c>
      <c r="G67" s="50" t="s">
        <v>85</v>
      </c>
      <c r="H67" s="51">
        <f>SUM(H63:H66)</f>
        <v>1695.599698</v>
      </c>
      <c r="I67" s="50" t="s">
        <v>4</v>
      </c>
      <c r="J67" s="50"/>
      <c r="K67" s="53"/>
      <c r="L67" s="53"/>
    </row>
    <row r="68" spans="1:12" ht="232.5" customHeight="1">
      <c r="A68" s="6" t="s">
        <v>54</v>
      </c>
      <c r="B68" s="835" t="s">
        <v>429</v>
      </c>
      <c r="C68" s="835"/>
      <c r="D68" s="835"/>
      <c r="E68" s="835"/>
      <c r="F68" s="835"/>
      <c r="G68" s="835"/>
      <c r="H68" s="835"/>
      <c r="I68" s="835"/>
      <c r="J68" s="835"/>
      <c r="K68" s="836"/>
      <c r="L68" s="59"/>
    </row>
    <row r="69" spans="1:12">
      <c r="A69" s="63"/>
      <c r="B69" s="46"/>
      <c r="C69" s="46"/>
      <c r="D69" s="46"/>
      <c r="E69" s="46"/>
      <c r="F69" s="46"/>
      <c r="G69" s="46"/>
      <c r="H69" s="46"/>
      <c r="I69" s="46"/>
      <c r="J69" s="46"/>
      <c r="K69" s="48"/>
      <c r="L69" s="48"/>
    </row>
    <row r="70" spans="1:12">
      <c r="A70" s="63"/>
      <c r="B70" s="46" t="s">
        <v>84</v>
      </c>
      <c r="C70" s="46"/>
      <c r="D70" s="46"/>
      <c r="E70" s="46"/>
      <c r="F70" s="46"/>
      <c r="G70" s="46" t="s">
        <v>85</v>
      </c>
      <c r="H70" s="47">
        <f>'Protective Abs.'!C11</f>
        <v>56308.960000000014</v>
      </c>
      <c r="I70" s="46" t="s">
        <v>4</v>
      </c>
      <c r="J70" s="46"/>
      <c r="K70" s="48"/>
      <c r="L70" s="49">
        <f>H74</f>
        <v>62271.26332000002</v>
      </c>
    </row>
    <row r="71" spans="1:12">
      <c r="A71" s="63"/>
      <c r="B71" s="46" t="s">
        <v>467</v>
      </c>
      <c r="C71" s="46"/>
      <c r="D71" s="46"/>
      <c r="E71" s="46"/>
      <c r="F71" s="46"/>
      <c r="G71" s="46" t="s">
        <v>85</v>
      </c>
      <c r="H71" s="46">
        <f>'Fuse-30 Abs.'!D7</f>
        <v>2456.4988199999998</v>
      </c>
      <c r="I71" s="46"/>
      <c r="J71" s="46"/>
      <c r="K71" s="48"/>
      <c r="L71" s="52" t="s">
        <v>253</v>
      </c>
    </row>
    <row r="72" spans="1:12">
      <c r="A72" s="63"/>
      <c r="B72" s="46" t="s">
        <v>89</v>
      </c>
      <c r="C72" s="46"/>
      <c r="D72" s="46"/>
      <c r="E72" s="46"/>
      <c r="F72" s="46"/>
      <c r="G72" s="46" t="s">
        <v>85</v>
      </c>
      <c r="H72" s="46">
        <f>'Fuse 35.05 Abs.'!D7</f>
        <v>1667.8379999999997</v>
      </c>
      <c r="I72" s="46"/>
      <c r="J72" s="46"/>
      <c r="K72" s="48"/>
      <c r="L72" s="52"/>
    </row>
    <row r="73" spans="1:12">
      <c r="A73" s="63"/>
      <c r="B73" s="46" t="s">
        <v>90</v>
      </c>
      <c r="C73" s="46"/>
      <c r="D73" s="46"/>
      <c r="E73" s="50"/>
      <c r="F73" s="50"/>
      <c r="G73" s="50" t="s">
        <v>85</v>
      </c>
      <c r="H73" s="50">
        <f>'Fuse-4.52 Abs'!D7</f>
        <v>1837.9665</v>
      </c>
      <c r="I73" s="50"/>
      <c r="J73" s="50"/>
      <c r="K73" s="48"/>
      <c r="L73" s="52"/>
    </row>
    <row r="74" spans="1:12">
      <c r="A74" s="66"/>
      <c r="B74" s="50"/>
      <c r="C74" s="50"/>
      <c r="D74" s="50"/>
      <c r="E74" s="50"/>
      <c r="F74" s="50" t="s">
        <v>88</v>
      </c>
      <c r="G74" s="50" t="s">
        <v>85</v>
      </c>
      <c r="H74" s="51">
        <f>SUM(H70:H73)</f>
        <v>62271.26332000002</v>
      </c>
      <c r="I74" s="50" t="s">
        <v>4</v>
      </c>
      <c r="J74" s="50"/>
      <c r="K74" s="53"/>
      <c r="L74" s="53"/>
    </row>
    <row r="75" spans="1:12" ht="175.5" customHeight="1">
      <c r="A75" s="6" t="s">
        <v>55</v>
      </c>
      <c r="B75" s="835" t="s">
        <v>65</v>
      </c>
      <c r="C75" s="835"/>
      <c r="D75" s="835"/>
      <c r="E75" s="835"/>
      <c r="F75" s="835"/>
      <c r="G75" s="835"/>
      <c r="H75" s="835"/>
      <c r="I75" s="835"/>
      <c r="J75" s="835"/>
      <c r="K75" s="836"/>
      <c r="L75" s="59"/>
    </row>
    <row r="76" spans="1:12">
      <c r="A76" s="63"/>
      <c r="B76" s="46"/>
      <c r="C76" s="46"/>
      <c r="D76" s="46"/>
      <c r="E76" s="46"/>
      <c r="F76" s="46"/>
      <c r="G76" s="46"/>
      <c r="H76" s="46"/>
      <c r="I76" s="46"/>
      <c r="J76" s="46"/>
      <c r="K76" s="48"/>
      <c r="L76" s="48"/>
    </row>
    <row r="77" spans="1:12">
      <c r="A77" s="63"/>
      <c r="B77" s="46" t="s">
        <v>84</v>
      </c>
      <c r="C77" s="46"/>
      <c r="D77" s="46"/>
      <c r="E77" s="46"/>
      <c r="F77" s="46"/>
      <c r="G77" s="46" t="s">
        <v>85</v>
      </c>
      <c r="H77" s="47">
        <v>0</v>
      </c>
      <c r="I77" s="46" t="s">
        <v>3</v>
      </c>
      <c r="J77" s="46"/>
      <c r="K77" s="48"/>
      <c r="L77" s="793">
        <f>H81</f>
        <v>7430.7818900343636</v>
      </c>
    </row>
    <row r="78" spans="1:12">
      <c r="A78" s="63"/>
      <c r="B78" s="46" t="s">
        <v>467</v>
      </c>
      <c r="C78" s="46"/>
      <c r="D78" s="46"/>
      <c r="E78" s="46"/>
      <c r="F78" s="46"/>
      <c r="G78" s="46" t="s">
        <v>85</v>
      </c>
      <c r="H78" s="47">
        <f>'Fuse-30 Abs.'!D8</f>
        <v>4021.0834364261168</v>
      </c>
      <c r="I78" s="46" t="s">
        <v>94</v>
      </c>
      <c r="J78" s="46"/>
      <c r="K78" s="48"/>
      <c r="L78" s="52" t="s">
        <v>3</v>
      </c>
    </row>
    <row r="79" spans="1:12">
      <c r="A79" s="63"/>
      <c r="B79" s="46" t="s">
        <v>89</v>
      </c>
      <c r="C79" s="46"/>
      <c r="D79" s="46"/>
      <c r="E79" s="46"/>
      <c r="F79" s="46"/>
      <c r="G79" s="46" t="s">
        <v>85</v>
      </c>
      <c r="H79" s="47">
        <f>'Fuse 35.05 Abs.'!D8</f>
        <v>1558.6907216494844</v>
      </c>
      <c r="I79" s="46"/>
      <c r="J79" s="46"/>
      <c r="K79" s="48"/>
      <c r="L79" s="52"/>
    </row>
    <row r="80" spans="1:12">
      <c r="A80" s="63"/>
      <c r="B80" s="46" t="s">
        <v>90</v>
      </c>
      <c r="C80" s="46"/>
      <c r="D80" s="46"/>
      <c r="E80" s="50"/>
      <c r="F80" s="50"/>
      <c r="G80" s="50" t="s">
        <v>85</v>
      </c>
      <c r="H80" s="51">
        <f>'Fuse-4.52 Abs'!D8</f>
        <v>1851.0077319587626</v>
      </c>
      <c r="I80" s="50" t="s">
        <v>94</v>
      </c>
      <c r="J80" s="46"/>
      <c r="K80" s="48"/>
      <c r="L80" s="52"/>
    </row>
    <row r="81" spans="1:12">
      <c r="A81" s="66"/>
      <c r="B81" s="50"/>
      <c r="C81" s="50"/>
      <c r="D81" s="50"/>
      <c r="E81" s="50"/>
      <c r="F81" s="50" t="s">
        <v>88</v>
      </c>
      <c r="G81" s="50" t="s">
        <v>85</v>
      </c>
      <c r="H81" s="51">
        <f>SUM(H77:H80)</f>
        <v>7430.7818900343636</v>
      </c>
      <c r="I81" s="50" t="s">
        <v>3</v>
      </c>
      <c r="J81" s="50"/>
      <c r="K81" s="53"/>
      <c r="L81" s="53"/>
    </row>
    <row r="82" spans="1:12" ht="36.75" customHeight="1">
      <c r="A82" s="63"/>
      <c r="B82" s="846" t="s">
        <v>37</v>
      </c>
      <c r="C82" s="835"/>
      <c r="D82" s="835"/>
      <c r="E82" s="835"/>
      <c r="F82" s="835"/>
      <c r="G82" s="835"/>
      <c r="H82" s="835"/>
      <c r="I82" s="835"/>
      <c r="J82" s="835"/>
      <c r="K82" s="836"/>
      <c r="L82" s="48"/>
    </row>
    <row r="83" spans="1:12">
      <c r="A83" s="63"/>
      <c r="B83" s="46" t="s">
        <v>84</v>
      </c>
      <c r="C83" s="46"/>
      <c r="D83" s="46"/>
      <c r="E83" s="46"/>
      <c r="F83" s="46"/>
      <c r="G83" s="46" t="s">
        <v>85</v>
      </c>
      <c r="H83" s="47">
        <f>'Protective Abs.'!C18</f>
        <v>14137.444444444449</v>
      </c>
      <c r="I83" s="46" t="s">
        <v>3</v>
      </c>
      <c r="J83" s="46"/>
      <c r="K83" s="48"/>
      <c r="L83" s="824">
        <f>H83</f>
        <v>14137.444444444449</v>
      </c>
    </row>
    <row r="84" spans="1:12">
      <c r="A84" s="63"/>
      <c r="B84" s="46" t="s">
        <v>467</v>
      </c>
      <c r="C84" s="46"/>
      <c r="D84" s="46"/>
      <c r="E84" s="46"/>
      <c r="F84" s="46"/>
      <c r="G84" s="46" t="s">
        <v>85</v>
      </c>
      <c r="H84" s="47">
        <v>0</v>
      </c>
      <c r="I84" s="46" t="s">
        <v>94</v>
      </c>
      <c r="J84" s="46"/>
      <c r="K84" s="48"/>
      <c r="L84" s="48"/>
    </row>
    <row r="85" spans="1:12">
      <c r="A85" s="63"/>
      <c r="B85" s="46" t="s">
        <v>89</v>
      </c>
      <c r="C85" s="46"/>
      <c r="D85" s="46"/>
      <c r="E85" s="46"/>
      <c r="F85" s="46"/>
      <c r="G85" s="46" t="s">
        <v>85</v>
      </c>
      <c r="H85" s="47">
        <v>0</v>
      </c>
      <c r="I85" s="46"/>
      <c r="J85" s="46"/>
      <c r="K85" s="48"/>
      <c r="L85" s="48"/>
    </row>
    <row r="86" spans="1:12">
      <c r="A86" s="63"/>
      <c r="B86" s="46" t="s">
        <v>90</v>
      </c>
      <c r="C86" s="46"/>
      <c r="D86" s="46"/>
      <c r="E86" s="50"/>
      <c r="F86" s="50"/>
      <c r="G86" s="50" t="s">
        <v>85</v>
      </c>
      <c r="H86" s="51">
        <v>0</v>
      </c>
      <c r="I86" s="50" t="s">
        <v>94</v>
      </c>
      <c r="J86" s="46"/>
      <c r="K86" s="48"/>
      <c r="L86" s="48"/>
    </row>
    <row r="87" spans="1:12">
      <c r="A87" s="63"/>
      <c r="B87" s="50"/>
      <c r="C87" s="50"/>
      <c r="D87" s="50"/>
      <c r="E87" s="50"/>
      <c r="F87" s="50" t="s">
        <v>88</v>
      </c>
      <c r="G87" s="50" t="s">
        <v>85</v>
      </c>
      <c r="H87" s="51">
        <f>SUM(H83:H86)</f>
        <v>14137.444444444449</v>
      </c>
      <c r="I87" s="50" t="s">
        <v>3</v>
      </c>
      <c r="J87" s="50"/>
      <c r="K87" s="48"/>
      <c r="L87" s="48"/>
    </row>
    <row r="88" spans="1:12" ht="72" customHeight="1">
      <c r="A88" s="6" t="s">
        <v>56</v>
      </c>
      <c r="B88" s="835" t="s">
        <v>66</v>
      </c>
      <c r="C88" s="835"/>
      <c r="D88" s="835"/>
      <c r="E88" s="835"/>
      <c r="F88" s="835"/>
      <c r="G88" s="835"/>
      <c r="H88" s="835"/>
      <c r="I88" s="835"/>
      <c r="J88" s="835"/>
      <c r="K88" s="836"/>
      <c r="L88" s="59"/>
    </row>
    <row r="89" spans="1:12">
      <c r="A89" s="63"/>
      <c r="B89" s="46"/>
      <c r="C89" s="46"/>
      <c r="D89" s="46"/>
      <c r="E89" s="46"/>
      <c r="F89" s="46"/>
      <c r="G89" s="46"/>
      <c r="H89" s="46"/>
      <c r="I89" s="46"/>
      <c r="J89" s="46"/>
      <c r="K89" s="48"/>
      <c r="L89" s="48"/>
    </row>
    <row r="90" spans="1:12">
      <c r="A90" s="63"/>
      <c r="B90" s="46" t="s">
        <v>84</v>
      </c>
      <c r="C90" s="46"/>
      <c r="D90" s="46"/>
      <c r="E90" s="46"/>
      <c r="F90" s="46"/>
      <c r="G90" s="46" t="s">
        <v>85</v>
      </c>
      <c r="H90" s="64">
        <f>'Protective Abs.'!C12</f>
        <v>422.94500000000005</v>
      </c>
      <c r="I90" s="46" t="s">
        <v>4</v>
      </c>
      <c r="J90" s="46"/>
      <c r="K90" s="48"/>
      <c r="L90" s="52">
        <f>H94</f>
        <v>1002.372506</v>
      </c>
    </row>
    <row r="91" spans="1:12">
      <c r="A91" s="63"/>
      <c r="B91" s="46" t="s">
        <v>467</v>
      </c>
      <c r="C91" s="46"/>
      <c r="D91" s="46"/>
      <c r="E91" s="46"/>
      <c r="F91" s="46"/>
      <c r="G91" s="46" t="s">
        <v>85</v>
      </c>
      <c r="H91" s="64">
        <f>'Fuse-30 Abs.'!D9</f>
        <v>240.047056</v>
      </c>
      <c r="I91" s="61" t="s">
        <v>94</v>
      </c>
      <c r="J91" s="46"/>
      <c r="K91" s="48"/>
      <c r="L91" s="52" t="s">
        <v>4</v>
      </c>
    </row>
    <row r="92" spans="1:12">
      <c r="A92" s="63"/>
      <c r="B92" s="46" t="s">
        <v>89</v>
      </c>
      <c r="C92" s="46"/>
      <c r="D92" s="46"/>
      <c r="E92" s="46"/>
      <c r="F92" s="46"/>
      <c r="G92" s="46" t="s">
        <v>85</v>
      </c>
      <c r="H92" s="46">
        <f>'Fuse 35.05 Abs.'!D9</f>
        <v>161.18379999999999</v>
      </c>
      <c r="I92" s="61"/>
      <c r="J92" s="46"/>
      <c r="K92" s="48"/>
      <c r="L92" s="52"/>
    </row>
    <row r="93" spans="1:12">
      <c r="A93" s="63"/>
      <c r="B93" s="46" t="s">
        <v>90</v>
      </c>
      <c r="C93" s="46"/>
      <c r="D93" s="46"/>
      <c r="E93" s="50"/>
      <c r="F93" s="50"/>
      <c r="G93" s="50" t="s">
        <v>85</v>
      </c>
      <c r="H93" s="50">
        <f>'Fuse-4.52 Abs'!D9</f>
        <v>178.19665000000001</v>
      </c>
      <c r="I93" s="71"/>
      <c r="J93" s="46"/>
      <c r="K93" s="48"/>
      <c r="L93" s="52"/>
    </row>
    <row r="94" spans="1:12">
      <c r="A94" s="66"/>
      <c r="B94" s="50"/>
      <c r="C94" s="50"/>
      <c r="D94" s="50"/>
      <c r="E94" s="50"/>
      <c r="F94" s="50" t="s">
        <v>88</v>
      </c>
      <c r="G94" s="50" t="s">
        <v>85</v>
      </c>
      <c r="H94" s="50">
        <f>SUM(H90:H93)</f>
        <v>1002.372506</v>
      </c>
      <c r="I94" s="50" t="s">
        <v>4</v>
      </c>
      <c r="J94" s="50"/>
      <c r="K94" s="53"/>
      <c r="L94" s="53"/>
    </row>
    <row r="95" spans="1:12" ht="25.5" customHeight="1">
      <c r="A95" s="6"/>
      <c r="B95" s="843" t="s">
        <v>8</v>
      </c>
      <c r="C95" s="835"/>
      <c r="D95" s="835"/>
      <c r="E95" s="835"/>
      <c r="F95" s="835"/>
      <c r="G95" s="835"/>
      <c r="H95" s="835"/>
      <c r="I95" s="835"/>
      <c r="J95" s="835"/>
      <c r="K95" s="836"/>
      <c r="L95" s="59"/>
    </row>
    <row r="96" spans="1:12">
      <c r="A96" s="63"/>
      <c r="B96" s="46"/>
      <c r="C96" s="46"/>
      <c r="D96" s="46"/>
      <c r="E96" s="46"/>
      <c r="F96" s="46"/>
      <c r="G96" s="46"/>
      <c r="H96" s="46"/>
      <c r="I96" s="46"/>
      <c r="J96" s="46"/>
      <c r="K96" s="48"/>
      <c r="L96" s="48"/>
    </row>
    <row r="97" spans="1:12">
      <c r="A97" s="63"/>
      <c r="B97" s="46" t="s">
        <v>84</v>
      </c>
      <c r="C97" s="46"/>
      <c r="D97" s="46"/>
      <c r="E97" s="46"/>
      <c r="F97" s="46"/>
      <c r="G97" s="46" t="s">
        <v>85</v>
      </c>
      <c r="H97" s="64">
        <f>H90</f>
        <v>422.94500000000005</v>
      </c>
      <c r="I97" s="46" t="s">
        <v>4</v>
      </c>
      <c r="J97" s="46"/>
      <c r="K97" s="48"/>
      <c r="L97" s="52">
        <f>H101</f>
        <v>1002.372506</v>
      </c>
    </row>
    <row r="98" spans="1:12">
      <c r="A98" s="63"/>
      <c r="B98" s="46" t="s">
        <v>467</v>
      </c>
      <c r="C98" s="46"/>
      <c r="D98" s="46"/>
      <c r="E98" s="46"/>
      <c r="F98" s="46"/>
      <c r="G98" s="46" t="s">
        <v>85</v>
      </c>
      <c r="H98" s="64">
        <f>H91</f>
        <v>240.047056</v>
      </c>
      <c r="I98" s="46"/>
      <c r="J98" s="46"/>
      <c r="K98" s="48"/>
      <c r="L98" s="52" t="s">
        <v>4</v>
      </c>
    </row>
    <row r="99" spans="1:12">
      <c r="A99" s="63"/>
      <c r="B99" s="46" t="s">
        <v>89</v>
      </c>
      <c r="C99" s="46"/>
      <c r="D99" s="46"/>
      <c r="E99" s="46"/>
      <c r="F99" s="46"/>
      <c r="G99" s="46" t="s">
        <v>85</v>
      </c>
      <c r="H99" s="46">
        <f>H92</f>
        <v>161.18379999999999</v>
      </c>
      <c r="I99" s="46"/>
      <c r="J99" s="46"/>
      <c r="K99" s="48"/>
      <c r="L99" s="52"/>
    </row>
    <row r="100" spans="1:12">
      <c r="A100" s="63"/>
      <c r="B100" s="46" t="s">
        <v>90</v>
      </c>
      <c r="C100" s="46"/>
      <c r="D100" s="46"/>
      <c r="E100" s="50"/>
      <c r="F100" s="50"/>
      <c r="G100" s="50" t="s">
        <v>85</v>
      </c>
      <c r="H100" s="50">
        <f>H93</f>
        <v>178.19665000000001</v>
      </c>
      <c r="I100" s="50"/>
      <c r="J100" s="46"/>
      <c r="K100" s="48"/>
      <c r="L100" s="52"/>
    </row>
    <row r="101" spans="1:12">
      <c r="A101" s="66"/>
      <c r="B101" s="50"/>
      <c r="C101" s="50"/>
      <c r="D101" s="50"/>
      <c r="E101" s="50"/>
      <c r="F101" s="50" t="s">
        <v>88</v>
      </c>
      <c r="G101" s="50" t="s">
        <v>85</v>
      </c>
      <c r="H101" s="50">
        <f>SUM(H97:H100)</f>
        <v>1002.372506</v>
      </c>
      <c r="I101" s="50" t="s">
        <v>4</v>
      </c>
      <c r="J101" s="50"/>
      <c r="K101" s="53"/>
      <c r="L101" s="53"/>
    </row>
    <row r="102" spans="1:12" ht="97.5" customHeight="1">
      <c r="A102" s="6" t="s">
        <v>57</v>
      </c>
      <c r="B102" s="835" t="s">
        <v>67</v>
      </c>
      <c r="C102" s="835"/>
      <c r="D102" s="835"/>
      <c r="E102" s="835"/>
      <c r="F102" s="835"/>
      <c r="G102" s="835"/>
      <c r="H102" s="835"/>
      <c r="I102" s="835"/>
      <c r="J102" s="835"/>
      <c r="K102" s="836"/>
      <c r="L102" s="59"/>
    </row>
    <row r="103" spans="1:12">
      <c r="A103" s="63"/>
      <c r="B103" s="46"/>
      <c r="C103" s="46"/>
      <c r="D103" s="46"/>
      <c r="E103" s="46"/>
      <c r="F103" s="46"/>
      <c r="G103" s="46"/>
      <c r="H103" s="46"/>
      <c r="I103" s="46"/>
      <c r="J103" s="46"/>
      <c r="K103" s="48"/>
      <c r="L103" s="48"/>
    </row>
    <row r="104" spans="1:12">
      <c r="A104" s="63"/>
      <c r="B104" s="46" t="s">
        <v>84</v>
      </c>
      <c r="C104" s="46"/>
      <c r="D104" s="46"/>
      <c r="E104" s="46"/>
      <c r="F104" s="46"/>
      <c r="G104" s="46" t="s">
        <v>85</v>
      </c>
      <c r="H104" s="72">
        <v>0</v>
      </c>
      <c r="I104" s="46" t="s">
        <v>3</v>
      </c>
      <c r="J104" s="46"/>
      <c r="K104" s="48"/>
      <c r="L104" s="793">
        <f>H108</f>
        <v>5295.2999999999993</v>
      </c>
    </row>
    <row r="105" spans="1:12">
      <c r="A105" s="63"/>
      <c r="B105" s="46" t="s">
        <v>467</v>
      </c>
      <c r="C105" s="46"/>
      <c r="D105" s="46"/>
      <c r="E105" s="46"/>
      <c r="F105" s="46"/>
      <c r="G105" s="46" t="s">
        <v>85</v>
      </c>
      <c r="H105" s="72">
        <f>'Fuse-30 Abs.'!D11</f>
        <v>2669.4999999999995</v>
      </c>
      <c r="I105" s="46" t="s">
        <v>94</v>
      </c>
      <c r="J105" s="46"/>
      <c r="K105" s="48"/>
      <c r="L105" s="52" t="s">
        <v>3</v>
      </c>
    </row>
    <row r="106" spans="1:12">
      <c r="A106" s="63"/>
      <c r="B106" s="46" t="s">
        <v>89</v>
      </c>
      <c r="C106" s="46"/>
      <c r="D106" s="46"/>
      <c r="E106" s="46"/>
      <c r="F106" s="46"/>
      <c r="G106" s="46" t="s">
        <v>85</v>
      </c>
      <c r="H106" s="72">
        <f>'Fuse 35.05 Abs.'!D11</f>
        <v>1270.1499999999999</v>
      </c>
      <c r="I106" s="46"/>
      <c r="J106" s="46"/>
      <c r="K106" s="48"/>
      <c r="L106" s="52"/>
    </row>
    <row r="107" spans="1:12">
      <c r="A107" s="63"/>
      <c r="B107" s="46" t="s">
        <v>90</v>
      </c>
      <c r="C107" s="46"/>
      <c r="D107" s="46"/>
      <c r="E107" s="50"/>
      <c r="F107" s="50"/>
      <c r="G107" s="50" t="s">
        <v>85</v>
      </c>
      <c r="H107" s="73">
        <f>'Fuse-4.52 Abs'!D11</f>
        <v>1355.6499999999999</v>
      </c>
      <c r="I107" s="50" t="s">
        <v>94</v>
      </c>
      <c r="J107" s="46"/>
      <c r="K107" s="48"/>
      <c r="L107" s="52"/>
    </row>
    <row r="108" spans="1:12">
      <c r="A108" s="66"/>
      <c r="B108" s="50"/>
      <c r="C108" s="50"/>
      <c r="D108" s="50"/>
      <c r="E108" s="50"/>
      <c r="F108" s="50" t="s">
        <v>88</v>
      </c>
      <c r="G108" s="50" t="s">
        <v>85</v>
      </c>
      <c r="H108" s="73">
        <f>SUM(H104:H107)</f>
        <v>5295.2999999999993</v>
      </c>
      <c r="I108" s="50" t="s">
        <v>3</v>
      </c>
      <c r="J108" s="50"/>
      <c r="K108" s="53"/>
      <c r="L108" s="53"/>
    </row>
    <row r="109" spans="1:12" ht="22.5" customHeight="1">
      <c r="A109" s="6"/>
      <c r="B109" s="843" t="s">
        <v>9</v>
      </c>
      <c r="C109" s="835"/>
      <c r="D109" s="835"/>
      <c r="E109" s="835"/>
      <c r="F109" s="835"/>
      <c r="G109" s="835"/>
      <c r="H109" s="835"/>
      <c r="I109" s="835"/>
      <c r="J109" s="835"/>
      <c r="K109" s="836"/>
      <c r="L109" s="59"/>
    </row>
    <row r="110" spans="1:12">
      <c r="A110" s="63"/>
      <c r="B110" s="46"/>
      <c r="C110" s="46"/>
      <c r="D110" s="46"/>
      <c r="E110" s="46"/>
      <c r="F110" s="46"/>
      <c r="G110" s="46"/>
      <c r="H110" s="46"/>
      <c r="I110" s="46"/>
      <c r="J110" s="46"/>
      <c r="K110" s="48"/>
      <c r="L110" s="48"/>
    </row>
    <row r="111" spans="1:12">
      <c r="A111" s="63"/>
      <c r="B111" s="46" t="s">
        <v>84</v>
      </c>
      <c r="C111" s="46"/>
      <c r="D111" s="46"/>
      <c r="E111" s="46"/>
      <c r="F111" s="46"/>
      <c r="G111" s="46" t="s">
        <v>85</v>
      </c>
      <c r="H111" s="46">
        <v>0</v>
      </c>
      <c r="I111" s="46" t="s">
        <v>3</v>
      </c>
      <c r="J111" s="46"/>
      <c r="K111" s="48"/>
      <c r="L111" s="793">
        <f>H115</f>
        <v>10135.523627999999</v>
      </c>
    </row>
    <row r="112" spans="1:12">
      <c r="A112" s="63"/>
      <c r="B112" s="46" t="s">
        <v>467</v>
      </c>
      <c r="C112" s="46"/>
      <c r="D112" s="46"/>
      <c r="E112" s="46"/>
      <c r="F112" s="46"/>
      <c r="G112" s="46" t="s">
        <v>85</v>
      </c>
      <c r="H112" s="72">
        <f>'Fuse-30 Abs.'!D12</f>
        <v>4794.8345279999994</v>
      </c>
      <c r="I112" s="61" t="s">
        <v>94</v>
      </c>
      <c r="J112" s="46"/>
      <c r="K112" s="48"/>
      <c r="L112" s="52" t="s">
        <v>17</v>
      </c>
    </row>
    <row r="113" spans="1:12">
      <c r="A113" s="63"/>
      <c r="B113" s="46" t="s">
        <v>89</v>
      </c>
      <c r="C113" s="46"/>
      <c r="D113" s="46"/>
      <c r="E113" s="46"/>
      <c r="F113" s="46"/>
      <c r="G113" s="46" t="s">
        <v>85</v>
      </c>
      <c r="H113" s="72">
        <f>'Fuse 35.05 Abs.'!D12</f>
        <v>2389.8503999999998</v>
      </c>
      <c r="I113" s="61"/>
      <c r="J113" s="46"/>
      <c r="K113" s="48"/>
      <c r="L113" s="52"/>
    </row>
    <row r="114" spans="1:12">
      <c r="A114" s="63"/>
      <c r="B114" s="46" t="s">
        <v>90</v>
      </c>
      <c r="C114" s="46"/>
      <c r="D114" s="46"/>
      <c r="E114" s="50"/>
      <c r="F114" s="50"/>
      <c r="G114" s="50" t="s">
        <v>85</v>
      </c>
      <c r="H114" s="73">
        <f>'Fuse-4.52 Abs'!D12</f>
        <v>2950.8386999999998</v>
      </c>
      <c r="I114" s="71" t="s">
        <v>94</v>
      </c>
      <c r="J114" s="46"/>
      <c r="K114" s="48"/>
      <c r="L114" s="52"/>
    </row>
    <row r="115" spans="1:12">
      <c r="A115" s="66"/>
      <c r="B115" s="50"/>
      <c r="C115" s="50"/>
      <c r="D115" s="50"/>
      <c r="E115" s="50"/>
      <c r="F115" s="50" t="s">
        <v>88</v>
      </c>
      <c r="G115" s="50" t="s">
        <v>85</v>
      </c>
      <c r="H115" s="50">
        <f>SUM(H111:H114)</f>
        <v>10135.523627999999</v>
      </c>
      <c r="I115" s="50" t="s">
        <v>3</v>
      </c>
      <c r="J115" s="50"/>
      <c r="K115" s="53"/>
      <c r="L115" s="53"/>
    </row>
    <row r="116" spans="1:12" ht="22.5" customHeight="1">
      <c r="A116" s="6"/>
      <c r="B116" s="843" t="s">
        <v>99</v>
      </c>
      <c r="C116" s="835"/>
      <c r="D116" s="835"/>
      <c r="E116" s="835"/>
      <c r="F116" s="835"/>
      <c r="G116" s="835"/>
      <c r="H116" s="835"/>
      <c r="I116" s="835"/>
      <c r="J116" s="835"/>
      <c r="K116" s="836"/>
      <c r="L116" s="59"/>
    </row>
    <row r="117" spans="1:12">
      <c r="A117" s="63"/>
      <c r="B117" s="46" t="s">
        <v>84</v>
      </c>
      <c r="C117" s="46"/>
      <c r="D117" s="46"/>
      <c r="E117" s="46"/>
      <c r="F117" s="46"/>
      <c r="G117" s="46" t="s">
        <v>85</v>
      </c>
      <c r="H117" s="792">
        <f>'Protective Abs.'!C15</f>
        <v>8098.75</v>
      </c>
      <c r="I117" s="46" t="s">
        <v>17</v>
      </c>
      <c r="J117" s="46"/>
      <c r="K117" s="48"/>
      <c r="L117" s="793">
        <f>H121</f>
        <v>15223.75</v>
      </c>
    </row>
    <row r="118" spans="1:12">
      <c r="A118" s="63"/>
      <c r="B118" s="46" t="s">
        <v>467</v>
      </c>
      <c r="C118" s="46"/>
      <c r="D118" s="46"/>
      <c r="E118" s="46"/>
      <c r="F118" s="46"/>
      <c r="G118" s="46" t="s">
        <v>85</v>
      </c>
      <c r="H118" s="72">
        <f>'Fuse-30 Abs.'!D13</f>
        <v>3562.4999999999991</v>
      </c>
      <c r="I118" s="61" t="s">
        <v>94</v>
      </c>
      <c r="J118" s="46"/>
      <c r="K118" s="48"/>
      <c r="L118" s="52" t="s">
        <v>17</v>
      </c>
    </row>
    <row r="119" spans="1:12">
      <c r="A119" s="63"/>
      <c r="B119" s="46" t="s">
        <v>89</v>
      </c>
      <c r="C119" s="46"/>
      <c r="D119" s="46"/>
      <c r="E119" s="46"/>
      <c r="F119" s="46"/>
      <c r="G119" s="46" t="s">
        <v>85</v>
      </c>
      <c r="H119" s="72">
        <f>'Fuse 35.05 Abs.'!D13</f>
        <v>1781.2499999999995</v>
      </c>
      <c r="I119" s="61"/>
      <c r="J119" s="46"/>
      <c r="K119" s="48"/>
      <c r="L119" s="52"/>
    </row>
    <row r="120" spans="1:12">
      <c r="A120" s="63"/>
      <c r="B120" s="46" t="s">
        <v>90</v>
      </c>
      <c r="C120" s="46"/>
      <c r="D120" s="46"/>
      <c r="E120" s="50"/>
      <c r="F120" s="50"/>
      <c r="G120" s="50" t="s">
        <v>85</v>
      </c>
      <c r="H120" s="73">
        <f>'Fuse-4.52 Abs'!D13</f>
        <v>1781.2499999999995</v>
      </c>
      <c r="I120" s="71" t="s">
        <v>94</v>
      </c>
      <c r="J120" s="46"/>
      <c r="K120" s="48"/>
      <c r="L120" s="52"/>
    </row>
    <row r="121" spans="1:12">
      <c r="A121" s="66"/>
      <c r="B121" s="50"/>
      <c r="C121" s="50"/>
      <c r="D121" s="50"/>
      <c r="E121" s="50"/>
      <c r="F121" s="50" t="s">
        <v>88</v>
      </c>
      <c r="G121" s="50" t="s">
        <v>85</v>
      </c>
      <c r="H121" s="73">
        <f>SUM(H117:H120)</f>
        <v>15223.75</v>
      </c>
      <c r="I121" s="50" t="s">
        <v>17</v>
      </c>
      <c r="J121" s="50"/>
      <c r="K121" s="53"/>
      <c r="L121" s="53"/>
    </row>
    <row r="122" spans="1:12" ht="21" customHeight="1">
      <c r="A122" s="6"/>
      <c r="B122" s="843" t="s">
        <v>100</v>
      </c>
      <c r="C122" s="835"/>
      <c r="D122" s="835"/>
      <c r="E122" s="835"/>
      <c r="F122" s="835"/>
      <c r="G122" s="835"/>
      <c r="H122" s="835"/>
      <c r="I122" s="835"/>
      <c r="J122" s="835"/>
      <c r="K122" s="836"/>
      <c r="L122" s="59"/>
    </row>
    <row r="123" spans="1:12">
      <c r="A123" s="63"/>
      <c r="B123" s="46"/>
      <c r="C123" s="46"/>
      <c r="D123" s="46"/>
      <c r="E123" s="46"/>
      <c r="F123" s="46"/>
      <c r="G123" s="46"/>
      <c r="H123" s="46"/>
      <c r="I123" s="46"/>
      <c r="J123" s="46"/>
      <c r="K123" s="48"/>
      <c r="L123" s="48"/>
    </row>
    <row r="124" spans="1:12">
      <c r="A124" s="63"/>
      <c r="B124" s="46" t="s">
        <v>84</v>
      </c>
      <c r="C124" s="46"/>
      <c r="D124" s="46"/>
      <c r="E124" s="46"/>
      <c r="F124" s="46"/>
      <c r="G124" s="46" t="s">
        <v>85</v>
      </c>
      <c r="H124" s="72">
        <f>'Protective Abs.'!C14</f>
        <v>49288.43437499999</v>
      </c>
      <c r="I124" s="46" t="s">
        <v>17</v>
      </c>
      <c r="J124" s="46"/>
      <c r="K124" s="48"/>
      <c r="L124" s="793">
        <f>H128</f>
        <v>59777.384374999987</v>
      </c>
    </row>
    <row r="125" spans="1:12">
      <c r="A125" s="63"/>
      <c r="B125" s="46" t="s">
        <v>467</v>
      </c>
      <c r="C125" s="46"/>
      <c r="D125" s="46"/>
      <c r="E125" s="46"/>
      <c r="F125" s="46"/>
      <c r="G125" s="46" t="s">
        <v>85</v>
      </c>
      <c r="H125" s="72">
        <f>'Fuse-30 Abs.'!D14</f>
        <v>2655.2499999999995</v>
      </c>
      <c r="I125" s="61" t="s">
        <v>94</v>
      </c>
      <c r="J125" s="46"/>
      <c r="K125" s="48"/>
      <c r="L125" s="52" t="s">
        <v>17</v>
      </c>
    </row>
    <row r="126" spans="1:12">
      <c r="A126" s="63"/>
      <c r="B126" s="46" t="s">
        <v>89</v>
      </c>
      <c r="C126" s="46"/>
      <c r="D126" s="46"/>
      <c r="E126" s="46"/>
      <c r="F126" s="46"/>
      <c r="G126" s="46" t="s">
        <v>85</v>
      </c>
      <c r="H126" s="72">
        <f>'Fuse 35.05 Abs.'!D14</f>
        <v>3916.85</v>
      </c>
      <c r="I126" s="61"/>
      <c r="J126" s="46"/>
      <c r="K126" s="48"/>
      <c r="L126" s="52"/>
    </row>
    <row r="127" spans="1:12">
      <c r="A127" s="63"/>
      <c r="B127" s="46" t="s">
        <v>90</v>
      </c>
      <c r="C127" s="46"/>
      <c r="D127" s="46"/>
      <c r="E127" s="50"/>
      <c r="F127" s="50"/>
      <c r="G127" s="50" t="s">
        <v>85</v>
      </c>
      <c r="H127" s="73">
        <f>'Fuse-4.52 Abs'!D14</f>
        <v>3916.85</v>
      </c>
      <c r="I127" s="71" t="s">
        <v>94</v>
      </c>
      <c r="J127" s="46"/>
      <c r="K127" s="48"/>
      <c r="L127" s="52"/>
    </row>
    <row r="128" spans="1:12">
      <c r="A128" s="66"/>
      <c r="B128" s="50"/>
      <c r="C128" s="50"/>
      <c r="D128" s="50"/>
      <c r="E128" s="50"/>
      <c r="F128" s="50" t="s">
        <v>88</v>
      </c>
      <c r="G128" s="50" t="s">
        <v>85</v>
      </c>
      <c r="H128" s="50">
        <f>SUM(H124:H127)</f>
        <v>59777.384374999987</v>
      </c>
      <c r="I128" s="50" t="s">
        <v>101</v>
      </c>
      <c r="J128" s="50"/>
      <c r="K128" s="53"/>
      <c r="L128" s="53"/>
    </row>
    <row r="129" spans="1:12" ht="57.75" customHeight="1">
      <c r="A129" s="6" t="s">
        <v>58</v>
      </c>
      <c r="B129" s="835" t="s">
        <v>68</v>
      </c>
      <c r="C129" s="835"/>
      <c r="D129" s="835"/>
      <c r="E129" s="835"/>
      <c r="F129" s="835"/>
      <c r="G129" s="835"/>
      <c r="H129" s="835"/>
      <c r="I129" s="835"/>
      <c r="J129" s="835"/>
      <c r="K129" s="836"/>
      <c r="L129" s="59"/>
    </row>
    <row r="130" spans="1:12">
      <c r="A130" s="63"/>
      <c r="B130" s="46" t="s">
        <v>84</v>
      </c>
      <c r="C130" s="46"/>
      <c r="D130" s="46"/>
      <c r="E130" s="46"/>
      <c r="F130" s="46"/>
      <c r="G130" s="46" t="s">
        <v>85</v>
      </c>
      <c r="H130" s="46">
        <f>'Protective Abs.'!C16</f>
        <v>1047.77495</v>
      </c>
      <c r="I130" s="46" t="s">
        <v>4</v>
      </c>
      <c r="J130" s="46"/>
      <c r="K130" s="48"/>
      <c r="L130" s="52">
        <f>H134</f>
        <v>2154.6365360499999</v>
      </c>
    </row>
    <row r="131" spans="1:12">
      <c r="A131" s="63"/>
      <c r="B131" s="46" t="s">
        <v>467</v>
      </c>
      <c r="C131" s="46"/>
      <c r="D131" s="46"/>
      <c r="E131" s="46"/>
      <c r="F131" s="46"/>
      <c r="G131" s="46" t="s">
        <v>85</v>
      </c>
      <c r="H131" s="46">
        <f>'Fuse-30 Abs.'!D15</f>
        <v>503.13404479999991</v>
      </c>
      <c r="I131" s="61" t="s">
        <v>94</v>
      </c>
      <c r="J131" s="46"/>
      <c r="K131" s="48"/>
      <c r="L131" s="52" t="s">
        <v>4</v>
      </c>
    </row>
    <row r="132" spans="1:12">
      <c r="A132" s="63"/>
      <c r="B132" s="46" t="s">
        <v>89</v>
      </c>
      <c r="C132" s="46"/>
      <c r="D132" s="46"/>
      <c r="E132" s="46"/>
      <c r="F132" s="46"/>
      <c r="G132" s="46" t="s">
        <v>85</v>
      </c>
      <c r="H132" s="46">
        <f>'Fuse 35.05 Abs.'!D15</f>
        <v>288.67336499999999</v>
      </c>
      <c r="I132" s="61"/>
      <c r="J132" s="46"/>
      <c r="K132" s="48"/>
      <c r="L132" s="52"/>
    </row>
    <row r="133" spans="1:12">
      <c r="A133" s="63"/>
      <c r="B133" s="46" t="s">
        <v>90</v>
      </c>
      <c r="C133" s="46"/>
      <c r="D133" s="46"/>
      <c r="E133" s="50"/>
      <c r="F133" s="50"/>
      <c r="G133" s="50" t="s">
        <v>85</v>
      </c>
      <c r="H133" s="50">
        <f>'Fuse-4.52 Abs'!D15</f>
        <v>315.05417625000001</v>
      </c>
      <c r="I133" s="71" t="s">
        <v>94</v>
      </c>
      <c r="J133" s="46"/>
      <c r="K133" s="48"/>
      <c r="L133" s="52"/>
    </row>
    <row r="134" spans="1:12">
      <c r="A134" s="66"/>
      <c r="B134" s="50"/>
      <c r="C134" s="50"/>
      <c r="D134" s="50"/>
      <c r="E134" s="50"/>
      <c r="F134" s="50" t="s">
        <v>88</v>
      </c>
      <c r="G134" s="50" t="s">
        <v>85</v>
      </c>
      <c r="H134" s="50">
        <f>SUM(H130:H133)</f>
        <v>2154.6365360499999</v>
      </c>
      <c r="I134" s="50" t="s">
        <v>4</v>
      </c>
      <c r="J134" s="50"/>
      <c r="K134" s="53"/>
      <c r="L134" s="53"/>
    </row>
    <row r="135" spans="1:12" ht="23.25" customHeight="1">
      <c r="A135" s="6"/>
      <c r="B135" s="843" t="s">
        <v>10</v>
      </c>
      <c r="C135" s="835"/>
      <c r="D135" s="835"/>
      <c r="E135" s="835"/>
      <c r="F135" s="835"/>
      <c r="G135" s="835"/>
      <c r="H135" s="835"/>
      <c r="I135" s="835"/>
      <c r="J135" s="835"/>
      <c r="K135" s="836"/>
      <c r="L135" s="59"/>
    </row>
    <row r="136" spans="1:12">
      <c r="A136" s="63"/>
      <c r="B136" s="46" t="s">
        <v>84</v>
      </c>
      <c r="C136" s="46"/>
      <c r="D136" s="46"/>
      <c r="E136" s="46"/>
      <c r="F136" s="46"/>
      <c r="G136" s="46" t="s">
        <v>85</v>
      </c>
      <c r="H136" s="46">
        <f>H130</f>
        <v>1047.77495</v>
      </c>
      <c r="I136" s="46" t="s">
        <v>4</v>
      </c>
      <c r="J136" s="46"/>
      <c r="K136" s="48"/>
      <c r="L136" s="52">
        <f>H140</f>
        <v>2154.6365360499999</v>
      </c>
    </row>
    <row r="137" spans="1:12">
      <c r="A137" s="63"/>
      <c r="B137" s="46" t="s">
        <v>467</v>
      </c>
      <c r="C137" s="46"/>
      <c r="D137" s="46"/>
      <c r="E137" s="46"/>
      <c r="F137" s="46"/>
      <c r="G137" s="46" t="s">
        <v>85</v>
      </c>
      <c r="H137" s="46">
        <f>H131</f>
        <v>503.13404479999991</v>
      </c>
      <c r="I137" s="61" t="s">
        <v>94</v>
      </c>
      <c r="J137" s="46"/>
      <c r="K137" s="48"/>
      <c r="L137" s="52" t="s">
        <v>4</v>
      </c>
    </row>
    <row r="138" spans="1:12">
      <c r="A138" s="63"/>
      <c r="B138" s="46" t="s">
        <v>89</v>
      </c>
      <c r="C138" s="46"/>
      <c r="D138" s="46"/>
      <c r="E138" s="46"/>
      <c r="F138" s="46"/>
      <c r="G138" s="46" t="s">
        <v>85</v>
      </c>
      <c r="H138" s="46">
        <f>H132</f>
        <v>288.67336499999999</v>
      </c>
      <c r="I138" s="61"/>
      <c r="J138" s="46"/>
      <c r="K138" s="48"/>
      <c r="L138" s="52"/>
    </row>
    <row r="139" spans="1:12">
      <c r="A139" s="63"/>
      <c r="B139" s="46" t="s">
        <v>90</v>
      </c>
      <c r="C139" s="46"/>
      <c r="D139" s="46"/>
      <c r="E139" s="50"/>
      <c r="F139" s="50"/>
      <c r="G139" s="50" t="s">
        <v>85</v>
      </c>
      <c r="H139" s="50">
        <f>'All Quantity '!H133</f>
        <v>315.05417625000001</v>
      </c>
      <c r="I139" s="71" t="s">
        <v>94</v>
      </c>
      <c r="J139" s="46"/>
      <c r="K139" s="48"/>
      <c r="L139" s="52"/>
    </row>
    <row r="140" spans="1:12">
      <c r="A140" s="66"/>
      <c r="B140" s="50"/>
      <c r="C140" s="50"/>
      <c r="D140" s="50"/>
      <c r="E140" s="50"/>
      <c r="F140" s="50" t="s">
        <v>88</v>
      </c>
      <c r="G140" s="50" t="s">
        <v>85</v>
      </c>
      <c r="H140" s="50">
        <f>SUM(H136:H139)</f>
        <v>2154.6365360499999</v>
      </c>
      <c r="I140" s="50" t="s">
        <v>4</v>
      </c>
      <c r="J140" s="50"/>
      <c r="K140" s="53"/>
      <c r="L140" s="53"/>
    </row>
    <row r="141" spans="1:12" ht="84" customHeight="1">
      <c r="A141" s="6" t="s">
        <v>59</v>
      </c>
      <c r="B141" s="835" t="s">
        <v>69</v>
      </c>
      <c r="C141" s="835"/>
      <c r="D141" s="835"/>
      <c r="E141" s="835"/>
      <c r="F141" s="835"/>
      <c r="G141" s="835"/>
      <c r="H141" s="835"/>
      <c r="I141" s="835"/>
      <c r="J141" s="835"/>
      <c r="K141" s="836"/>
      <c r="L141" s="59"/>
    </row>
    <row r="142" spans="1:12">
      <c r="A142" s="63"/>
      <c r="B142" s="46" t="s">
        <v>84</v>
      </c>
      <c r="C142" s="46"/>
      <c r="D142" s="46"/>
      <c r="E142" s="46"/>
      <c r="F142" s="46"/>
      <c r="G142" s="46" t="s">
        <v>85</v>
      </c>
      <c r="H142" s="47">
        <f>'Protective Abs.'!C20</f>
        <v>40.92</v>
      </c>
      <c r="I142" s="46" t="s">
        <v>4</v>
      </c>
      <c r="J142" s="46"/>
      <c r="K142" s="48"/>
      <c r="L142" s="52">
        <f>H146</f>
        <v>138.24</v>
      </c>
    </row>
    <row r="143" spans="1:12">
      <c r="A143" s="63"/>
      <c r="B143" s="46" t="s">
        <v>467</v>
      </c>
      <c r="C143" s="46"/>
      <c r="D143" s="46"/>
      <c r="E143" s="46"/>
      <c r="F143" s="46"/>
      <c r="G143" s="46" t="s">
        <v>85</v>
      </c>
      <c r="H143" s="46">
        <f>'Fuse-30 Abs.'!D17</f>
        <v>50.44</v>
      </c>
      <c r="I143" s="61" t="s">
        <v>94</v>
      </c>
      <c r="J143" s="46"/>
      <c r="K143" s="48"/>
      <c r="L143" s="52" t="s">
        <v>4</v>
      </c>
    </row>
    <row r="144" spans="1:12">
      <c r="A144" s="63"/>
      <c r="B144" s="46" t="s">
        <v>89</v>
      </c>
      <c r="C144" s="46"/>
      <c r="D144" s="46"/>
      <c r="E144" s="46"/>
      <c r="F144" s="46"/>
      <c r="G144" s="46" t="s">
        <v>85</v>
      </c>
      <c r="H144" s="46">
        <f>'Fuse 35.05 Abs.'!D17</f>
        <v>23.439999999999998</v>
      </c>
      <c r="I144" s="61"/>
      <c r="J144" s="46"/>
      <c r="K144" s="48"/>
      <c r="L144" s="52"/>
    </row>
    <row r="145" spans="1:12">
      <c r="A145" s="63"/>
      <c r="B145" s="46" t="s">
        <v>90</v>
      </c>
      <c r="C145" s="46"/>
      <c r="D145" s="46"/>
      <c r="E145" s="50"/>
      <c r="F145" s="50"/>
      <c r="G145" s="50" t="s">
        <v>85</v>
      </c>
      <c r="H145" s="50">
        <f>'Fuse-4.52 Abs'!D17</f>
        <v>23.439999999999998</v>
      </c>
      <c r="I145" s="71" t="s">
        <v>94</v>
      </c>
      <c r="J145" s="46"/>
      <c r="K145" s="48"/>
      <c r="L145" s="52"/>
    </row>
    <row r="146" spans="1:12">
      <c r="A146" s="66"/>
      <c r="B146" s="50"/>
      <c r="C146" s="50"/>
      <c r="D146" s="50"/>
      <c r="E146" s="50"/>
      <c r="F146" s="50" t="s">
        <v>88</v>
      </c>
      <c r="G146" s="50" t="s">
        <v>85</v>
      </c>
      <c r="H146" s="51">
        <f>SUM(H142:H145)</f>
        <v>138.24</v>
      </c>
      <c r="I146" s="50" t="s">
        <v>4</v>
      </c>
      <c r="J146" s="50"/>
      <c r="K146" s="53"/>
      <c r="L146" s="53"/>
    </row>
    <row r="147" spans="1:12" ht="111" customHeight="1">
      <c r="A147" s="20" t="s">
        <v>11</v>
      </c>
      <c r="B147" s="835" t="s">
        <v>70</v>
      </c>
      <c r="C147" s="835"/>
      <c r="D147" s="835"/>
      <c r="E147" s="835"/>
      <c r="F147" s="835"/>
      <c r="G147" s="835"/>
      <c r="H147" s="835"/>
      <c r="I147" s="835"/>
      <c r="J147" s="835"/>
      <c r="K147" s="836"/>
      <c r="L147" s="59"/>
    </row>
    <row r="148" spans="1:12">
      <c r="A148" s="63"/>
      <c r="B148" s="46" t="s">
        <v>84</v>
      </c>
      <c r="C148" s="46"/>
      <c r="D148" s="46"/>
      <c r="E148" s="46"/>
      <c r="F148" s="46"/>
      <c r="G148" s="46" t="s">
        <v>85</v>
      </c>
      <c r="H148" s="46">
        <v>0</v>
      </c>
      <c r="I148" s="46" t="s">
        <v>16</v>
      </c>
      <c r="J148" s="46"/>
      <c r="K148" s="48"/>
      <c r="L148" s="49">
        <f>H152</f>
        <v>354.70799999999997</v>
      </c>
    </row>
    <row r="149" spans="1:12">
      <c r="A149" s="63"/>
      <c r="B149" s="46" t="s">
        <v>467</v>
      </c>
      <c r="C149" s="46"/>
      <c r="D149" s="46"/>
      <c r="E149" s="46"/>
      <c r="F149" s="46"/>
      <c r="G149" s="46" t="s">
        <v>85</v>
      </c>
      <c r="H149" s="64">
        <f>'Fuse-30 Abs.'!D18</f>
        <v>166.23599999999999</v>
      </c>
      <c r="I149" s="61" t="s">
        <v>94</v>
      </c>
      <c r="J149" s="46"/>
      <c r="K149" s="48"/>
      <c r="L149" s="52" t="s">
        <v>16</v>
      </c>
    </row>
    <row r="150" spans="1:12">
      <c r="A150" s="63"/>
      <c r="B150" s="46" t="s">
        <v>89</v>
      </c>
      <c r="C150" s="46"/>
      <c r="D150" s="46"/>
      <c r="E150" s="46"/>
      <c r="F150" s="46"/>
      <c r="G150" s="46" t="s">
        <v>85</v>
      </c>
      <c r="H150" s="64">
        <f>'Fuse 35.05 Abs.'!D18</f>
        <v>94.236000000000004</v>
      </c>
      <c r="I150" s="61"/>
      <c r="J150" s="46"/>
      <c r="K150" s="48"/>
      <c r="L150" s="52"/>
    </row>
    <row r="151" spans="1:12">
      <c r="A151" s="63"/>
      <c r="B151" s="46" t="s">
        <v>90</v>
      </c>
      <c r="C151" s="46"/>
      <c r="D151" s="46"/>
      <c r="E151" s="50"/>
      <c r="F151" s="50"/>
      <c r="G151" s="50" t="s">
        <v>85</v>
      </c>
      <c r="H151" s="67">
        <f>'Fuse-4.52 Abs'!D18</f>
        <v>94.236000000000004</v>
      </c>
      <c r="I151" s="71" t="s">
        <v>94</v>
      </c>
      <c r="J151" s="46"/>
      <c r="K151" s="48"/>
      <c r="L151" s="52"/>
    </row>
    <row r="152" spans="1:12">
      <c r="A152" s="66"/>
      <c r="B152" s="50"/>
      <c r="C152" s="50"/>
      <c r="D152" s="50"/>
      <c r="E152" s="50"/>
      <c r="F152" s="50" t="s">
        <v>88</v>
      </c>
      <c r="G152" s="50" t="s">
        <v>85</v>
      </c>
      <c r="H152" s="50">
        <f>SUM(H148:H151)</f>
        <v>354.70799999999997</v>
      </c>
      <c r="I152" s="50" t="s">
        <v>16</v>
      </c>
      <c r="J152" s="50"/>
      <c r="K152" s="53"/>
      <c r="L152" s="54"/>
    </row>
    <row r="153" spans="1:12" ht="86.25" customHeight="1">
      <c r="A153" s="20" t="s">
        <v>12</v>
      </c>
      <c r="B153" s="835" t="s">
        <v>71</v>
      </c>
      <c r="C153" s="835"/>
      <c r="D153" s="835"/>
      <c r="E153" s="835"/>
      <c r="F153" s="835"/>
      <c r="G153" s="835"/>
      <c r="H153" s="835"/>
      <c r="I153" s="835"/>
      <c r="J153" s="835"/>
      <c r="K153" s="836"/>
      <c r="L153" s="59"/>
    </row>
    <row r="154" spans="1:12">
      <c r="A154" s="63"/>
      <c r="B154" s="46" t="s">
        <v>84</v>
      </c>
      <c r="C154" s="46"/>
      <c r="D154" s="46"/>
      <c r="E154" s="46"/>
      <c r="F154" s="46"/>
      <c r="G154" s="46" t="s">
        <v>85</v>
      </c>
      <c r="H154" s="47">
        <v>0</v>
      </c>
      <c r="I154" s="46" t="s">
        <v>102</v>
      </c>
      <c r="J154" s="46"/>
      <c r="K154" s="48"/>
      <c r="L154" s="52">
        <f>H158</f>
        <v>428.01719999999995</v>
      </c>
    </row>
    <row r="155" spans="1:12">
      <c r="A155" s="63"/>
      <c r="B155" s="46" t="s">
        <v>467</v>
      </c>
      <c r="C155" s="46"/>
      <c r="D155" s="46"/>
      <c r="E155" s="46"/>
      <c r="F155" s="46"/>
      <c r="G155" s="46" t="s">
        <v>85</v>
      </c>
      <c r="H155" s="46">
        <f>'Fuse-30 Abs.'!D19</f>
        <v>142.67239999999998</v>
      </c>
      <c r="I155" s="61" t="s">
        <v>94</v>
      </c>
      <c r="J155" s="46"/>
      <c r="K155" s="48"/>
      <c r="L155" s="52" t="s">
        <v>102</v>
      </c>
    </row>
    <row r="156" spans="1:12">
      <c r="A156" s="63"/>
      <c r="B156" s="46" t="s">
        <v>89</v>
      </c>
      <c r="C156" s="46"/>
      <c r="D156" s="46"/>
      <c r="E156" s="46"/>
      <c r="F156" s="46"/>
      <c r="G156" s="46" t="s">
        <v>85</v>
      </c>
      <c r="H156" s="46">
        <f>'Fuse 35.05 Abs.'!D19</f>
        <v>142.67239999999998</v>
      </c>
      <c r="I156" s="61"/>
      <c r="J156" s="46"/>
      <c r="K156" s="48"/>
      <c r="L156" s="52"/>
    </row>
    <row r="157" spans="1:12">
      <c r="A157" s="63"/>
      <c r="B157" s="46" t="s">
        <v>90</v>
      </c>
      <c r="C157" s="46"/>
      <c r="D157" s="46"/>
      <c r="E157" s="50"/>
      <c r="F157" s="50"/>
      <c r="G157" s="50" t="s">
        <v>85</v>
      </c>
      <c r="H157" s="50">
        <f>'Fuse-4.52 Abs'!D19</f>
        <v>142.67239999999998</v>
      </c>
      <c r="I157" s="71" t="s">
        <v>94</v>
      </c>
      <c r="J157" s="46"/>
      <c r="K157" s="48"/>
      <c r="L157" s="52"/>
    </row>
    <row r="158" spans="1:12">
      <c r="A158" s="66"/>
      <c r="B158" s="50"/>
      <c r="C158" s="50"/>
      <c r="D158" s="50"/>
      <c r="E158" s="50"/>
      <c r="F158" s="50" t="s">
        <v>88</v>
      </c>
      <c r="G158" s="50" t="s">
        <v>85</v>
      </c>
      <c r="H158" s="51">
        <f>SUM(H154:H157)</f>
        <v>428.01719999999995</v>
      </c>
      <c r="I158" s="50" t="s">
        <v>102</v>
      </c>
      <c r="J158" s="50"/>
      <c r="K158" s="53"/>
      <c r="L158" s="53"/>
    </row>
    <row r="159" spans="1:12" ht="57" customHeight="1">
      <c r="A159" s="20" t="s">
        <v>13</v>
      </c>
      <c r="B159" s="835" t="s">
        <v>72</v>
      </c>
      <c r="C159" s="835"/>
      <c r="D159" s="835"/>
      <c r="E159" s="835"/>
      <c r="F159" s="835"/>
      <c r="G159" s="835"/>
      <c r="H159" s="835"/>
      <c r="I159" s="835"/>
      <c r="J159" s="835"/>
      <c r="K159" s="836"/>
      <c r="L159" s="59"/>
    </row>
    <row r="160" spans="1:12">
      <c r="A160" s="63"/>
      <c r="B160" s="46" t="s">
        <v>84</v>
      </c>
      <c r="C160" s="46"/>
      <c r="D160" s="46"/>
      <c r="E160" s="46"/>
      <c r="F160" s="46"/>
      <c r="G160" s="46" t="s">
        <v>85</v>
      </c>
      <c r="H160" s="47">
        <v>0</v>
      </c>
      <c r="I160" s="46" t="s">
        <v>16</v>
      </c>
      <c r="J160" s="46"/>
      <c r="K160" s="48"/>
      <c r="L160" s="49">
        <f>H164</f>
        <v>6</v>
      </c>
    </row>
    <row r="161" spans="1:12">
      <c r="A161" s="63"/>
      <c r="B161" s="46" t="s">
        <v>467</v>
      </c>
      <c r="C161" s="46"/>
      <c r="D161" s="46"/>
      <c r="E161" s="46"/>
      <c r="F161" s="46"/>
      <c r="G161" s="46" t="s">
        <v>85</v>
      </c>
      <c r="H161" s="47">
        <f>'Fuse-30 Abs.'!D20</f>
        <v>2</v>
      </c>
      <c r="I161" s="61" t="s">
        <v>94</v>
      </c>
      <c r="J161" s="46"/>
      <c r="K161" s="48"/>
      <c r="L161" s="52" t="s">
        <v>16</v>
      </c>
    </row>
    <row r="162" spans="1:12">
      <c r="A162" s="63"/>
      <c r="B162" s="46" t="s">
        <v>89</v>
      </c>
      <c r="C162" s="46"/>
      <c r="D162" s="46"/>
      <c r="E162" s="46"/>
      <c r="F162" s="46"/>
      <c r="G162" s="46" t="s">
        <v>85</v>
      </c>
      <c r="H162" s="47">
        <f>'Fuse 35.05 Abs.'!D20</f>
        <v>2</v>
      </c>
      <c r="I162" s="61"/>
      <c r="J162" s="46"/>
      <c r="K162" s="48"/>
      <c r="L162" s="52"/>
    </row>
    <row r="163" spans="1:12">
      <c r="A163" s="63"/>
      <c r="B163" s="46" t="s">
        <v>90</v>
      </c>
      <c r="C163" s="46"/>
      <c r="D163" s="46"/>
      <c r="E163" s="50"/>
      <c r="F163" s="50"/>
      <c r="G163" s="50" t="s">
        <v>85</v>
      </c>
      <c r="H163" s="51">
        <f>'Fuse-4.52 Abs'!D20</f>
        <v>2</v>
      </c>
      <c r="I163" s="71" t="s">
        <v>94</v>
      </c>
      <c r="J163" s="46"/>
      <c r="K163" s="48"/>
      <c r="L163" s="52"/>
    </row>
    <row r="164" spans="1:12">
      <c r="A164" s="66"/>
      <c r="B164" s="50"/>
      <c r="C164" s="50"/>
      <c r="D164" s="50"/>
      <c r="E164" s="50"/>
      <c r="F164" s="50" t="s">
        <v>88</v>
      </c>
      <c r="G164" s="50" t="s">
        <v>85</v>
      </c>
      <c r="H164" s="51">
        <f>SUM(H160:H163)</f>
        <v>6</v>
      </c>
      <c r="I164" s="50" t="s">
        <v>16</v>
      </c>
      <c r="J164" s="50"/>
      <c r="K164" s="53"/>
      <c r="L164" s="53"/>
    </row>
    <row r="165" spans="1:12" ht="133.5" customHeight="1">
      <c r="A165" s="20" t="s">
        <v>14</v>
      </c>
      <c r="B165" s="835" t="s">
        <v>73</v>
      </c>
      <c r="C165" s="835"/>
      <c r="D165" s="835"/>
      <c r="E165" s="835"/>
      <c r="F165" s="835"/>
      <c r="G165" s="835"/>
      <c r="H165" s="835"/>
      <c r="I165" s="835"/>
      <c r="J165" s="835"/>
      <c r="K165" s="836"/>
      <c r="L165" s="59"/>
    </row>
    <row r="166" spans="1:12">
      <c r="A166" s="63"/>
      <c r="B166" s="46" t="s">
        <v>84</v>
      </c>
      <c r="C166" s="46"/>
      <c r="D166" s="46"/>
      <c r="E166" s="46"/>
      <c r="F166" s="46"/>
      <c r="G166" s="46" t="s">
        <v>85</v>
      </c>
      <c r="H166" s="47">
        <v>0</v>
      </c>
      <c r="I166" s="46" t="s">
        <v>4</v>
      </c>
      <c r="J166" s="46"/>
      <c r="K166" s="48"/>
      <c r="L166" s="65">
        <f>H170</f>
        <v>3.7085220000000003</v>
      </c>
    </row>
    <row r="167" spans="1:12">
      <c r="A167" s="63"/>
      <c r="B167" s="46" t="s">
        <v>467</v>
      </c>
      <c r="C167" s="46"/>
      <c r="D167" s="46"/>
      <c r="E167" s="46"/>
      <c r="F167" s="46"/>
      <c r="G167" s="46" t="s">
        <v>85</v>
      </c>
      <c r="H167" s="64">
        <f>'Fuse-30 Abs.'!D21</f>
        <v>1.2361740000000001</v>
      </c>
      <c r="I167" s="61" t="s">
        <v>94</v>
      </c>
      <c r="J167" s="46"/>
      <c r="K167" s="48"/>
      <c r="L167" s="52" t="s">
        <v>4</v>
      </c>
    </row>
    <row r="168" spans="1:12">
      <c r="A168" s="63"/>
      <c r="B168" s="46" t="s">
        <v>89</v>
      </c>
      <c r="C168" s="46"/>
      <c r="D168" s="46"/>
      <c r="E168" s="46"/>
      <c r="F168" s="46"/>
      <c r="G168" s="46" t="s">
        <v>85</v>
      </c>
      <c r="H168" s="64">
        <f>'Fuse 35.05 Abs.'!D21</f>
        <v>1.2361740000000001</v>
      </c>
      <c r="I168" s="61"/>
      <c r="J168" s="46"/>
      <c r="K168" s="48"/>
      <c r="L168" s="52"/>
    </row>
    <row r="169" spans="1:12">
      <c r="A169" s="63"/>
      <c r="B169" s="46" t="s">
        <v>90</v>
      </c>
      <c r="C169" s="46"/>
      <c r="D169" s="46"/>
      <c r="E169" s="50"/>
      <c r="F169" s="50"/>
      <c r="G169" s="50" t="s">
        <v>85</v>
      </c>
      <c r="H169" s="67">
        <f>'Fuse-4.52 Abs'!D21</f>
        <v>1.2361740000000001</v>
      </c>
      <c r="I169" s="71" t="s">
        <v>94</v>
      </c>
      <c r="J169" s="46"/>
      <c r="K169" s="48"/>
      <c r="L169" s="52"/>
    </row>
    <row r="170" spans="1:12">
      <c r="A170" s="66"/>
      <c r="B170" s="50"/>
      <c r="C170" s="50"/>
      <c r="D170" s="50"/>
      <c r="E170" s="50"/>
      <c r="F170" s="50" t="s">
        <v>88</v>
      </c>
      <c r="G170" s="50" t="s">
        <v>85</v>
      </c>
      <c r="H170" s="67">
        <f>SUM(H166:H169)</f>
        <v>3.7085220000000003</v>
      </c>
      <c r="I170" s="50" t="s">
        <v>4</v>
      </c>
      <c r="J170" s="50"/>
      <c r="K170" s="53"/>
      <c r="L170" s="53"/>
    </row>
    <row r="171" spans="1:12" ht="176.25" customHeight="1">
      <c r="A171" s="20" t="s">
        <v>15</v>
      </c>
      <c r="B171" s="835" t="s">
        <v>74</v>
      </c>
      <c r="C171" s="835"/>
      <c r="D171" s="835"/>
      <c r="E171" s="835"/>
      <c r="F171" s="835"/>
      <c r="G171" s="835"/>
      <c r="H171" s="835"/>
      <c r="I171" s="835"/>
      <c r="J171" s="835"/>
      <c r="K171" s="836"/>
      <c r="L171" s="59"/>
    </row>
    <row r="172" spans="1:12">
      <c r="A172" s="63"/>
      <c r="B172" s="46" t="s">
        <v>84</v>
      </c>
      <c r="C172" s="46"/>
      <c r="D172" s="46"/>
      <c r="E172" s="46"/>
      <c r="F172" s="46"/>
      <c r="G172" s="46" t="s">
        <v>85</v>
      </c>
      <c r="H172" s="47">
        <v>0</v>
      </c>
      <c r="I172" s="46" t="s">
        <v>4</v>
      </c>
      <c r="J172" s="46"/>
      <c r="K172" s="48"/>
      <c r="L172" s="49">
        <f>H176</f>
        <v>3463.25</v>
      </c>
    </row>
    <row r="173" spans="1:12">
      <c r="A173" s="63"/>
      <c r="B173" s="46" t="s">
        <v>467</v>
      </c>
      <c r="C173" s="46"/>
      <c r="D173" s="46"/>
      <c r="E173" s="46"/>
      <c r="F173" s="46"/>
      <c r="G173" s="46" t="s">
        <v>85</v>
      </c>
      <c r="H173" s="47">
        <f>'Fuse-30 Abs.'!D22</f>
        <v>1771.25</v>
      </c>
      <c r="I173" s="61" t="s">
        <v>94</v>
      </c>
      <c r="J173" s="46"/>
      <c r="K173" s="48"/>
      <c r="L173" s="52" t="s">
        <v>4</v>
      </c>
    </row>
    <row r="174" spans="1:12">
      <c r="A174" s="63"/>
      <c r="B174" s="46" t="s">
        <v>89</v>
      </c>
      <c r="C174" s="46"/>
      <c r="D174" s="46"/>
      <c r="E174" s="46"/>
      <c r="F174" s="46"/>
      <c r="G174" s="46" t="s">
        <v>85</v>
      </c>
      <c r="H174" s="47">
        <f>'Fuse 35.05 Abs.'!D22</f>
        <v>669.40000000000009</v>
      </c>
      <c r="I174" s="61"/>
      <c r="J174" s="46"/>
      <c r="K174" s="48"/>
      <c r="L174" s="52"/>
    </row>
    <row r="175" spans="1:12">
      <c r="A175" s="63"/>
      <c r="B175" s="46" t="s">
        <v>90</v>
      </c>
      <c r="C175" s="46"/>
      <c r="D175" s="46"/>
      <c r="E175" s="50"/>
      <c r="F175" s="50"/>
      <c r="G175" s="50" t="s">
        <v>85</v>
      </c>
      <c r="H175" s="51">
        <f>'Fuse-4.52 Abs'!D22</f>
        <v>1022.6</v>
      </c>
      <c r="I175" s="71" t="s">
        <v>94</v>
      </c>
      <c r="J175" s="46"/>
      <c r="K175" s="48"/>
      <c r="L175" s="52"/>
    </row>
    <row r="176" spans="1:12">
      <c r="A176" s="66"/>
      <c r="B176" s="50"/>
      <c r="C176" s="50"/>
      <c r="D176" s="50"/>
      <c r="E176" s="50"/>
      <c r="F176" s="50" t="s">
        <v>88</v>
      </c>
      <c r="G176" s="50" t="s">
        <v>85</v>
      </c>
      <c r="H176" s="51">
        <f>SUM(H172:H175)</f>
        <v>3463.25</v>
      </c>
      <c r="I176" s="50" t="s">
        <v>4</v>
      </c>
      <c r="J176" s="50"/>
      <c r="K176" s="53"/>
      <c r="L176" s="53"/>
    </row>
    <row r="177" spans="1:12" ht="99.75" customHeight="1">
      <c r="A177" s="20" t="s">
        <v>38</v>
      </c>
      <c r="B177" s="835" t="s">
        <v>428</v>
      </c>
      <c r="C177" s="835"/>
      <c r="D177" s="835"/>
      <c r="E177" s="835"/>
      <c r="F177" s="835"/>
      <c r="G177" s="835"/>
      <c r="H177" s="835"/>
      <c r="I177" s="835"/>
      <c r="J177" s="835"/>
      <c r="K177" s="836"/>
      <c r="L177" s="59"/>
    </row>
    <row r="178" spans="1:12">
      <c r="A178" s="63"/>
      <c r="B178" s="46"/>
      <c r="C178" s="46"/>
      <c r="D178" s="46"/>
      <c r="E178" s="46"/>
      <c r="F178" s="46"/>
      <c r="G178" s="46"/>
      <c r="H178" s="46"/>
      <c r="I178" s="46"/>
      <c r="J178" s="46"/>
      <c r="K178" s="48"/>
      <c r="L178" s="48"/>
    </row>
    <row r="179" spans="1:12">
      <c r="A179" s="63"/>
      <c r="B179" s="46" t="s">
        <v>84</v>
      </c>
      <c r="C179" s="46"/>
      <c r="D179" s="46"/>
      <c r="E179" s="46"/>
      <c r="F179" s="46"/>
      <c r="G179" s="46" t="s">
        <v>85</v>
      </c>
      <c r="H179" s="47">
        <f>'Protective Abs.'!C19</f>
        <v>106121.79999999999</v>
      </c>
      <c r="I179" s="46" t="s">
        <v>103</v>
      </c>
      <c r="J179" s="46"/>
      <c r="K179" s="48"/>
      <c r="L179" s="49">
        <f>H183</f>
        <v>106121.79999999999</v>
      </c>
    </row>
    <row r="180" spans="1:12">
      <c r="A180" s="63"/>
      <c r="B180" s="46" t="s">
        <v>467</v>
      </c>
      <c r="C180" s="46"/>
      <c r="D180" s="46"/>
      <c r="E180" s="46"/>
      <c r="F180" s="46"/>
      <c r="G180" s="46" t="s">
        <v>85</v>
      </c>
      <c r="H180" s="47">
        <v>0</v>
      </c>
      <c r="I180" s="61" t="s">
        <v>94</v>
      </c>
      <c r="J180" s="46"/>
      <c r="K180" s="48"/>
      <c r="L180" s="52" t="s">
        <v>103</v>
      </c>
    </row>
    <row r="181" spans="1:12">
      <c r="A181" s="63"/>
      <c r="B181" s="46" t="s">
        <v>86</v>
      </c>
      <c r="C181" s="46"/>
      <c r="D181" s="46"/>
      <c r="E181" s="46"/>
      <c r="F181" s="46"/>
      <c r="G181" s="46" t="s">
        <v>85</v>
      </c>
      <c r="H181" s="47">
        <v>0</v>
      </c>
      <c r="I181" s="61" t="s">
        <v>94</v>
      </c>
      <c r="J181" s="46"/>
      <c r="K181" s="48"/>
      <c r="L181" s="52"/>
    </row>
    <row r="182" spans="1:12">
      <c r="A182" s="63"/>
      <c r="B182" s="46" t="s">
        <v>87</v>
      </c>
      <c r="C182" s="46"/>
      <c r="D182" s="46"/>
      <c r="E182" s="46"/>
      <c r="F182" s="50"/>
      <c r="G182" s="50" t="s">
        <v>85</v>
      </c>
      <c r="H182" s="51">
        <v>0</v>
      </c>
      <c r="I182" s="71" t="s">
        <v>94</v>
      </c>
      <c r="J182" s="46"/>
      <c r="K182" s="48"/>
      <c r="L182" s="52"/>
    </row>
    <row r="183" spans="1:12">
      <c r="A183" s="66"/>
      <c r="B183" s="50"/>
      <c r="C183" s="50"/>
      <c r="D183" s="50"/>
      <c r="E183" s="50"/>
      <c r="F183" s="50" t="s">
        <v>88</v>
      </c>
      <c r="G183" s="50" t="s">
        <v>85</v>
      </c>
      <c r="H183" s="51">
        <f>SUM(H179:H182)</f>
        <v>106121.79999999999</v>
      </c>
      <c r="I183" s="50" t="s">
        <v>103</v>
      </c>
      <c r="J183" s="50"/>
      <c r="K183" s="53"/>
      <c r="L183" s="53"/>
    </row>
    <row r="184" spans="1:12" ht="48.75" customHeight="1">
      <c r="A184" s="840" t="s">
        <v>60</v>
      </c>
      <c r="B184" s="835" t="s">
        <v>40</v>
      </c>
      <c r="C184" s="835"/>
      <c r="D184" s="835"/>
      <c r="E184" s="835"/>
      <c r="F184" s="835"/>
      <c r="G184" s="835"/>
      <c r="H184" s="835"/>
      <c r="I184" s="835"/>
      <c r="J184" s="835"/>
      <c r="K184" s="836"/>
      <c r="L184" s="59"/>
    </row>
    <row r="185" spans="1:12">
      <c r="A185" s="841"/>
      <c r="B185" s="46" t="s">
        <v>84</v>
      </c>
      <c r="C185" s="46"/>
      <c r="D185" s="46"/>
      <c r="E185" s="46"/>
      <c r="F185" s="46"/>
      <c r="G185" s="46" t="s">
        <v>85</v>
      </c>
      <c r="H185" s="47">
        <f>'Protective Abs.'!C21</f>
        <v>9000</v>
      </c>
      <c r="I185" s="46" t="s">
        <v>4</v>
      </c>
      <c r="J185" s="46"/>
      <c r="K185" s="48"/>
      <c r="L185" s="49">
        <f>H189</f>
        <v>13012.800000000001</v>
      </c>
    </row>
    <row r="186" spans="1:12">
      <c r="A186" s="841"/>
      <c r="B186" s="46" t="s">
        <v>467</v>
      </c>
      <c r="C186" s="46"/>
      <c r="D186" s="46"/>
      <c r="E186" s="46"/>
      <c r="F186" s="46"/>
      <c r="G186" s="46" t="s">
        <v>85</v>
      </c>
      <c r="H186" s="47">
        <f>'Fuse-30 Abs.'!D28</f>
        <v>1641.6000000000001</v>
      </c>
      <c r="I186" s="61" t="s">
        <v>94</v>
      </c>
      <c r="J186" s="46"/>
      <c r="K186" s="48"/>
      <c r="L186" s="52" t="s">
        <v>4</v>
      </c>
    </row>
    <row r="187" spans="1:12">
      <c r="A187" s="841"/>
      <c r="B187" s="46" t="s">
        <v>89</v>
      </c>
      <c r="C187" s="46"/>
      <c r="D187" s="46"/>
      <c r="E187" s="46"/>
      <c r="F187" s="46"/>
      <c r="G187" s="46" t="s">
        <v>85</v>
      </c>
      <c r="H187" s="47">
        <f>'Fuse 35.05 Abs.'!D28</f>
        <v>1185.6000000000001</v>
      </c>
      <c r="I187" s="61"/>
      <c r="J187" s="46"/>
      <c r="K187" s="48"/>
      <c r="L187" s="52"/>
    </row>
    <row r="188" spans="1:12">
      <c r="A188" s="841"/>
      <c r="B188" s="46" t="s">
        <v>90</v>
      </c>
      <c r="C188" s="46"/>
      <c r="D188" s="46"/>
      <c r="E188" s="50"/>
      <c r="F188" s="50"/>
      <c r="G188" s="50" t="s">
        <v>85</v>
      </c>
      <c r="H188" s="51">
        <f>'Fuse-4.52 Abs'!D28</f>
        <v>1185.6000000000001</v>
      </c>
      <c r="I188" s="71" t="s">
        <v>94</v>
      </c>
      <c r="J188" s="46"/>
      <c r="K188" s="48"/>
      <c r="L188" s="52"/>
    </row>
    <row r="189" spans="1:12">
      <c r="A189" s="842"/>
      <c r="B189" s="50"/>
      <c r="C189" s="50"/>
      <c r="D189" s="50"/>
      <c r="E189" s="50"/>
      <c r="F189" s="50" t="s">
        <v>88</v>
      </c>
      <c r="G189" s="50" t="s">
        <v>85</v>
      </c>
      <c r="H189" s="51">
        <f>SUM(H185:H188)</f>
        <v>13012.800000000001</v>
      </c>
      <c r="I189" s="50" t="s">
        <v>4</v>
      </c>
      <c r="J189" s="50"/>
      <c r="K189" s="53"/>
      <c r="L189" s="53"/>
    </row>
    <row r="190" spans="1:12" ht="46.5" customHeight="1">
      <c r="A190" s="74" t="s">
        <v>77</v>
      </c>
      <c r="B190" s="837" t="s">
        <v>104</v>
      </c>
      <c r="C190" s="835"/>
      <c r="D190" s="835"/>
      <c r="E190" s="835"/>
      <c r="F190" s="835"/>
      <c r="G190" s="835"/>
      <c r="H190" s="835"/>
      <c r="I190" s="835"/>
      <c r="J190" s="835"/>
      <c r="K190" s="836"/>
      <c r="L190" s="75">
        <f>'Protective Abs.'!C22</f>
        <v>9000</v>
      </c>
    </row>
    <row r="191" spans="1:12">
      <c r="A191" s="76"/>
      <c r="B191" s="77"/>
      <c r="C191" s="78"/>
      <c r="D191" s="78"/>
      <c r="E191" s="78"/>
      <c r="F191" s="78"/>
      <c r="G191" s="78"/>
      <c r="H191" s="51"/>
      <c r="I191" s="50"/>
      <c r="J191" s="50"/>
      <c r="K191" s="53"/>
      <c r="L191" s="54" t="s">
        <v>4</v>
      </c>
    </row>
    <row r="192" spans="1:12" ht="19.5" customHeight="1">
      <c r="A192" s="79"/>
      <c r="B192" s="838" t="s">
        <v>62</v>
      </c>
      <c r="C192" s="839"/>
      <c r="D192" s="839"/>
      <c r="E192" s="839"/>
      <c r="F192" s="839"/>
      <c r="G192" s="839"/>
      <c r="H192" s="839"/>
      <c r="I192" s="839"/>
      <c r="J192" s="839"/>
      <c r="K192" s="53"/>
      <c r="L192" s="48"/>
    </row>
    <row r="193" spans="1:12" ht="99.75" customHeight="1">
      <c r="A193" s="21" t="s">
        <v>20</v>
      </c>
      <c r="B193" s="835" t="s">
        <v>18</v>
      </c>
      <c r="C193" s="835"/>
      <c r="D193" s="835"/>
      <c r="E193" s="835"/>
      <c r="F193" s="835"/>
      <c r="G193" s="835"/>
      <c r="H193" s="835"/>
      <c r="I193" s="835"/>
      <c r="J193" s="835"/>
      <c r="K193" s="836"/>
      <c r="L193" s="270" t="s">
        <v>19</v>
      </c>
    </row>
    <row r="194" spans="1:12">
      <c r="A194" s="66"/>
      <c r="B194" s="50"/>
      <c r="C194" s="50"/>
      <c r="D194" s="50"/>
      <c r="E194" s="50" t="s">
        <v>85</v>
      </c>
      <c r="F194" s="36" t="s">
        <v>105</v>
      </c>
      <c r="G194" s="50" t="s">
        <v>106</v>
      </c>
      <c r="H194" s="50"/>
      <c r="I194" s="50"/>
      <c r="J194" s="50"/>
      <c r="K194" s="53"/>
      <c r="L194" s="54"/>
    </row>
    <row r="195" spans="1:12" ht="60.75" customHeight="1">
      <c r="A195" s="21" t="s">
        <v>23</v>
      </c>
      <c r="B195" s="835" t="s">
        <v>21</v>
      </c>
      <c r="C195" s="835"/>
      <c r="D195" s="835"/>
      <c r="E195" s="835"/>
      <c r="F195" s="835"/>
      <c r="G195" s="835"/>
      <c r="H195" s="835"/>
      <c r="I195" s="835"/>
      <c r="J195" s="835"/>
      <c r="K195" s="836"/>
      <c r="L195" s="270" t="s">
        <v>19</v>
      </c>
    </row>
    <row r="196" spans="1:12" ht="18.75" customHeight="1">
      <c r="A196" s="66"/>
      <c r="B196" s="50"/>
      <c r="C196" s="50"/>
      <c r="D196" s="50"/>
      <c r="E196" s="50" t="s">
        <v>85</v>
      </c>
      <c r="F196" s="36" t="s">
        <v>105</v>
      </c>
      <c r="G196" s="50" t="s">
        <v>106</v>
      </c>
      <c r="H196" s="50"/>
      <c r="I196" s="50"/>
      <c r="J196" s="50"/>
      <c r="K196" s="53"/>
      <c r="L196" s="54"/>
    </row>
    <row r="197" spans="1:12" ht="50.25" customHeight="1">
      <c r="A197" s="21" t="s">
        <v>25</v>
      </c>
      <c r="B197" s="835" t="s">
        <v>22</v>
      </c>
      <c r="C197" s="835"/>
      <c r="D197" s="835"/>
      <c r="E197" s="835"/>
      <c r="F197" s="835"/>
      <c r="G197" s="835"/>
      <c r="H197" s="835"/>
      <c r="I197" s="835"/>
      <c r="J197" s="835"/>
      <c r="K197" s="836"/>
      <c r="L197" s="270" t="s">
        <v>19</v>
      </c>
    </row>
    <row r="198" spans="1:12">
      <c r="A198" s="66"/>
      <c r="B198" s="80"/>
      <c r="C198" s="50"/>
      <c r="D198" s="50"/>
      <c r="E198" s="50" t="s">
        <v>85</v>
      </c>
      <c r="F198" s="50" t="s">
        <v>105</v>
      </c>
      <c r="G198" s="50" t="s">
        <v>106</v>
      </c>
      <c r="H198" s="50"/>
      <c r="I198" s="50"/>
      <c r="J198" s="50"/>
      <c r="K198" s="53"/>
      <c r="L198" s="53"/>
    </row>
    <row r="199" spans="1:12" ht="59.25" customHeight="1">
      <c r="A199" s="21" t="s">
        <v>27</v>
      </c>
      <c r="B199" s="835" t="s">
        <v>24</v>
      </c>
      <c r="C199" s="835"/>
      <c r="D199" s="835"/>
      <c r="E199" s="835"/>
      <c r="F199" s="835"/>
      <c r="G199" s="835"/>
      <c r="H199" s="835"/>
      <c r="I199" s="835"/>
      <c r="J199" s="835"/>
      <c r="K199" s="836"/>
      <c r="L199" s="270">
        <v>120</v>
      </c>
    </row>
    <row r="200" spans="1:12">
      <c r="A200" s="66"/>
      <c r="B200" s="80"/>
      <c r="C200" s="50"/>
      <c r="D200" s="50"/>
      <c r="E200" s="50" t="s">
        <v>85</v>
      </c>
      <c r="F200" s="50">
        <v>120</v>
      </c>
      <c r="G200" s="50" t="s">
        <v>106</v>
      </c>
      <c r="H200" s="50"/>
      <c r="I200" s="50"/>
      <c r="J200" s="50"/>
      <c r="K200" s="53"/>
      <c r="L200" s="54" t="s">
        <v>107</v>
      </c>
    </row>
    <row r="201" spans="1:12" ht="96.75" customHeight="1">
      <c r="A201" s="21" t="s">
        <v>61</v>
      </c>
      <c r="B201" s="835" t="s">
        <v>26</v>
      </c>
      <c r="C201" s="835"/>
      <c r="D201" s="835"/>
      <c r="E201" s="835"/>
      <c r="F201" s="835"/>
      <c r="G201" s="835"/>
      <c r="H201" s="835"/>
      <c r="I201" s="835"/>
      <c r="J201" s="835"/>
      <c r="K201" s="836"/>
      <c r="L201" s="270" t="s">
        <v>19</v>
      </c>
    </row>
    <row r="202" spans="1:12">
      <c r="A202" s="66"/>
      <c r="B202" s="80"/>
      <c r="C202" s="50"/>
      <c r="D202" s="50"/>
      <c r="E202" s="50" t="s">
        <v>85</v>
      </c>
      <c r="F202" s="50" t="s">
        <v>105</v>
      </c>
      <c r="G202" s="50" t="s">
        <v>106</v>
      </c>
      <c r="H202" s="50"/>
      <c r="I202" s="50"/>
      <c r="J202" s="50"/>
      <c r="K202" s="53"/>
      <c r="L202" s="54"/>
    </row>
    <row r="203" spans="1:12" ht="39.75" customHeight="1">
      <c r="A203" s="21" t="s">
        <v>81</v>
      </c>
      <c r="B203" s="835" t="s">
        <v>28</v>
      </c>
      <c r="C203" s="835"/>
      <c r="D203" s="835"/>
      <c r="E203" s="835"/>
      <c r="F203" s="835"/>
      <c r="G203" s="835"/>
      <c r="H203" s="835"/>
      <c r="I203" s="835"/>
      <c r="J203" s="835"/>
      <c r="K203" s="836"/>
      <c r="L203" s="270" t="s">
        <v>19</v>
      </c>
    </row>
    <row r="204" spans="1:12">
      <c r="A204" s="66"/>
      <c r="B204" s="80"/>
      <c r="C204" s="50"/>
      <c r="D204" s="50"/>
      <c r="E204" s="50" t="s">
        <v>85</v>
      </c>
      <c r="F204" s="50" t="s">
        <v>105</v>
      </c>
      <c r="G204" s="50" t="s">
        <v>106</v>
      </c>
      <c r="H204" s="50"/>
      <c r="I204" s="50"/>
      <c r="J204" s="50"/>
      <c r="K204" s="53"/>
      <c r="L204" s="54"/>
    </row>
    <row r="205" spans="1:12" ht="47.25" customHeight="1">
      <c r="A205" s="21" t="s">
        <v>82</v>
      </c>
      <c r="B205" s="835" t="s">
        <v>29</v>
      </c>
      <c r="C205" s="835"/>
      <c r="D205" s="835"/>
      <c r="E205" s="835"/>
      <c r="F205" s="835"/>
      <c r="G205" s="835"/>
      <c r="H205" s="835"/>
      <c r="I205" s="835"/>
      <c r="J205" s="835"/>
      <c r="K205" s="836"/>
      <c r="L205" s="270" t="s">
        <v>19</v>
      </c>
    </row>
    <row r="206" spans="1:12">
      <c r="A206" s="81"/>
      <c r="B206" s="82"/>
      <c r="C206" s="83"/>
      <c r="D206" s="83"/>
      <c r="E206" s="83" t="s">
        <v>85</v>
      </c>
      <c r="F206" s="83" t="s">
        <v>105</v>
      </c>
      <c r="G206" s="83" t="s">
        <v>106</v>
      </c>
      <c r="H206" s="83"/>
      <c r="I206" s="83"/>
      <c r="J206" s="83"/>
      <c r="K206" s="84"/>
      <c r="L206" s="84"/>
    </row>
  </sheetData>
  <mergeCells count="43">
    <mergeCell ref="A15:A17"/>
    <mergeCell ref="B15:K15"/>
    <mergeCell ref="A1:L1"/>
    <mergeCell ref="B2:K2"/>
    <mergeCell ref="B3:K3"/>
    <mergeCell ref="A9:A14"/>
    <mergeCell ref="B9:K9"/>
    <mergeCell ref="B95:K95"/>
    <mergeCell ref="B21:K21"/>
    <mergeCell ref="B26:K26"/>
    <mergeCell ref="B33:K33"/>
    <mergeCell ref="B40:K40"/>
    <mergeCell ref="B47:K47"/>
    <mergeCell ref="B54:K54"/>
    <mergeCell ref="B61:K61"/>
    <mergeCell ref="B68:K68"/>
    <mergeCell ref="B75:K75"/>
    <mergeCell ref="B82:K82"/>
    <mergeCell ref="B88:K88"/>
    <mergeCell ref="B153:K153"/>
    <mergeCell ref="B102:K102"/>
    <mergeCell ref="B109:K109"/>
    <mergeCell ref="B116:K116"/>
    <mergeCell ref="B122:K122"/>
    <mergeCell ref="B129:K129"/>
    <mergeCell ref="B135:K135"/>
    <mergeCell ref="B141:K141"/>
    <mergeCell ref="B147:K147"/>
    <mergeCell ref="B159:K159"/>
    <mergeCell ref="B165:K165"/>
    <mergeCell ref="B171:K171"/>
    <mergeCell ref="B177:K177"/>
    <mergeCell ref="A184:A189"/>
    <mergeCell ref="B184:K184"/>
    <mergeCell ref="B201:K201"/>
    <mergeCell ref="B203:K203"/>
    <mergeCell ref="B205:K205"/>
    <mergeCell ref="B190:K190"/>
    <mergeCell ref="B192:J192"/>
    <mergeCell ref="B193:K193"/>
    <mergeCell ref="B195:K195"/>
    <mergeCell ref="B197:K197"/>
    <mergeCell ref="B199:K199"/>
  </mergeCells>
  <pageMargins left="0.7" right="0.7" top="0.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7"/>
  <sheetViews>
    <sheetView topLeftCell="A7" workbookViewId="0">
      <selection activeCell="I7" sqref="I7"/>
    </sheetView>
  </sheetViews>
  <sheetFormatPr defaultRowHeight="15"/>
  <cols>
    <col min="2" max="2" width="39.42578125" customWidth="1"/>
    <col min="3" max="3" width="10.42578125" customWidth="1"/>
    <col min="5" max="5" width="11.140625" customWidth="1"/>
    <col min="6" max="6" width="14.85546875" customWidth="1"/>
  </cols>
  <sheetData>
    <row r="2" spans="1:9" ht="116.25" customHeight="1">
      <c r="A2" s="855" t="s">
        <v>454</v>
      </c>
      <c r="B2" s="856"/>
      <c r="C2" s="856"/>
      <c r="D2" s="856"/>
      <c r="E2" s="856"/>
      <c r="F2" s="857"/>
      <c r="G2" s="208"/>
      <c r="H2" s="208"/>
      <c r="I2" s="208"/>
    </row>
    <row r="3" spans="1:9" ht="36" customHeight="1">
      <c r="A3" s="209" t="s">
        <v>200</v>
      </c>
      <c r="B3" s="209" t="s">
        <v>0</v>
      </c>
      <c r="C3" s="210" t="s">
        <v>201</v>
      </c>
      <c r="D3" s="210" t="s">
        <v>31</v>
      </c>
      <c r="E3" s="210" t="s">
        <v>34</v>
      </c>
      <c r="F3" s="209" t="s">
        <v>202</v>
      </c>
      <c r="G3" s="211"/>
    </row>
    <row r="4" spans="1:9" ht="15.75">
      <c r="A4" s="212">
        <v>1</v>
      </c>
      <c r="B4" s="212">
        <v>2</v>
      </c>
      <c r="C4" s="212">
        <v>3</v>
      </c>
      <c r="D4" s="212">
        <v>4</v>
      </c>
      <c r="E4" s="212">
        <v>5</v>
      </c>
      <c r="F4" s="212">
        <v>6</v>
      </c>
    </row>
    <row r="5" spans="1:9" ht="82.5" customHeight="1">
      <c r="A5" s="213" t="s">
        <v>203</v>
      </c>
      <c r="B5" s="214" t="s">
        <v>42</v>
      </c>
      <c r="C5" s="215">
        <f>'Protective Detail'!L6</f>
        <v>5060</v>
      </c>
      <c r="D5" s="215" t="s">
        <v>204</v>
      </c>
      <c r="E5" s="215">
        <v>39.76</v>
      </c>
      <c r="F5" s="216">
        <f t="shared" ref="F5:F22" si="0">C5*E5</f>
        <v>201185.59999999998</v>
      </c>
    </row>
    <row r="6" spans="1:9" ht="58.5" customHeight="1">
      <c r="A6" s="213" t="s">
        <v>205</v>
      </c>
      <c r="B6" s="217" t="s">
        <v>206</v>
      </c>
      <c r="C6" s="215">
        <f>'Protective Detail'!L26</f>
        <v>165.60000000000002</v>
      </c>
      <c r="D6" s="215" t="s">
        <v>204</v>
      </c>
      <c r="E6" s="215">
        <v>370.47</v>
      </c>
      <c r="F6" s="216">
        <f t="shared" si="0"/>
        <v>61349.832000000009</v>
      </c>
    </row>
    <row r="7" spans="1:9" ht="294" customHeight="1">
      <c r="A7" s="213" t="s">
        <v>207</v>
      </c>
      <c r="B7" s="217" t="s">
        <v>208</v>
      </c>
      <c r="C7" s="215">
        <f>'Protective Detail'!L66</f>
        <v>16969.075934600005</v>
      </c>
      <c r="D7" s="215" t="s">
        <v>209</v>
      </c>
      <c r="E7" s="215">
        <v>439.15</v>
      </c>
      <c r="F7" s="216">
        <f t="shared" si="0"/>
        <v>7451969.6966795921</v>
      </c>
    </row>
    <row r="8" spans="1:9" ht="297" customHeight="1">
      <c r="A8" s="213" t="s">
        <v>210</v>
      </c>
      <c r="B8" s="217" t="s">
        <v>211</v>
      </c>
      <c r="C8" s="215">
        <f>'Protective Detail'!L69</f>
        <v>16969.075934600005</v>
      </c>
      <c r="D8" s="215" t="s">
        <v>146</v>
      </c>
      <c r="E8" s="215">
        <v>159.17160000000001</v>
      </c>
      <c r="F8" s="216">
        <f t="shared" si="0"/>
        <v>2700994.9670317783</v>
      </c>
    </row>
    <row r="9" spans="1:9" ht="72" customHeight="1">
      <c r="A9" s="213" t="s">
        <v>212</v>
      </c>
      <c r="B9" s="214" t="s">
        <v>213</v>
      </c>
      <c r="C9" s="215">
        <f>'Protective Detail'!L72</f>
        <v>7969.075934600005</v>
      </c>
      <c r="D9" s="215" t="s">
        <v>146</v>
      </c>
      <c r="E9" s="215">
        <v>16.971599999999999</v>
      </c>
      <c r="F9" s="216">
        <f t="shared" si="0"/>
        <v>135247.96913165745</v>
      </c>
    </row>
    <row r="10" spans="1:9" ht="63.75">
      <c r="A10" s="213" t="s">
        <v>214</v>
      </c>
      <c r="B10" s="214" t="s">
        <v>215</v>
      </c>
      <c r="C10" s="215">
        <f>'Protective Detail'!L97</f>
        <v>826.45</v>
      </c>
      <c r="D10" s="215" t="s">
        <v>209</v>
      </c>
      <c r="E10" s="215">
        <v>1082.67</v>
      </c>
      <c r="F10" s="216">
        <f t="shared" si="0"/>
        <v>894772.62150000012</v>
      </c>
    </row>
    <row r="11" spans="1:9" ht="376.5" customHeight="1">
      <c r="A11" s="213" t="s">
        <v>216</v>
      </c>
      <c r="B11" s="217" t="s">
        <v>429</v>
      </c>
      <c r="C11" s="215">
        <f>'Protective Detail'!L119</f>
        <v>56308.960000000014</v>
      </c>
      <c r="D11" s="215" t="s">
        <v>16</v>
      </c>
      <c r="E11" s="215">
        <v>255.08</v>
      </c>
      <c r="F11" s="216">
        <f t="shared" si="0"/>
        <v>14363289.516800005</v>
      </c>
    </row>
    <row r="12" spans="1:9" ht="107.25" customHeight="1">
      <c r="A12" s="213" t="s">
        <v>217</v>
      </c>
      <c r="B12" s="217" t="s">
        <v>218</v>
      </c>
      <c r="C12" s="218">
        <f>'Protective Detail'!L142</f>
        <v>422.94500000000005</v>
      </c>
      <c r="D12" s="215" t="s">
        <v>219</v>
      </c>
      <c r="E12" s="215">
        <v>4572.72</v>
      </c>
      <c r="F12" s="216">
        <f t="shared" si="0"/>
        <v>1934009.0604000003</v>
      </c>
    </row>
    <row r="13" spans="1:9" ht="30" customHeight="1">
      <c r="A13" s="219"/>
      <c r="B13" s="220" t="s">
        <v>220</v>
      </c>
      <c r="C13" s="218">
        <f>C12</f>
        <v>422.94500000000005</v>
      </c>
      <c r="D13" s="215" t="s">
        <v>219</v>
      </c>
      <c r="E13" s="215">
        <v>4451.5200000000004</v>
      </c>
      <c r="F13" s="216">
        <f t="shared" si="0"/>
        <v>1882748.1264000004</v>
      </c>
    </row>
    <row r="14" spans="1:9" ht="162" customHeight="1">
      <c r="A14" s="88" t="s">
        <v>221</v>
      </c>
      <c r="B14" s="221" t="s">
        <v>222</v>
      </c>
      <c r="C14" s="222">
        <f>'Protective Detail'!L168</f>
        <v>49288.43437499999</v>
      </c>
      <c r="D14" s="215" t="s">
        <v>223</v>
      </c>
      <c r="E14" s="215">
        <v>441.92</v>
      </c>
      <c r="F14" s="216">
        <f t="shared" si="0"/>
        <v>21781544.918999996</v>
      </c>
    </row>
    <row r="15" spans="1:9">
      <c r="A15" s="88"/>
      <c r="B15" s="223" t="s">
        <v>423</v>
      </c>
      <c r="C15" s="222">
        <f>'Protective Detail'!L177</f>
        <v>8098.75</v>
      </c>
      <c r="D15" s="215" t="s">
        <v>223</v>
      </c>
      <c r="E15" s="215">
        <f>'All Abstruct'!E23</f>
        <v>859.69</v>
      </c>
      <c r="F15" s="216">
        <f t="shared" ref="F15" si="1">C15*E15</f>
        <v>6962414.3875000002</v>
      </c>
    </row>
    <row r="16" spans="1:9" ht="64.5">
      <c r="A16" s="88" t="s">
        <v>224</v>
      </c>
      <c r="B16" s="224" t="s">
        <v>173</v>
      </c>
      <c r="C16" s="218">
        <f>'Protective Detail'!L186</f>
        <v>1047.77495</v>
      </c>
      <c r="D16" s="215" t="s">
        <v>219</v>
      </c>
      <c r="E16" s="215">
        <v>1452.75</v>
      </c>
      <c r="F16" s="216">
        <f t="shared" si="0"/>
        <v>1522155.0586125001</v>
      </c>
    </row>
    <row r="17" spans="1:6">
      <c r="A17" s="219"/>
      <c r="B17" s="225" t="s">
        <v>225</v>
      </c>
      <c r="C17" s="218">
        <f>C16</f>
        <v>1047.77495</v>
      </c>
      <c r="D17" s="215" t="s">
        <v>219</v>
      </c>
      <c r="E17" s="215">
        <v>2275.7399999999998</v>
      </c>
      <c r="F17" s="216">
        <f t="shared" si="0"/>
        <v>2384463.3647129997</v>
      </c>
    </row>
    <row r="18" spans="1:6" ht="331.5">
      <c r="A18" s="90" t="s">
        <v>226</v>
      </c>
      <c r="B18" s="226" t="s">
        <v>227</v>
      </c>
      <c r="C18" s="215">
        <f>'Protective Detail'!L202</f>
        <v>14137.444444444449</v>
      </c>
      <c r="D18" s="215" t="s">
        <v>223</v>
      </c>
      <c r="E18" s="215">
        <v>335.32</v>
      </c>
      <c r="F18" s="216">
        <f t="shared" si="0"/>
        <v>4740567.8711111126</v>
      </c>
    </row>
    <row r="19" spans="1:6" ht="162" customHeight="1">
      <c r="A19" s="213" t="s">
        <v>228</v>
      </c>
      <c r="B19" s="217" t="s">
        <v>428</v>
      </c>
      <c r="C19" s="215">
        <f>'Protective Detail'!L214</f>
        <v>106121.79999999999</v>
      </c>
      <c r="D19" s="215" t="s">
        <v>204</v>
      </c>
      <c r="E19" s="215">
        <v>33.94</v>
      </c>
      <c r="F19" s="216">
        <f t="shared" si="0"/>
        <v>3601773.8919999995</v>
      </c>
    </row>
    <row r="20" spans="1:6" ht="140.25">
      <c r="A20" s="90" t="s">
        <v>229</v>
      </c>
      <c r="B20" s="226" t="s">
        <v>230</v>
      </c>
      <c r="C20" s="215">
        <f>'Protective Detail'!L233</f>
        <v>40.92</v>
      </c>
      <c r="D20" s="215" t="s">
        <v>146</v>
      </c>
      <c r="E20" s="215">
        <v>12391.6628</v>
      </c>
      <c r="F20" s="216">
        <f t="shared" si="0"/>
        <v>507066.84177600004</v>
      </c>
    </row>
    <row r="21" spans="1:6" ht="89.25">
      <c r="A21" s="90" t="s">
        <v>231</v>
      </c>
      <c r="B21" s="226" t="s">
        <v>232</v>
      </c>
      <c r="C21" s="215">
        <f>'Protective Detail'!L238</f>
        <v>9000</v>
      </c>
      <c r="D21" s="215" t="s">
        <v>146</v>
      </c>
      <c r="E21" s="215">
        <v>207.19</v>
      </c>
      <c r="F21" s="216">
        <f t="shared" si="0"/>
        <v>1864710</v>
      </c>
    </row>
    <row r="22" spans="1:6" ht="76.5">
      <c r="A22" s="88" t="s">
        <v>233</v>
      </c>
      <c r="B22" s="221" t="s">
        <v>234</v>
      </c>
      <c r="C22" s="215">
        <f>'Protective Detail'!L243</f>
        <v>9000</v>
      </c>
      <c r="D22" s="215" t="s">
        <v>199</v>
      </c>
      <c r="E22" s="215">
        <v>85.33</v>
      </c>
      <c r="F22" s="216">
        <f t="shared" si="0"/>
        <v>767970</v>
      </c>
    </row>
    <row r="23" spans="1:6">
      <c r="A23" s="227"/>
      <c r="B23" s="228"/>
      <c r="C23" s="229"/>
      <c r="D23" s="230" t="s">
        <v>235</v>
      </c>
      <c r="E23" s="231" t="s">
        <v>236</v>
      </c>
      <c r="F23" s="232">
        <f>SUM(F5:F22)</f>
        <v>73758233.724655643</v>
      </c>
    </row>
    <row r="24" spans="1:6">
      <c r="A24" s="109"/>
      <c r="B24" s="109"/>
      <c r="C24" s="109"/>
      <c r="D24" s="109"/>
      <c r="E24" s="109"/>
      <c r="F24" s="109"/>
    </row>
    <row r="25" spans="1:6">
      <c r="A25" s="109"/>
      <c r="B25" s="109"/>
      <c r="C25" s="109"/>
      <c r="D25" s="109"/>
      <c r="E25" s="109"/>
      <c r="F25" s="109"/>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5"/>
  <sheetViews>
    <sheetView tabSelected="1" view="pageBreakPreview" topLeftCell="A211" zoomScale="115" zoomScaleSheetLayoutView="115" workbookViewId="0">
      <selection activeCell="O217" sqref="O217"/>
    </sheetView>
  </sheetViews>
  <sheetFormatPr defaultRowHeight="15"/>
  <cols>
    <col min="1" max="1" width="7.5703125" customWidth="1"/>
    <col min="2" max="2" width="10" customWidth="1"/>
    <col min="3" max="3" width="8.140625" customWidth="1"/>
    <col min="4" max="4" width="7.5703125" customWidth="1"/>
    <col min="5" max="5" width="8.28515625" customWidth="1"/>
    <col min="6" max="6" width="9" customWidth="1"/>
    <col min="7" max="7" width="8.42578125" customWidth="1"/>
    <col min="8" max="8" width="8.7109375" customWidth="1"/>
    <col min="9" max="9" width="9.28515625" customWidth="1"/>
    <col min="10" max="11" width="9.5703125" customWidth="1"/>
    <col min="12" max="12" width="10" customWidth="1"/>
    <col min="13" max="13" width="13.140625" bestFit="1" customWidth="1"/>
    <col min="15" max="15" width="14.140625" bestFit="1" customWidth="1"/>
  </cols>
  <sheetData>
    <row r="1" spans="1:15" ht="80.25" customHeight="1">
      <c r="A1" s="865" t="s">
        <v>453</v>
      </c>
      <c r="B1" s="850"/>
      <c r="C1" s="850"/>
      <c r="D1" s="850"/>
      <c r="E1" s="850"/>
      <c r="F1" s="850"/>
      <c r="G1" s="850"/>
      <c r="H1" s="850"/>
      <c r="I1" s="850"/>
      <c r="J1" s="850"/>
      <c r="K1" s="850"/>
      <c r="L1" s="851"/>
      <c r="O1" s="85"/>
    </row>
    <row r="2" spans="1:15" ht="29.25" customHeight="1">
      <c r="A2" s="86" t="s">
        <v>83</v>
      </c>
      <c r="B2" s="866" t="s">
        <v>0</v>
      </c>
      <c r="C2" s="867"/>
      <c r="D2" s="867"/>
      <c r="E2" s="867"/>
      <c r="F2" s="867"/>
      <c r="G2" s="867"/>
      <c r="H2" s="867"/>
      <c r="I2" s="867"/>
      <c r="J2" s="87"/>
      <c r="K2" s="87"/>
      <c r="L2" s="88" t="s">
        <v>1</v>
      </c>
    </row>
    <row r="3" spans="1:15" ht="48.75" customHeight="1">
      <c r="A3" s="89" t="s">
        <v>108</v>
      </c>
      <c r="B3" s="868" t="s">
        <v>109</v>
      </c>
      <c r="C3" s="869"/>
      <c r="D3" s="869"/>
      <c r="E3" s="869"/>
      <c r="F3" s="869"/>
      <c r="G3" s="869"/>
      <c r="H3" s="869"/>
      <c r="I3" s="869"/>
      <c r="J3" s="869"/>
      <c r="K3" s="870"/>
      <c r="L3" s="90"/>
      <c r="O3" s="795">
        <f>'All Abstruct'!F45</f>
        <v>127006138.55988385</v>
      </c>
    </row>
    <row r="4" spans="1:15" ht="14.1" customHeight="1">
      <c r="A4" s="91"/>
      <c r="B4" s="92" t="s">
        <v>110</v>
      </c>
      <c r="C4" s="93"/>
      <c r="D4" s="93"/>
      <c r="E4" s="93"/>
      <c r="F4" s="93"/>
      <c r="G4" s="93">
        <v>0.184</v>
      </c>
      <c r="H4" s="93" t="s">
        <v>111</v>
      </c>
      <c r="I4" s="94"/>
      <c r="J4" s="95"/>
      <c r="K4" s="96"/>
      <c r="L4" s="97"/>
    </row>
    <row r="5" spans="1:15" ht="14.1" customHeight="1">
      <c r="A5" s="91"/>
      <c r="B5" s="98" t="s">
        <v>112</v>
      </c>
      <c r="I5" s="94"/>
      <c r="J5" s="95"/>
      <c r="K5" s="96"/>
      <c r="L5" s="97"/>
    </row>
    <row r="6" spans="1:15" ht="14.1" customHeight="1">
      <c r="A6" s="91"/>
      <c r="B6" s="99" t="s">
        <v>113</v>
      </c>
      <c r="C6" s="100">
        <v>11.4</v>
      </c>
      <c r="D6" s="100" t="s">
        <v>114</v>
      </c>
      <c r="E6" s="100">
        <v>4.3</v>
      </c>
      <c r="F6" s="100" t="s">
        <v>114</v>
      </c>
      <c r="G6" s="100">
        <v>11.8</v>
      </c>
      <c r="H6" s="94" t="s">
        <v>115</v>
      </c>
      <c r="I6" s="94">
        <f>G4</f>
        <v>0.184</v>
      </c>
      <c r="J6" s="95" t="s">
        <v>85</v>
      </c>
      <c r="K6" s="101">
        <f>(C6+E6+G6)*I6*1000</f>
        <v>5060</v>
      </c>
      <c r="L6" s="102">
        <f>K6</f>
        <v>5060</v>
      </c>
    </row>
    <row r="7" spans="1:15" ht="14.1" customHeight="1">
      <c r="A7" s="103"/>
      <c r="B7" s="104"/>
      <c r="C7" s="105"/>
      <c r="D7" s="105"/>
      <c r="E7" s="105"/>
      <c r="F7" s="105"/>
      <c r="G7" s="105"/>
      <c r="H7" s="105"/>
      <c r="I7" s="105"/>
      <c r="J7" s="83"/>
      <c r="K7" s="106" t="s">
        <v>16</v>
      </c>
      <c r="L7" s="107" t="s">
        <v>16</v>
      </c>
    </row>
    <row r="8" spans="1:15" ht="33" customHeight="1">
      <c r="A8" s="97" t="s">
        <v>45</v>
      </c>
      <c r="B8" s="858" t="s">
        <v>116</v>
      </c>
      <c r="C8" s="859"/>
      <c r="D8" s="859"/>
      <c r="E8" s="859"/>
      <c r="F8" s="859"/>
      <c r="G8" s="859"/>
      <c r="H8" s="859"/>
      <c r="I8" s="859"/>
      <c r="J8" s="859"/>
      <c r="K8" s="871"/>
      <c r="L8" s="108"/>
    </row>
    <row r="9" spans="1:15">
      <c r="A9" s="108"/>
      <c r="B9" s="82" t="s">
        <v>117</v>
      </c>
      <c r="C9" s="83"/>
      <c r="D9" s="83"/>
      <c r="E9" s="95"/>
      <c r="F9" s="95"/>
      <c r="G9" s="95"/>
      <c r="H9" s="95"/>
      <c r="I9" s="95"/>
      <c r="J9" s="109"/>
      <c r="K9" s="109"/>
      <c r="L9" s="108"/>
    </row>
    <row r="10" spans="1:15">
      <c r="A10" s="108"/>
      <c r="B10" s="110" t="s">
        <v>118</v>
      </c>
      <c r="C10" s="95"/>
      <c r="D10" s="95"/>
      <c r="E10" s="95"/>
      <c r="F10" s="95"/>
      <c r="G10" s="95"/>
      <c r="H10" s="95"/>
      <c r="I10" s="95"/>
      <c r="J10" s="109"/>
      <c r="K10" s="109"/>
      <c r="L10" s="108"/>
    </row>
    <row r="11" spans="1:15">
      <c r="A11" s="108"/>
      <c r="B11" s="806" t="s">
        <v>119</v>
      </c>
      <c r="C11" s="800">
        <v>0.72399999999999998</v>
      </c>
      <c r="D11" s="807" t="s">
        <v>120</v>
      </c>
      <c r="E11" s="804">
        <v>0.93500000000000005</v>
      </c>
      <c r="F11" s="807" t="s">
        <v>85</v>
      </c>
      <c r="G11" s="786">
        <f>(E11-C11)*1000</f>
        <v>211.00000000000009</v>
      </c>
      <c r="H11" s="95" t="s">
        <v>121</v>
      </c>
      <c r="I11" s="95"/>
      <c r="J11" s="109"/>
      <c r="K11" s="109"/>
      <c r="L11" s="108"/>
    </row>
    <row r="12" spans="1:15">
      <c r="A12" s="108"/>
      <c r="B12" s="806" t="s">
        <v>119</v>
      </c>
      <c r="C12" s="804">
        <v>0.96499999999999997</v>
      </c>
      <c r="D12" s="807" t="s">
        <v>120</v>
      </c>
      <c r="E12" s="804">
        <v>1.0149999999999999</v>
      </c>
      <c r="F12" s="807" t="s">
        <v>85</v>
      </c>
      <c r="G12" s="786">
        <f>(E12-C12)*1000</f>
        <v>49.999999999999936</v>
      </c>
      <c r="H12" s="95" t="s">
        <v>94</v>
      </c>
      <c r="I12" s="95"/>
      <c r="J12" s="109"/>
      <c r="K12" s="109"/>
      <c r="L12" s="108"/>
    </row>
    <row r="13" spans="1:15" ht="42.75" customHeight="1">
      <c r="A13" s="108"/>
      <c r="B13" s="858" t="s">
        <v>122</v>
      </c>
      <c r="C13" s="859"/>
      <c r="D13" s="859"/>
      <c r="E13" s="859"/>
      <c r="F13" s="113" t="s">
        <v>85</v>
      </c>
      <c r="G13" s="114">
        <v>40</v>
      </c>
      <c r="H13" s="95" t="s">
        <v>94</v>
      </c>
      <c r="I13" s="95"/>
      <c r="J13" s="109"/>
      <c r="K13" s="109"/>
      <c r="L13" s="108"/>
      <c r="O13" s="795">
        <f>O3</f>
        <v>127006138.55988385</v>
      </c>
    </row>
    <row r="14" spans="1:15" ht="48.75" customHeight="1">
      <c r="A14" s="108"/>
      <c r="B14" s="860" t="s">
        <v>123</v>
      </c>
      <c r="C14" s="861"/>
      <c r="D14" s="861"/>
      <c r="E14" s="861"/>
      <c r="F14" s="115" t="s">
        <v>85</v>
      </c>
      <c r="G14" s="116">
        <v>40</v>
      </c>
      <c r="H14" s="83" t="s">
        <v>94</v>
      </c>
      <c r="I14" s="95"/>
      <c r="J14" s="109"/>
      <c r="K14" s="109"/>
      <c r="L14" s="108"/>
      <c r="O14" s="795">
        <f>G20+G15</f>
        <v>3380.0000000000009</v>
      </c>
    </row>
    <row r="15" spans="1:15">
      <c r="A15" s="108"/>
      <c r="B15" s="92"/>
      <c r="C15" s="93"/>
      <c r="D15" s="93"/>
      <c r="E15" s="862" t="s">
        <v>124</v>
      </c>
      <c r="F15" s="862"/>
      <c r="G15" s="808">
        <f>SUM(G11:G14)</f>
        <v>341</v>
      </c>
      <c r="H15" s="93" t="s">
        <v>121</v>
      </c>
      <c r="I15" s="95"/>
      <c r="J15" s="109"/>
      <c r="K15" s="109"/>
      <c r="L15" s="108"/>
      <c r="O15">
        <v>3380</v>
      </c>
    </row>
    <row r="16" spans="1:15">
      <c r="A16" s="108"/>
      <c r="B16" s="110" t="s">
        <v>430</v>
      </c>
      <c r="C16" s="93"/>
      <c r="D16" s="93"/>
      <c r="E16" s="93"/>
      <c r="F16" s="93"/>
      <c r="G16" s="93"/>
      <c r="H16" s="93"/>
      <c r="I16" s="95"/>
      <c r="J16" s="109"/>
      <c r="K16" s="109"/>
      <c r="L16" s="108"/>
    </row>
    <row r="17" spans="1:12">
      <c r="A17" s="108"/>
      <c r="B17" s="806" t="s">
        <v>119</v>
      </c>
      <c r="C17" s="804">
        <v>0</v>
      </c>
      <c r="D17" s="807" t="s">
        <v>120</v>
      </c>
      <c r="E17" s="800">
        <f>C11</f>
        <v>0.72399999999999998</v>
      </c>
      <c r="F17" s="807" t="s">
        <v>85</v>
      </c>
      <c r="G17" s="786">
        <f>(E17-C17)*1000</f>
        <v>724</v>
      </c>
      <c r="H17" s="95" t="s">
        <v>121</v>
      </c>
      <c r="I17" s="95"/>
      <c r="J17" s="109"/>
      <c r="K17" s="109"/>
      <c r="L17" s="108"/>
    </row>
    <row r="18" spans="1:12">
      <c r="A18" s="108"/>
      <c r="B18" s="806" t="s">
        <v>119</v>
      </c>
      <c r="C18" s="804">
        <v>1.0149999999999999</v>
      </c>
      <c r="D18" s="807" t="s">
        <v>120</v>
      </c>
      <c r="E18" s="800">
        <v>2.1800000000000002</v>
      </c>
      <c r="F18" s="807" t="s">
        <v>85</v>
      </c>
      <c r="G18" s="786">
        <f>(E18-C18)*1000</f>
        <v>1165.0000000000002</v>
      </c>
      <c r="H18" s="95" t="s">
        <v>121</v>
      </c>
      <c r="I18" s="95"/>
      <c r="J18" s="109"/>
      <c r="K18" s="109"/>
      <c r="L18" s="108"/>
    </row>
    <row r="19" spans="1:12">
      <c r="A19" s="108"/>
      <c r="B19" s="111" t="s">
        <v>119</v>
      </c>
      <c r="C19" s="112">
        <v>9.1999999999999993</v>
      </c>
      <c r="D19" s="113" t="s">
        <v>120</v>
      </c>
      <c r="E19" s="117">
        <v>10.35</v>
      </c>
      <c r="F19" s="115" t="s">
        <v>85</v>
      </c>
      <c r="G19" s="116">
        <f>(E19-C19)*1000</f>
        <v>1150.0000000000005</v>
      </c>
      <c r="H19" s="83" t="s">
        <v>94</v>
      </c>
      <c r="I19" s="95"/>
      <c r="J19" s="109"/>
      <c r="K19" s="109"/>
      <c r="L19" s="108"/>
    </row>
    <row r="20" spans="1:12">
      <c r="A20" s="108"/>
      <c r="B20" s="111"/>
      <c r="C20" s="112"/>
      <c r="D20" s="113"/>
      <c r="E20" s="112"/>
      <c r="F20" s="118" t="s">
        <v>125</v>
      </c>
      <c r="G20" s="114">
        <f>SUM(G17:G19)</f>
        <v>3039.0000000000009</v>
      </c>
      <c r="H20" s="95" t="s">
        <v>121</v>
      </c>
      <c r="I20" s="95"/>
      <c r="J20" s="109"/>
      <c r="K20" s="109"/>
      <c r="L20" s="108"/>
    </row>
    <row r="21" spans="1:12">
      <c r="A21" s="119"/>
      <c r="B21" s="863" t="s">
        <v>126</v>
      </c>
      <c r="C21" s="864"/>
      <c r="D21" s="864"/>
      <c r="E21" s="864"/>
      <c r="F21" s="113"/>
      <c r="G21" s="114"/>
      <c r="H21" s="95"/>
      <c r="I21" s="95"/>
      <c r="J21" s="109"/>
      <c r="K21" s="109"/>
      <c r="L21" s="108"/>
    </row>
    <row r="22" spans="1:12" ht="25.5">
      <c r="A22" s="119"/>
      <c r="B22" s="120" t="s">
        <v>127</v>
      </c>
      <c r="C22" s="100">
        <v>4.5999999999999996</v>
      </c>
      <c r="D22" s="94" t="s">
        <v>120</v>
      </c>
      <c r="E22" s="100">
        <v>7.8</v>
      </c>
      <c r="F22" s="94" t="s">
        <v>85</v>
      </c>
      <c r="G22" s="121">
        <v>850</v>
      </c>
      <c r="H22" s="93" t="s">
        <v>121</v>
      </c>
      <c r="I22" s="95"/>
      <c r="J22" s="109"/>
      <c r="K22" s="109"/>
      <c r="L22" s="108"/>
    </row>
    <row r="23" spans="1:12" ht="25.5">
      <c r="A23" s="119"/>
      <c r="B23" s="120" t="s">
        <v>127</v>
      </c>
      <c r="C23" s="100">
        <v>25.2</v>
      </c>
      <c r="D23" s="105" t="s">
        <v>120</v>
      </c>
      <c r="E23" s="122">
        <v>36.630000000000003</v>
      </c>
      <c r="F23" s="105" t="s">
        <v>85</v>
      </c>
      <c r="G23" s="123">
        <v>3850</v>
      </c>
      <c r="H23" s="124" t="s">
        <v>121</v>
      </c>
      <c r="I23" s="95"/>
      <c r="J23" s="109"/>
      <c r="K23" s="109"/>
      <c r="L23" s="108"/>
    </row>
    <row r="24" spans="1:12">
      <c r="A24" s="119"/>
      <c r="B24" s="111"/>
      <c r="C24" s="112"/>
      <c r="D24" s="113"/>
      <c r="E24" s="112"/>
      <c r="F24" s="118" t="s">
        <v>125</v>
      </c>
      <c r="G24" s="114">
        <f>SUM(G22:G23)</f>
        <v>4700</v>
      </c>
      <c r="H24" s="95" t="s">
        <v>121</v>
      </c>
      <c r="I24" s="95"/>
      <c r="J24" s="109"/>
      <c r="K24" s="109"/>
      <c r="L24" s="108"/>
    </row>
    <row r="25" spans="1:12">
      <c r="A25" s="119"/>
      <c r="B25" s="111"/>
      <c r="C25" s="112"/>
      <c r="D25" s="113"/>
      <c r="E25" s="872" t="s">
        <v>128</v>
      </c>
      <c r="F25" s="872"/>
      <c r="G25" s="114">
        <f>G15+G20+G24</f>
        <v>8080.0000000000009</v>
      </c>
      <c r="H25" s="95" t="s">
        <v>129</v>
      </c>
      <c r="I25" s="95"/>
      <c r="J25" s="109"/>
      <c r="K25" s="109"/>
      <c r="L25" s="108"/>
    </row>
    <row r="26" spans="1:12">
      <c r="A26" s="108"/>
      <c r="B26" s="125" t="s">
        <v>130</v>
      </c>
      <c r="C26" s="126" t="s">
        <v>458</v>
      </c>
      <c r="D26" s="126"/>
      <c r="E26" s="127" t="s">
        <v>113</v>
      </c>
      <c r="F26" s="128">
        <f>G25</f>
        <v>8080.0000000000009</v>
      </c>
      <c r="G26" s="129" t="s">
        <v>131</v>
      </c>
      <c r="H26" s="130">
        <v>50</v>
      </c>
      <c r="I26" s="126" t="s">
        <v>132</v>
      </c>
      <c r="J26" s="128" t="s">
        <v>85</v>
      </c>
      <c r="K26" s="131">
        <f>(F26/H26)+4</f>
        <v>165.60000000000002</v>
      </c>
      <c r="L26" s="132">
        <f>K26</f>
        <v>165.60000000000002</v>
      </c>
    </row>
    <row r="27" spans="1:12">
      <c r="A27" s="81"/>
      <c r="B27" s="82"/>
      <c r="C27" s="83"/>
      <c r="D27" s="83"/>
      <c r="E27" s="83"/>
      <c r="F27" s="83"/>
      <c r="G27" s="83"/>
      <c r="H27" s="83"/>
      <c r="I27" s="83"/>
      <c r="J27" s="133"/>
      <c r="K27" s="134"/>
      <c r="L27" s="135" t="s">
        <v>3</v>
      </c>
    </row>
    <row r="28" spans="1:12" ht="147.75" customHeight="1">
      <c r="A28" s="91" t="s">
        <v>133</v>
      </c>
      <c r="B28" s="868" t="s">
        <v>134</v>
      </c>
      <c r="C28" s="873"/>
      <c r="D28" s="873"/>
      <c r="E28" s="873"/>
      <c r="F28" s="873"/>
      <c r="G28" s="873"/>
      <c r="H28" s="873"/>
      <c r="I28" s="873"/>
      <c r="J28" s="873"/>
      <c r="K28" s="874"/>
      <c r="L28" s="108"/>
    </row>
    <row r="29" spans="1:12">
      <c r="A29" s="108"/>
      <c r="B29" s="136" t="s">
        <v>135</v>
      </c>
      <c r="C29" s="137"/>
      <c r="D29" s="95"/>
      <c r="E29" s="95"/>
      <c r="F29" s="95"/>
      <c r="G29" s="95"/>
      <c r="H29" s="95"/>
      <c r="I29" s="95"/>
      <c r="J29" s="95"/>
      <c r="L29" s="108"/>
    </row>
    <row r="30" spans="1:12">
      <c r="A30" s="108"/>
      <c r="B30" s="806" t="s">
        <v>119</v>
      </c>
      <c r="C30" s="800">
        <f>C11</f>
        <v>0.72399999999999998</v>
      </c>
      <c r="D30" s="807" t="s">
        <v>120</v>
      </c>
      <c r="E30" s="804">
        <v>0.93500000000000005</v>
      </c>
      <c r="F30" s="807" t="s">
        <v>85</v>
      </c>
      <c r="G30" s="786">
        <f>(E30-C30)*1000</f>
        <v>211.00000000000009</v>
      </c>
      <c r="H30" s="95" t="s">
        <v>121</v>
      </c>
      <c r="I30" s="95"/>
      <c r="J30" s="95"/>
      <c r="L30" s="108"/>
    </row>
    <row r="31" spans="1:12">
      <c r="A31" s="108"/>
      <c r="B31" s="806" t="s">
        <v>119</v>
      </c>
      <c r="C31" s="804">
        <v>0.96499999999999997</v>
      </c>
      <c r="D31" s="807" t="s">
        <v>120</v>
      </c>
      <c r="E31" s="819">
        <v>1.0149999999999999</v>
      </c>
      <c r="F31" s="820" t="s">
        <v>85</v>
      </c>
      <c r="G31" s="821">
        <f>(E31-C31)*1000</f>
        <v>49.999999999999936</v>
      </c>
      <c r="H31" s="50" t="s">
        <v>94</v>
      </c>
      <c r="I31" s="46"/>
      <c r="J31" s="46"/>
      <c r="L31" s="108"/>
    </row>
    <row r="32" spans="1:12">
      <c r="A32" s="108"/>
      <c r="B32" s="806"/>
      <c r="C32" s="804"/>
      <c r="D32" s="807"/>
      <c r="E32" s="804"/>
      <c r="F32" s="807" t="s">
        <v>154</v>
      </c>
      <c r="G32" s="144">
        <f>SUM(G30:G31)</f>
        <v>261</v>
      </c>
      <c r="H32" s="46"/>
      <c r="I32" s="46"/>
      <c r="J32" s="46"/>
      <c r="L32" s="108"/>
    </row>
    <row r="33" spans="1:15">
      <c r="A33" s="108"/>
      <c r="B33" s="818" t="s">
        <v>432</v>
      </c>
      <c r="C33" s="804" t="s">
        <v>433</v>
      </c>
      <c r="D33" s="786">
        <v>5.5</v>
      </c>
      <c r="E33" s="804" t="s">
        <v>434</v>
      </c>
      <c r="F33" s="807">
        <v>4.25</v>
      </c>
      <c r="G33" s="786" t="s">
        <v>85</v>
      </c>
      <c r="H33" s="47">
        <f>D33-F33</f>
        <v>1.25</v>
      </c>
      <c r="I33" s="46" t="s">
        <v>129</v>
      </c>
      <c r="J33" s="46"/>
      <c r="L33" s="108"/>
    </row>
    <row r="34" spans="1:15">
      <c r="A34" s="108"/>
      <c r="B34" s="818" t="s">
        <v>153</v>
      </c>
      <c r="C34" s="786">
        <f>G32</f>
        <v>261</v>
      </c>
      <c r="D34" s="786" t="s">
        <v>140</v>
      </c>
      <c r="E34" s="820">
        <v>18.059999999999999</v>
      </c>
      <c r="F34" s="821" t="s">
        <v>114</v>
      </c>
      <c r="G34" s="820">
        <v>25.56</v>
      </c>
      <c r="H34" s="822"/>
      <c r="I34" s="822"/>
      <c r="J34" s="47"/>
      <c r="L34" s="108"/>
    </row>
    <row r="35" spans="1:15">
      <c r="A35" s="108"/>
      <c r="B35" s="806"/>
      <c r="C35" s="804"/>
      <c r="D35" s="807"/>
      <c r="E35" s="786"/>
      <c r="F35" s="807">
        <v>2</v>
      </c>
      <c r="G35" s="807"/>
      <c r="H35" s="822"/>
      <c r="I35" s="822"/>
      <c r="J35" s="46"/>
      <c r="L35" s="108"/>
    </row>
    <row r="36" spans="1:15">
      <c r="A36" s="108"/>
      <c r="B36" s="806"/>
      <c r="C36" s="804"/>
      <c r="D36" s="807"/>
      <c r="E36" s="804"/>
      <c r="F36" s="807"/>
      <c r="G36" s="786" t="s">
        <v>140</v>
      </c>
      <c r="H36" s="786">
        <f>H33</f>
        <v>1.25</v>
      </c>
      <c r="I36" s="807" t="s">
        <v>85</v>
      </c>
      <c r="J36" s="46">
        <f>(E34+G34)/2*C34*H36</f>
        <v>7115.5124999999998</v>
      </c>
      <c r="L36" s="108"/>
    </row>
    <row r="37" spans="1:15">
      <c r="A37" s="108"/>
      <c r="B37" s="818" t="s">
        <v>435</v>
      </c>
      <c r="C37" s="804" t="s">
        <v>433</v>
      </c>
      <c r="D37" s="786">
        <v>7.46</v>
      </c>
      <c r="E37" s="804" t="s">
        <v>434</v>
      </c>
      <c r="F37" s="807">
        <v>5.5</v>
      </c>
      <c r="G37" s="786" t="s">
        <v>85</v>
      </c>
      <c r="H37" s="47">
        <f>D37-F37</f>
        <v>1.96</v>
      </c>
      <c r="I37" s="46" t="s">
        <v>129</v>
      </c>
      <c r="J37" s="46"/>
      <c r="L37" s="108"/>
    </row>
    <row r="38" spans="1:15">
      <c r="A38" s="108"/>
      <c r="B38" s="818" t="s">
        <v>153</v>
      </c>
      <c r="C38" s="786">
        <f>G32</f>
        <v>261</v>
      </c>
      <c r="D38" s="786" t="s">
        <v>140</v>
      </c>
      <c r="E38" s="820">
        <v>4.3</v>
      </c>
      <c r="F38" s="821" t="s">
        <v>114</v>
      </c>
      <c r="G38" s="820">
        <v>16.059999999999999</v>
      </c>
      <c r="H38" s="822"/>
      <c r="I38" s="822"/>
      <c r="J38" s="47"/>
      <c r="L38" s="108"/>
    </row>
    <row r="39" spans="1:15">
      <c r="A39" s="108"/>
      <c r="B39" s="799"/>
      <c r="C39" s="800"/>
      <c r="D39" s="801"/>
      <c r="E39" s="144"/>
      <c r="F39" s="113">
        <v>2</v>
      </c>
      <c r="G39" s="113"/>
      <c r="H39" s="803"/>
      <c r="I39" s="803"/>
      <c r="J39" s="95"/>
      <c r="L39" s="108"/>
    </row>
    <row r="40" spans="1:15">
      <c r="A40" s="108"/>
      <c r="B40" s="799"/>
      <c r="C40" s="800"/>
      <c r="D40" s="801"/>
      <c r="E40" s="800"/>
      <c r="F40" s="801"/>
      <c r="G40" s="781" t="s">
        <v>140</v>
      </c>
      <c r="H40" s="116">
        <f>H37</f>
        <v>1.96</v>
      </c>
      <c r="I40" s="115" t="s">
        <v>85</v>
      </c>
      <c r="J40" s="83">
        <f>(E38+G38)/2*C38*H40</f>
        <v>5207.6808000000001</v>
      </c>
      <c r="L40" s="108"/>
    </row>
    <row r="41" spans="1:15">
      <c r="A41" s="108"/>
      <c r="B41" s="799"/>
      <c r="C41" s="800"/>
      <c r="D41" s="801"/>
      <c r="E41" s="800"/>
      <c r="F41" s="801"/>
      <c r="G41" s="144"/>
      <c r="H41" s="95" t="s">
        <v>170</v>
      </c>
      <c r="I41" s="95"/>
      <c r="J41" s="95">
        <f>SUM(J36:J40)</f>
        <v>12323.193299999999</v>
      </c>
      <c r="L41" s="108"/>
    </row>
    <row r="42" spans="1:15">
      <c r="A42" s="108"/>
      <c r="B42" s="136" t="s">
        <v>436</v>
      </c>
      <c r="C42" s="137"/>
      <c r="D42" s="144"/>
      <c r="E42" s="145" t="s">
        <v>85</v>
      </c>
      <c r="F42" s="157">
        <f>J41</f>
        <v>12323.193299999999</v>
      </c>
      <c r="G42" s="113" t="s">
        <v>140</v>
      </c>
      <c r="H42" s="114">
        <v>0.7</v>
      </c>
      <c r="I42" s="113"/>
      <c r="J42" s="143"/>
      <c r="K42" s="101">
        <f>F42*H42</f>
        <v>8626.2353099999982</v>
      </c>
      <c r="L42" s="108"/>
    </row>
    <row r="43" spans="1:15" ht="41.25" customHeight="1">
      <c r="A43" s="108"/>
      <c r="B43" s="858" t="s">
        <v>122</v>
      </c>
      <c r="C43" s="859"/>
      <c r="D43" s="859"/>
      <c r="E43" s="859"/>
      <c r="F43" s="113" t="s">
        <v>85</v>
      </c>
      <c r="G43" s="114">
        <v>40</v>
      </c>
      <c r="H43" s="95" t="s">
        <v>94</v>
      </c>
      <c r="I43" s="95"/>
      <c r="J43" s="95"/>
      <c r="L43" s="108"/>
      <c r="O43" s="795">
        <f>O3</f>
        <v>127006138.55988385</v>
      </c>
    </row>
    <row r="44" spans="1:15" ht="30" customHeight="1">
      <c r="A44" s="108"/>
      <c r="B44" s="860" t="s">
        <v>123</v>
      </c>
      <c r="C44" s="861"/>
      <c r="D44" s="861"/>
      <c r="E44" s="861"/>
      <c r="F44" s="115" t="s">
        <v>85</v>
      </c>
      <c r="G44" s="116">
        <v>40</v>
      </c>
      <c r="H44" s="83" t="s">
        <v>94</v>
      </c>
      <c r="I44" s="95"/>
      <c r="J44" s="95"/>
      <c r="L44" s="108"/>
    </row>
    <row r="45" spans="1:15">
      <c r="A45" s="108"/>
      <c r="B45" s="138"/>
      <c r="C45" s="139"/>
      <c r="D45" s="875" t="s">
        <v>136</v>
      </c>
      <c r="E45" s="875"/>
      <c r="F45" s="780" t="s">
        <v>85</v>
      </c>
      <c r="G45" s="141">
        <f>SUM(G43:G44)</f>
        <v>80</v>
      </c>
      <c r="H45" s="142" t="s">
        <v>94</v>
      </c>
      <c r="I45" s="95"/>
      <c r="J45" s="95"/>
      <c r="L45" s="108"/>
    </row>
    <row r="46" spans="1:15">
      <c r="A46" s="108"/>
      <c r="B46" s="95" t="s">
        <v>137</v>
      </c>
      <c r="C46" s="95"/>
      <c r="D46" s="112">
        <v>2</v>
      </c>
      <c r="E46" s="113" t="s">
        <v>129</v>
      </c>
      <c r="F46" s="113"/>
      <c r="G46" s="113"/>
      <c r="H46" s="143"/>
      <c r="J46" s="95"/>
      <c r="L46" s="108"/>
    </row>
    <row r="47" spans="1:15">
      <c r="A47" s="108"/>
      <c r="B47" s="136" t="s">
        <v>138</v>
      </c>
      <c r="C47" s="137"/>
      <c r="D47" s="144">
        <f>G45</f>
        <v>80</v>
      </c>
      <c r="E47" s="145" t="s">
        <v>139</v>
      </c>
      <c r="F47" s="145"/>
      <c r="G47" s="113" t="s">
        <v>140</v>
      </c>
      <c r="H47" s="114">
        <v>2</v>
      </c>
      <c r="I47" s="113" t="s">
        <v>85</v>
      </c>
      <c r="J47" s="143">
        <f>((4.3+((H47*6)+4.3))/2)*H47*D47</f>
        <v>1648</v>
      </c>
      <c r="K47" s="101"/>
      <c r="L47" s="108"/>
    </row>
    <row r="48" spans="1:15">
      <c r="A48" s="108"/>
      <c r="B48" s="136" t="s">
        <v>142</v>
      </c>
      <c r="C48" s="137"/>
      <c r="D48" s="144"/>
      <c r="E48" s="145" t="s">
        <v>85</v>
      </c>
      <c r="F48" s="157">
        <f>J47</f>
        <v>1648</v>
      </c>
      <c r="G48" s="113" t="s">
        <v>140</v>
      </c>
      <c r="H48" s="114">
        <v>0.4</v>
      </c>
      <c r="I48" s="113"/>
      <c r="J48" s="143"/>
      <c r="K48" s="101">
        <f>F48*H48</f>
        <v>659.2</v>
      </c>
      <c r="L48" s="108"/>
    </row>
    <row r="49" spans="1:15" ht="15.75">
      <c r="A49" s="146"/>
      <c r="B49" s="147" t="s">
        <v>430</v>
      </c>
      <c r="C49" s="93"/>
      <c r="D49" s="93"/>
      <c r="E49" s="93"/>
      <c r="F49" s="93"/>
      <c r="G49" s="93"/>
      <c r="H49" s="93"/>
      <c r="I49" s="109"/>
      <c r="J49" s="109"/>
      <c r="K49" s="96"/>
      <c r="L49" s="108"/>
    </row>
    <row r="50" spans="1:15">
      <c r="A50" s="146"/>
      <c r="B50" s="806" t="s">
        <v>119</v>
      </c>
      <c r="C50" s="804">
        <v>0</v>
      </c>
      <c r="D50" s="807" t="s">
        <v>120</v>
      </c>
      <c r="E50" s="800">
        <f>C30</f>
        <v>0.72399999999999998</v>
      </c>
      <c r="F50" s="807" t="s">
        <v>85</v>
      </c>
      <c r="G50" s="786">
        <f>(E50-C50)*1000</f>
        <v>724</v>
      </c>
      <c r="H50" s="46" t="s">
        <v>121</v>
      </c>
      <c r="I50" s="109"/>
      <c r="J50" s="109"/>
      <c r="K50" s="96"/>
      <c r="L50" s="108"/>
    </row>
    <row r="51" spans="1:15">
      <c r="A51" s="146"/>
      <c r="B51" s="806" t="s">
        <v>119</v>
      </c>
      <c r="C51" s="804">
        <v>1.0149999999999999</v>
      </c>
      <c r="D51" s="807" t="s">
        <v>120</v>
      </c>
      <c r="E51" s="800">
        <f>E18</f>
        <v>2.1800000000000002</v>
      </c>
      <c r="F51" s="807" t="s">
        <v>85</v>
      </c>
      <c r="G51" s="786">
        <f>(E51-C51)*1000</f>
        <v>1165.0000000000002</v>
      </c>
      <c r="H51" s="46" t="s">
        <v>121</v>
      </c>
      <c r="I51" s="95"/>
      <c r="J51" s="95"/>
      <c r="K51" s="96"/>
      <c r="L51" s="108"/>
    </row>
    <row r="52" spans="1:15">
      <c r="A52" s="146"/>
      <c r="B52" s="111" t="s">
        <v>119</v>
      </c>
      <c r="C52" s="112">
        <v>9.1999999999999993</v>
      </c>
      <c r="D52" s="113" t="s">
        <v>120</v>
      </c>
      <c r="E52" s="117">
        <v>10.35</v>
      </c>
      <c r="F52" s="115" t="s">
        <v>85</v>
      </c>
      <c r="G52" s="116">
        <f>(E52-C52)*1000</f>
        <v>1150.0000000000005</v>
      </c>
      <c r="H52" s="83" t="s">
        <v>94</v>
      </c>
      <c r="I52" s="95"/>
      <c r="J52" s="95"/>
      <c r="K52" s="96"/>
      <c r="L52" s="108"/>
    </row>
    <row r="53" spans="1:15">
      <c r="A53" s="146"/>
      <c r="B53" s="111"/>
      <c r="C53" s="112"/>
      <c r="D53" s="113"/>
      <c r="E53" s="112"/>
      <c r="F53" s="113" t="s">
        <v>125</v>
      </c>
      <c r="G53" s="114">
        <f>SUM(G50:G52)</f>
        <v>3039.0000000000009</v>
      </c>
      <c r="H53" s="95" t="s">
        <v>121</v>
      </c>
      <c r="I53" s="95"/>
      <c r="J53" s="95"/>
      <c r="K53" s="96"/>
      <c r="L53" s="108"/>
    </row>
    <row r="54" spans="1:15">
      <c r="A54" s="146"/>
      <c r="B54" s="95" t="s">
        <v>137</v>
      </c>
      <c r="C54" s="95"/>
      <c r="D54" s="112">
        <v>1.413</v>
      </c>
      <c r="E54" s="113" t="s">
        <v>129</v>
      </c>
      <c r="F54" s="113"/>
      <c r="G54" s="113"/>
      <c r="H54" s="143"/>
      <c r="J54" s="95"/>
      <c r="L54" s="108"/>
      <c r="M54" s="828" t="s">
        <v>468</v>
      </c>
      <c r="N54" s="828" t="s">
        <v>468</v>
      </c>
      <c r="O54" s="828" t="s">
        <v>468</v>
      </c>
    </row>
    <row r="55" spans="1:15">
      <c r="A55" s="148"/>
      <c r="B55" s="119" t="s">
        <v>138</v>
      </c>
      <c r="C55" s="137"/>
      <c r="D55" s="114">
        <f>G53</f>
        <v>3039.0000000000009</v>
      </c>
      <c r="E55" s="145" t="s">
        <v>139</v>
      </c>
      <c r="F55" s="145"/>
      <c r="G55" s="113" t="s">
        <v>140</v>
      </c>
      <c r="H55" s="112">
        <f>D54</f>
        <v>1.413</v>
      </c>
      <c r="I55" s="113" t="s">
        <v>85</v>
      </c>
      <c r="J55" s="143">
        <f>((4.3+((H55*6)+4.3))/2)*H55*D55</f>
        <v>36667.37967300001</v>
      </c>
      <c r="K55" s="143"/>
      <c r="L55" s="108"/>
      <c r="M55" s="828">
        <f>G50/3039</f>
        <v>0.23823626192826589</v>
      </c>
      <c r="N55" s="828">
        <f>G51/G53</f>
        <v>0.38334978611385317</v>
      </c>
      <c r="O55" s="828">
        <f>G52/G53</f>
        <v>0.37841395195788091</v>
      </c>
    </row>
    <row r="56" spans="1:15">
      <c r="A56" s="146"/>
      <c r="B56" s="136" t="s">
        <v>142</v>
      </c>
      <c r="C56" s="137"/>
      <c r="D56" s="144"/>
      <c r="E56" s="145" t="s">
        <v>85</v>
      </c>
      <c r="F56" s="157">
        <f>J55</f>
        <v>36667.37967300001</v>
      </c>
      <c r="G56" s="113" t="s">
        <v>140</v>
      </c>
      <c r="H56" s="114">
        <v>0.4</v>
      </c>
      <c r="I56" s="113"/>
      <c r="J56" s="143"/>
      <c r="K56" s="143">
        <f>F56*H56</f>
        <v>14666.951869200006</v>
      </c>
      <c r="L56" s="108"/>
      <c r="M56" s="829">
        <f>$K$56*M55</f>
        <v>3494.1997872000015</v>
      </c>
      <c r="N56" s="829">
        <f t="shared" ref="N56:O56" si="0">$K$56*N55</f>
        <v>5622.5728620000009</v>
      </c>
      <c r="O56" s="829">
        <f t="shared" si="0"/>
        <v>5550.1792200000027</v>
      </c>
    </row>
    <row r="57" spans="1:15">
      <c r="A57" s="148"/>
      <c r="B57" s="876" t="s">
        <v>126</v>
      </c>
      <c r="C57" s="876"/>
      <c r="D57" s="876"/>
      <c r="E57" s="876"/>
      <c r="F57" s="113"/>
      <c r="G57" s="114"/>
      <c r="H57" s="95"/>
      <c r="I57" s="113"/>
      <c r="J57" s="143"/>
      <c r="K57" s="101"/>
      <c r="L57" s="108"/>
    </row>
    <row r="58" spans="1:15" ht="25.5">
      <c r="A58" s="146"/>
      <c r="B58" s="120" t="s">
        <v>127</v>
      </c>
      <c r="C58" s="100">
        <v>4.5999999999999996</v>
      </c>
      <c r="D58" s="94" t="s">
        <v>120</v>
      </c>
      <c r="E58" s="100">
        <v>7.8</v>
      </c>
      <c r="F58" s="94" t="s">
        <v>85</v>
      </c>
      <c r="G58" s="121">
        <v>850</v>
      </c>
      <c r="H58" s="93" t="s">
        <v>121</v>
      </c>
      <c r="I58" s="113"/>
      <c r="J58" s="143"/>
      <c r="K58" s="101"/>
      <c r="L58" s="108"/>
    </row>
    <row r="59" spans="1:15" ht="25.5">
      <c r="A59" s="146"/>
      <c r="B59" s="120" t="s">
        <v>127</v>
      </c>
      <c r="C59" s="100">
        <v>25.2</v>
      </c>
      <c r="D59" s="105" t="s">
        <v>120</v>
      </c>
      <c r="E59" s="122">
        <v>36.630000000000003</v>
      </c>
      <c r="F59" s="105" t="s">
        <v>85</v>
      </c>
      <c r="G59" s="123">
        <v>3850</v>
      </c>
      <c r="H59" s="124" t="s">
        <v>121</v>
      </c>
      <c r="I59" s="113"/>
      <c r="J59" s="143"/>
      <c r="K59" s="101"/>
      <c r="L59" s="108"/>
    </row>
    <row r="60" spans="1:15">
      <c r="A60" s="146"/>
      <c r="B60" s="111"/>
      <c r="C60" s="112"/>
      <c r="D60" s="113"/>
      <c r="E60" s="112"/>
      <c r="F60" s="118" t="s">
        <v>125</v>
      </c>
      <c r="G60" s="114">
        <f>SUM(G58:G59)</f>
        <v>4700</v>
      </c>
      <c r="H60" s="95" t="s">
        <v>121</v>
      </c>
      <c r="I60" s="113"/>
      <c r="J60" s="143"/>
      <c r="K60" s="101"/>
      <c r="L60" s="108"/>
    </row>
    <row r="61" spans="1:15">
      <c r="A61" s="146"/>
      <c r="B61" s="95" t="s">
        <v>137</v>
      </c>
      <c r="C61" s="95"/>
      <c r="D61" s="112">
        <v>1.5</v>
      </c>
      <c r="E61" s="113" t="s">
        <v>129</v>
      </c>
      <c r="F61" s="113"/>
      <c r="G61" s="113"/>
      <c r="H61" s="143"/>
      <c r="J61" s="95"/>
      <c r="L61" s="108"/>
      <c r="M61" t="s">
        <v>469</v>
      </c>
    </row>
    <row r="62" spans="1:15">
      <c r="A62" s="146"/>
      <c r="B62" s="151" t="s">
        <v>138</v>
      </c>
      <c r="C62" s="95"/>
      <c r="D62" s="114">
        <f>G60</f>
        <v>4700</v>
      </c>
      <c r="E62" s="145" t="s">
        <v>143</v>
      </c>
      <c r="F62" s="145"/>
      <c r="G62" s="113" t="s">
        <v>140</v>
      </c>
      <c r="H62" s="112">
        <f>D61</f>
        <v>1.5</v>
      </c>
      <c r="I62" s="113" t="s">
        <v>85</v>
      </c>
      <c r="J62" s="143">
        <f>((4.3+((H62*6)+4.3))/2)*H62*D62</f>
        <v>62040.000000000007</v>
      </c>
      <c r="K62" s="143"/>
      <c r="L62" s="108"/>
      <c r="M62">
        <f>850/4700</f>
        <v>0.18085106382978725</v>
      </c>
      <c r="N62">
        <f>3860/4700</f>
        <v>0.82127659574468082</v>
      </c>
    </row>
    <row r="63" spans="1:15">
      <c r="A63" s="146"/>
      <c r="B63" s="119" t="s">
        <v>144</v>
      </c>
      <c r="C63" s="137"/>
      <c r="D63" s="114"/>
      <c r="E63" s="145"/>
      <c r="F63" s="145"/>
      <c r="G63" s="113"/>
      <c r="H63" s="114"/>
      <c r="I63" s="113"/>
      <c r="J63" s="143"/>
      <c r="K63" s="101"/>
      <c r="L63" s="108"/>
      <c r="M63" s="803">
        <f>M62*18612</f>
        <v>3366</v>
      </c>
      <c r="N63" s="803">
        <f>N62*18612</f>
        <v>15285.599999999999</v>
      </c>
    </row>
    <row r="64" spans="1:15">
      <c r="A64" s="146"/>
      <c r="B64" s="151" t="s">
        <v>418</v>
      </c>
      <c r="C64" s="152"/>
      <c r="D64" s="153"/>
      <c r="E64" s="154">
        <f>J62</f>
        <v>62040.000000000007</v>
      </c>
      <c r="F64" s="782" t="s">
        <v>140</v>
      </c>
      <c r="G64" s="783">
        <v>0.3</v>
      </c>
      <c r="H64" s="783" t="s">
        <v>85</v>
      </c>
      <c r="I64" s="784">
        <f>E64*G64</f>
        <v>18612</v>
      </c>
      <c r="J64" s="785" t="s">
        <v>4</v>
      </c>
      <c r="K64" s="150">
        <f>I64</f>
        <v>18612</v>
      </c>
      <c r="L64" s="108"/>
    </row>
    <row r="65" spans="1:12">
      <c r="A65" s="146"/>
      <c r="B65" s="119" t="s">
        <v>419</v>
      </c>
      <c r="C65" s="137"/>
      <c r="D65" s="114"/>
      <c r="E65" s="157"/>
      <c r="F65" s="145"/>
      <c r="G65" s="114"/>
      <c r="H65" s="114"/>
      <c r="I65" s="113"/>
      <c r="J65" s="143" t="s">
        <v>85</v>
      </c>
      <c r="K65" s="101">
        <f>SUM(K48:K64)</f>
        <v>33938.15186920001</v>
      </c>
      <c r="L65" s="108"/>
    </row>
    <row r="66" spans="1:12">
      <c r="A66" s="146"/>
      <c r="B66" s="119" t="s">
        <v>145</v>
      </c>
      <c r="C66" s="95"/>
      <c r="D66" s="95"/>
      <c r="E66" s="95"/>
      <c r="F66" s="143">
        <f>K65</f>
        <v>33938.15186920001</v>
      </c>
      <c r="G66" s="95" t="s">
        <v>140</v>
      </c>
      <c r="H66" s="158">
        <v>0.5</v>
      </c>
      <c r="I66" s="95" t="s">
        <v>85</v>
      </c>
      <c r="J66" s="143">
        <f>F66*0.5</f>
        <v>16969.075934600005</v>
      </c>
      <c r="K66" s="96" t="s">
        <v>94</v>
      </c>
      <c r="L66" s="159">
        <f>J66</f>
        <v>16969.075934600005</v>
      </c>
    </row>
    <row r="67" spans="1:12">
      <c r="A67" s="160"/>
      <c r="B67" s="161"/>
      <c r="C67" s="134"/>
      <c r="D67" s="134"/>
      <c r="E67" s="134"/>
      <c r="F67" s="134" t="s">
        <v>420</v>
      </c>
      <c r="G67" s="134"/>
      <c r="H67" s="134"/>
      <c r="I67" s="134"/>
      <c r="J67" s="134"/>
      <c r="K67" s="162"/>
      <c r="L67" s="135" t="s">
        <v>146</v>
      </c>
    </row>
    <row r="68" spans="1:12" ht="150" customHeight="1">
      <c r="A68" s="91" t="s">
        <v>147</v>
      </c>
      <c r="B68" s="868" t="s">
        <v>148</v>
      </c>
      <c r="C68" s="873"/>
      <c r="D68" s="873"/>
      <c r="E68" s="873"/>
      <c r="F68" s="873"/>
      <c r="G68" s="873"/>
      <c r="H68" s="873"/>
      <c r="I68" s="873"/>
      <c r="J68" s="873"/>
      <c r="K68" s="874"/>
      <c r="L68" s="108"/>
    </row>
    <row r="69" spans="1:12">
      <c r="A69" s="146"/>
      <c r="B69" s="148"/>
      <c r="C69" s="95" t="s">
        <v>459</v>
      </c>
      <c r="D69" s="95"/>
      <c r="E69" s="95"/>
      <c r="F69" s="95"/>
      <c r="G69" s="143">
        <f>L66</f>
        <v>16969.075934600005</v>
      </c>
      <c r="H69" s="95"/>
      <c r="I69" s="109"/>
      <c r="J69" s="109"/>
      <c r="K69" s="163"/>
      <c r="L69" s="159">
        <f>L66</f>
        <v>16969.075934600005</v>
      </c>
    </row>
    <row r="70" spans="1:12">
      <c r="A70" s="160"/>
      <c r="B70" s="161"/>
      <c r="C70" s="134"/>
      <c r="D70" s="134"/>
      <c r="E70" s="134"/>
      <c r="F70" s="134"/>
      <c r="G70" s="134"/>
      <c r="H70" s="134"/>
      <c r="I70" s="134"/>
      <c r="J70" s="134"/>
      <c r="K70" s="162"/>
      <c r="L70" s="135" t="s">
        <v>146</v>
      </c>
    </row>
    <row r="71" spans="1:12" ht="43.5" customHeight="1">
      <c r="A71" s="91" t="s">
        <v>149</v>
      </c>
      <c r="B71" s="868" t="s">
        <v>150</v>
      </c>
      <c r="C71" s="873"/>
      <c r="D71" s="873"/>
      <c r="E71" s="873"/>
      <c r="F71" s="873"/>
      <c r="G71" s="873"/>
      <c r="H71" s="873"/>
      <c r="I71" s="873"/>
      <c r="J71" s="873"/>
      <c r="K71" s="874"/>
      <c r="L71" s="108"/>
    </row>
    <row r="72" spans="1:12">
      <c r="A72" s="108"/>
      <c r="B72" s="148"/>
      <c r="C72" s="95" t="s">
        <v>459</v>
      </c>
      <c r="D72" s="95"/>
      <c r="E72" s="95"/>
      <c r="F72" s="95"/>
      <c r="G72" s="143">
        <f>L69</f>
        <v>16969.075934600005</v>
      </c>
      <c r="H72" s="95"/>
      <c r="I72" s="109"/>
      <c r="J72" s="109"/>
      <c r="K72" s="163"/>
      <c r="L72" s="159">
        <f>G74</f>
        <v>7969.075934600005</v>
      </c>
    </row>
    <row r="73" spans="1:12">
      <c r="A73" s="108"/>
      <c r="B73" s="148"/>
      <c r="C73" s="95" t="s">
        <v>425</v>
      </c>
      <c r="D73" s="95"/>
      <c r="E73" s="83"/>
      <c r="F73" s="83" t="s">
        <v>169</v>
      </c>
      <c r="G73" s="149">
        <v>9000</v>
      </c>
      <c r="H73" s="83"/>
      <c r="I73" s="109"/>
      <c r="J73" s="109"/>
      <c r="K73" s="163"/>
      <c r="L73" s="159"/>
    </row>
    <row r="74" spans="1:12">
      <c r="A74" s="108"/>
      <c r="B74" s="148"/>
      <c r="C74" s="95"/>
      <c r="D74" s="95"/>
      <c r="E74" s="95"/>
      <c r="F74" s="95" t="s">
        <v>154</v>
      </c>
      <c r="G74" s="143">
        <f>G72-G73</f>
        <v>7969.075934600005</v>
      </c>
      <c r="H74" s="95"/>
      <c r="I74" s="109"/>
      <c r="J74" s="109"/>
      <c r="K74" s="163"/>
      <c r="L74" s="159"/>
    </row>
    <row r="75" spans="1:12">
      <c r="A75" s="108"/>
      <c r="B75" s="148"/>
      <c r="C75" s="95"/>
      <c r="D75" s="95"/>
      <c r="E75" s="95"/>
      <c r="F75" s="95"/>
      <c r="G75" s="143"/>
      <c r="H75" s="95"/>
      <c r="I75" s="109"/>
      <c r="J75" s="109"/>
      <c r="K75" s="163"/>
      <c r="L75" s="159"/>
    </row>
    <row r="76" spans="1:12">
      <c r="A76" s="81"/>
      <c r="B76" s="161"/>
      <c r="C76" s="134"/>
      <c r="D76" s="134"/>
      <c r="E76" s="134"/>
      <c r="F76" s="134"/>
      <c r="G76" s="134"/>
      <c r="H76" s="134"/>
      <c r="I76" s="134"/>
      <c r="J76" s="134"/>
      <c r="K76" s="162"/>
      <c r="L76" s="135" t="s">
        <v>146</v>
      </c>
    </row>
    <row r="77" spans="1:12" ht="59.25" customHeight="1">
      <c r="A77" s="91" t="s">
        <v>151</v>
      </c>
      <c r="B77" s="868" t="s">
        <v>152</v>
      </c>
      <c r="C77" s="873"/>
      <c r="D77" s="873"/>
      <c r="E77" s="873"/>
      <c r="F77" s="873"/>
      <c r="G77" s="873"/>
      <c r="H77" s="873"/>
      <c r="I77" s="873"/>
      <c r="J77" s="873"/>
      <c r="K77" s="874"/>
      <c r="L77" s="108"/>
    </row>
    <row r="78" spans="1:12">
      <c r="A78" s="146"/>
      <c r="B78" s="136" t="s">
        <v>135</v>
      </c>
      <c r="C78" s="137"/>
      <c r="D78" s="95"/>
      <c r="E78" s="95"/>
      <c r="F78" s="95"/>
      <c r="G78" s="95"/>
      <c r="H78" s="95"/>
      <c r="I78" s="95"/>
      <c r="J78" s="95"/>
      <c r="L78" s="108"/>
    </row>
    <row r="79" spans="1:12">
      <c r="A79" s="146"/>
      <c r="B79" s="806" t="s">
        <v>119</v>
      </c>
      <c r="C79" s="800">
        <f>C11</f>
        <v>0.72399999999999998</v>
      </c>
      <c r="D79" s="807" t="s">
        <v>120</v>
      </c>
      <c r="E79" s="804">
        <v>0.93500000000000005</v>
      </c>
      <c r="F79" s="807" t="s">
        <v>85</v>
      </c>
      <c r="G79" s="786">
        <f>(E79-C79)*1000</f>
        <v>211.00000000000009</v>
      </c>
      <c r="H79" s="46" t="s">
        <v>121</v>
      </c>
      <c r="I79" s="95"/>
      <c r="J79" s="95"/>
      <c r="L79" s="108"/>
    </row>
    <row r="80" spans="1:12">
      <c r="A80" s="146"/>
      <c r="B80" s="806" t="s">
        <v>119</v>
      </c>
      <c r="C80" s="804">
        <v>0.96499999999999997</v>
      </c>
      <c r="D80" s="807" t="s">
        <v>120</v>
      </c>
      <c r="E80" s="819">
        <v>1.0149999999999999</v>
      </c>
      <c r="F80" s="820" t="s">
        <v>85</v>
      </c>
      <c r="G80" s="821">
        <f>(E80-C80)*1000</f>
        <v>49.999999999999936</v>
      </c>
      <c r="H80" s="83" t="s">
        <v>94</v>
      </c>
      <c r="I80" s="95"/>
      <c r="J80" s="95"/>
      <c r="L80" s="108"/>
    </row>
    <row r="81" spans="1:12">
      <c r="A81" s="146"/>
      <c r="B81" s="806"/>
      <c r="C81" s="804"/>
      <c r="D81" s="807"/>
      <c r="E81" s="804" t="s">
        <v>88</v>
      </c>
      <c r="F81" s="807" t="s">
        <v>85</v>
      </c>
      <c r="G81" s="786">
        <f>SUM(G79:G80)</f>
        <v>261</v>
      </c>
      <c r="H81" s="95"/>
      <c r="I81" s="95"/>
      <c r="J81" s="95"/>
      <c r="L81" s="108"/>
    </row>
    <row r="82" spans="1:12">
      <c r="A82" s="146"/>
      <c r="B82" s="119" t="s">
        <v>437</v>
      </c>
      <c r="C82" s="95"/>
      <c r="D82" s="95"/>
      <c r="E82" s="95"/>
      <c r="F82" s="95"/>
      <c r="G82" s="95"/>
      <c r="H82" s="143"/>
      <c r="I82" s="95"/>
      <c r="J82" s="95"/>
      <c r="L82" s="108"/>
    </row>
    <row r="83" spans="1:12" ht="23.25" customHeight="1">
      <c r="A83" s="146"/>
      <c r="B83" s="809" t="s">
        <v>442</v>
      </c>
      <c r="C83" s="113">
        <v>7.16</v>
      </c>
      <c r="D83" s="113" t="s">
        <v>434</v>
      </c>
      <c r="E83" s="114">
        <v>5.5</v>
      </c>
      <c r="F83" s="113" t="s">
        <v>85</v>
      </c>
      <c r="G83" s="114">
        <f>C83-E83</f>
        <v>1.6600000000000001</v>
      </c>
      <c r="H83" s="113" t="s">
        <v>121</v>
      </c>
      <c r="J83" s="95"/>
      <c r="L83" s="108"/>
    </row>
    <row r="84" spans="1:12">
      <c r="A84" s="146"/>
      <c r="B84" s="119"/>
      <c r="C84" s="95"/>
      <c r="D84" s="95"/>
      <c r="E84" s="95"/>
      <c r="F84" s="95"/>
      <c r="G84" s="95"/>
      <c r="H84" s="143"/>
      <c r="I84" s="95"/>
      <c r="J84" s="95"/>
      <c r="L84" s="108"/>
    </row>
    <row r="85" spans="1:12">
      <c r="A85" s="146"/>
      <c r="B85" s="119" t="s">
        <v>443</v>
      </c>
      <c r="C85" s="95"/>
      <c r="D85" s="95"/>
      <c r="E85" s="95"/>
      <c r="F85" s="95"/>
      <c r="G85" s="95"/>
      <c r="H85" s="143">
        <v>16.59</v>
      </c>
      <c r="I85" s="113" t="s">
        <v>129</v>
      </c>
      <c r="J85" s="95"/>
      <c r="L85" s="108"/>
    </row>
    <row r="86" spans="1:12">
      <c r="A86" s="146"/>
      <c r="B86" s="119" t="s">
        <v>438</v>
      </c>
      <c r="C86" s="95"/>
      <c r="D86" s="95"/>
      <c r="E86" s="95"/>
      <c r="F86" s="83"/>
      <c r="G86" s="83"/>
      <c r="H86" s="149">
        <v>9.91</v>
      </c>
      <c r="I86" s="115" t="s">
        <v>94</v>
      </c>
      <c r="J86" s="95"/>
      <c r="L86" s="108"/>
    </row>
    <row r="87" spans="1:12">
      <c r="A87" s="146"/>
      <c r="B87" s="799"/>
      <c r="C87" s="800"/>
      <c r="D87" s="801"/>
      <c r="E87" s="800"/>
      <c r="F87" s="801"/>
      <c r="G87" s="144" t="s">
        <v>170</v>
      </c>
      <c r="H87" s="143">
        <f>SUM(H85:H86)</f>
        <v>26.5</v>
      </c>
      <c r="I87" s="113" t="s">
        <v>94</v>
      </c>
      <c r="J87" s="95"/>
      <c r="L87" s="108"/>
    </row>
    <row r="88" spans="1:12">
      <c r="A88" s="146"/>
      <c r="B88" s="119" t="s">
        <v>153</v>
      </c>
      <c r="C88" s="113">
        <v>1</v>
      </c>
      <c r="D88" s="113" t="s">
        <v>140</v>
      </c>
      <c r="E88" s="144">
        <f>G81</f>
        <v>261</v>
      </c>
      <c r="F88" s="113" t="s">
        <v>140</v>
      </c>
      <c r="G88" s="114">
        <f>H87</f>
        <v>26.5</v>
      </c>
      <c r="H88" s="113" t="s">
        <v>140</v>
      </c>
      <c r="I88" s="112">
        <v>0.1</v>
      </c>
      <c r="J88" s="113" t="s">
        <v>85</v>
      </c>
      <c r="K88" s="164">
        <f>C88*E88*G88*I88</f>
        <v>691.65000000000009</v>
      </c>
      <c r="L88" s="108"/>
    </row>
    <row r="89" spans="1:12">
      <c r="A89" s="146"/>
      <c r="B89" s="799"/>
      <c r="C89" s="800"/>
      <c r="D89" s="801"/>
      <c r="E89" s="800"/>
      <c r="F89" s="801"/>
      <c r="G89" s="144"/>
      <c r="H89" s="95"/>
      <c r="I89" s="95"/>
      <c r="J89" s="95"/>
      <c r="L89" s="108"/>
    </row>
    <row r="90" spans="1:12">
      <c r="A90" s="146"/>
      <c r="B90" s="858" t="s">
        <v>122</v>
      </c>
      <c r="C90" s="859"/>
      <c r="D90" s="859"/>
      <c r="E90" s="859"/>
      <c r="F90" s="113" t="s">
        <v>85</v>
      </c>
      <c r="G90" s="114">
        <v>40</v>
      </c>
      <c r="H90" s="95" t="s">
        <v>129</v>
      </c>
      <c r="I90" s="95"/>
      <c r="J90" s="95"/>
      <c r="L90" s="108"/>
    </row>
    <row r="91" spans="1:12">
      <c r="A91" s="146"/>
      <c r="B91" s="860" t="s">
        <v>123</v>
      </c>
      <c r="C91" s="861"/>
      <c r="D91" s="861"/>
      <c r="E91" s="861"/>
      <c r="F91" s="115" t="s">
        <v>85</v>
      </c>
      <c r="G91" s="116">
        <v>40</v>
      </c>
      <c r="H91" s="83" t="s">
        <v>94</v>
      </c>
      <c r="I91" s="95"/>
      <c r="J91" s="95"/>
      <c r="L91" s="108"/>
    </row>
    <row r="92" spans="1:12">
      <c r="A92" s="146"/>
      <c r="B92" s="138"/>
      <c r="C92" s="139"/>
      <c r="D92" s="877" t="s">
        <v>136</v>
      </c>
      <c r="E92" s="877"/>
      <c r="F92" s="140" t="s">
        <v>85</v>
      </c>
      <c r="G92" s="141">
        <f>SUM(G90:G91)</f>
        <v>80</v>
      </c>
      <c r="H92" s="142" t="s">
        <v>94</v>
      </c>
      <c r="I92" s="95"/>
      <c r="J92" s="95"/>
      <c r="L92" s="108"/>
    </row>
    <row r="93" spans="1:12">
      <c r="A93" s="146"/>
      <c r="B93" s="880" t="s">
        <v>440</v>
      </c>
      <c r="C93" s="881"/>
      <c r="D93" s="881"/>
      <c r="E93" s="140"/>
      <c r="F93" s="140"/>
      <c r="G93" s="141"/>
      <c r="H93" s="142"/>
      <c r="I93" s="95"/>
      <c r="J93" s="95"/>
      <c r="L93" s="108"/>
    </row>
    <row r="94" spans="1:12">
      <c r="A94" s="146"/>
      <c r="B94" s="119" t="s">
        <v>444</v>
      </c>
      <c r="C94" s="95"/>
      <c r="D94" s="95"/>
      <c r="E94" s="95"/>
      <c r="F94" s="95"/>
      <c r="G94" s="95"/>
      <c r="H94" s="143">
        <v>16.850000000000001</v>
      </c>
      <c r="I94" s="95" t="s">
        <v>129</v>
      </c>
      <c r="J94" s="95"/>
      <c r="K94" s="96"/>
      <c r="L94" s="108"/>
    </row>
    <row r="95" spans="1:12">
      <c r="A95" s="146"/>
      <c r="B95" s="119" t="s">
        <v>153</v>
      </c>
      <c r="C95" s="113">
        <v>1</v>
      </c>
      <c r="D95" s="113" t="s">
        <v>140</v>
      </c>
      <c r="E95" s="144">
        <f>G92</f>
        <v>80</v>
      </c>
      <c r="F95" s="113" t="s">
        <v>140</v>
      </c>
      <c r="G95" s="114">
        <f>H94</f>
        <v>16.850000000000001</v>
      </c>
      <c r="H95" s="113" t="s">
        <v>140</v>
      </c>
      <c r="I95" s="112">
        <v>0.1</v>
      </c>
      <c r="J95" s="113" t="s">
        <v>85</v>
      </c>
      <c r="K95" s="164">
        <f>C95*E95*G95*I95</f>
        <v>134.80000000000001</v>
      </c>
      <c r="L95" s="108"/>
    </row>
    <row r="96" spans="1:12">
      <c r="A96" s="146"/>
      <c r="B96" s="119"/>
      <c r="C96" s="137"/>
      <c r="D96" s="781"/>
      <c r="E96" s="116"/>
      <c r="F96" s="116"/>
      <c r="G96" s="116"/>
      <c r="H96" s="116"/>
      <c r="I96" s="116"/>
      <c r="J96" s="149"/>
      <c r="K96" s="150"/>
      <c r="L96" s="174"/>
    </row>
    <row r="97" spans="1:12">
      <c r="A97" s="146"/>
      <c r="B97" s="119"/>
      <c r="C97" s="113"/>
      <c r="D97" s="113"/>
      <c r="E97" s="114"/>
      <c r="F97" s="113"/>
      <c r="G97" s="113"/>
      <c r="H97" s="113"/>
      <c r="I97" s="112"/>
      <c r="J97" s="113" t="s">
        <v>154</v>
      </c>
      <c r="K97" s="165">
        <f>SUM(K88:K96)</f>
        <v>826.45</v>
      </c>
      <c r="L97" s="101">
        <f>K97</f>
        <v>826.45</v>
      </c>
    </row>
    <row r="98" spans="1:12">
      <c r="A98" s="160"/>
      <c r="B98" s="166"/>
      <c r="C98" s="115"/>
      <c r="D98" s="115"/>
      <c r="E98" s="115"/>
      <c r="F98" s="115"/>
      <c r="G98" s="116"/>
      <c r="H98" s="83"/>
      <c r="I98" s="83"/>
      <c r="J98" s="83"/>
      <c r="K98" s="106" t="s">
        <v>4</v>
      </c>
      <c r="L98" s="106" t="s">
        <v>4</v>
      </c>
    </row>
    <row r="99" spans="1:12" ht="186.75" customHeight="1">
      <c r="A99" s="167" t="s">
        <v>155</v>
      </c>
      <c r="B99" s="878" t="s">
        <v>429</v>
      </c>
      <c r="C99" s="879"/>
      <c r="D99" s="879"/>
      <c r="E99" s="879"/>
      <c r="F99" s="879"/>
      <c r="G99" s="879"/>
      <c r="H99" s="879"/>
      <c r="I99" s="879"/>
      <c r="J99" s="879"/>
      <c r="K99" s="879"/>
      <c r="L99" s="168"/>
    </row>
    <row r="100" spans="1:12">
      <c r="A100" s="146"/>
      <c r="B100" s="136" t="s">
        <v>135</v>
      </c>
      <c r="C100" s="137"/>
      <c r="D100" s="95"/>
      <c r="E100" s="95"/>
      <c r="F100" s="95"/>
      <c r="G100" s="95"/>
      <c r="H100" s="95"/>
      <c r="I100" s="95"/>
      <c r="J100" s="95"/>
      <c r="K100" s="95"/>
      <c r="L100" s="108"/>
    </row>
    <row r="101" spans="1:12">
      <c r="A101" s="146"/>
      <c r="B101" s="806" t="s">
        <v>119</v>
      </c>
      <c r="C101" s="800">
        <f>C11</f>
        <v>0.72399999999999998</v>
      </c>
      <c r="D101" s="807" t="s">
        <v>120</v>
      </c>
      <c r="E101" s="804">
        <v>0.93500000000000005</v>
      </c>
      <c r="F101" s="801" t="s">
        <v>85</v>
      </c>
      <c r="G101" s="144">
        <f>(E101-C101)*1000</f>
        <v>211.00000000000009</v>
      </c>
      <c r="H101" s="113" t="s">
        <v>129</v>
      </c>
      <c r="I101" s="95"/>
      <c r="J101" s="95"/>
      <c r="K101" s="95"/>
      <c r="L101" s="108"/>
    </row>
    <row r="102" spans="1:12">
      <c r="A102" s="146"/>
      <c r="B102" s="806" t="s">
        <v>119</v>
      </c>
      <c r="C102" s="804">
        <v>0.96499999999999997</v>
      </c>
      <c r="D102" s="807" t="s">
        <v>120</v>
      </c>
      <c r="E102" s="819">
        <v>1.0149999999999999</v>
      </c>
      <c r="F102" s="820" t="s">
        <v>85</v>
      </c>
      <c r="G102" s="821">
        <f>(E102-C102)*1000</f>
        <v>49.999999999999936</v>
      </c>
      <c r="H102" s="115" t="s">
        <v>94</v>
      </c>
      <c r="I102" s="95"/>
      <c r="J102" s="95"/>
      <c r="K102" s="95"/>
      <c r="L102" s="108"/>
    </row>
    <row r="103" spans="1:12">
      <c r="A103" s="146"/>
      <c r="B103" s="799"/>
      <c r="C103" s="800"/>
      <c r="D103" s="801"/>
      <c r="E103" s="804" t="s">
        <v>88</v>
      </c>
      <c r="F103" s="807" t="s">
        <v>85</v>
      </c>
      <c r="G103" s="786">
        <f>SUM(G101:G102)</f>
        <v>261</v>
      </c>
      <c r="H103" s="113" t="s">
        <v>94</v>
      </c>
      <c r="I103" s="95"/>
      <c r="J103" s="95"/>
      <c r="K103" s="95"/>
      <c r="L103" s="108"/>
    </row>
    <row r="104" spans="1:12">
      <c r="A104" s="146"/>
      <c r="B104" s="119" t="s">
        <v>437</v>
      </c>
      <c r="C104" s="95"/>
      <c r="D104" s="95"/>
      <c r="E104" s="804">
        <f>H87</f>
        <v>26.5</v>
      </c>
      <c r="F104" s="807" t="s">
        <v>114</v>
      </c>
      <c r="G104" s="786" t="s">
        <v>439</v>
      </c>
      <c r="H104" s="95" t="s">
        <v>85</v>
      </c>
      <c r="I104" s="143">
        <f>E104+(1.2*2)</f>
        <v>28.9</v>
      </c>
      <c r="J104" s="95"/>
      <c r="K104" s="95"/>
      <c r="L104" s="108"/>
    </row>
    <row r="105" spans="1:12">
      <c r="A105" s="146"/>
      <c r="B105" s="119" t="s">
        <v>156</v>
      </c>
      <c r="C105" s="95"/>
      <c r="D105" s="113">
        <f>I104</f>
        <v>28.9</v>
      </c>
      <c r="E105" s="113" t="s">
        <v>140</v>
      </c>
      <c r="F105" s="114">
        <f>G103</f>
        <v>261</v>
      </c>
      <c r="G105" s="113"/>
      <c r="H105" s="114"/>
      <c r="I105" s="113" t="s">
        <v>85</v>
      </c>
      <c r="J105" s="114">
        <f>D105*F105</f>
        <v>7542.9</v>
      </c>
      <c r="K105" s="95" t="s">
        <v>16</v>
      </c>
      <c r="L105" s="108"/>
    </row>
    <row r="106" spans="1:12">
      <c r="A106" s="146"/>
      <c r="B106" s="799"/>
      <c r="C106" s="800"/>
      <c r="D106" s="801"/>
      <c r="E106" s="800"/>
      <c r="F106" s="801"/>
      <c r="G106" s="144"/>
      <c r="H106" s="95"/>
      <c r="I106" s="95"/>
      <c r="J106" s="95"/>
      <c r="K106" s="95"/>
      <c r="L106" s="108"/>
    </row>
    <row r="107" spans="1:12">
      <c r="A107" s="146"/>
      <c r="B107" s="858" t="s">
        <v>122</v>
      </c>
      <c r="C107" s="859"/>
      <c r="D107" s="859"/>
      <c r="E107" s="859"/>
      <c r="F107" s="113" t="s">
        <v>85</v>
      </c>
      <c r="G107" s="114">
        <v>40</v>
      </c>
      <c r="H107" s="95" t="s">
        <v>94</v>
      </c>
      <c r="I107" s="95"/>
      <c r="J107" s="95"/>
      <c r="K107" s="95"/>
      <c r="L107" s="108"/>
    </row>
    <row r="108" spans="1:12">
      <c r="A108" s="146"/>
      <c r="B108" s="860" t="s">
        <v>123</v>
      </c>
      <c r="C108" s="861"/>
      <c r="D108" s="861"/>
      <c r="E108" s="861"/>
      <c r="F108" s="115" t="s">
        <v>85</v>
      </c>
      <c r="G108" s="116">
        <v>40</v>
      </c>
      <c r="H108" s="83" t="s">
        <v>94</v>
      </c>
      <c r="I108" s="95"/>
      <c r="J108" s="95"/>
      <c r="K108" s="95"/>
      <c r="L108" s="108"/>
    </row>
    <row r="109" spans="1:12">
      <c r="A109" s="146"/>
      <c r="B109" s="138"/>
      <c r="C109" s="139"/>
      <c r="D109" s="875" t="s">
        <v>136</v>
      </c>
      <c r="E109" s="875"/>
      <c r="F109" s="780" t="s">
        <v>85</v>
      </c>
      <c r="G109" s="805">
        <f>SUM(G107:G108)</f>
        <v>80</v>
      </c>
      <c r="H109" s="142" t="s">
        <v>94</v>
      </c>
      <c r="I109" s="95"/>
      <c r="J109" s="95"/>
      <c r="K109" s="95"/>
      <c r="L109" s="108"/>
    </row>
    <row r="110" spans="1:12">
      <c r="A110" s="146"/>
      <c r="B110" s="119" t="s">
        <v>437</v>
      </c>
      <c r="C110" s="95"/>
      <c r="D110" s="95"/>
      <c r="E110" s="800">
        <f>H94</f>
        <v>16.850000000000001</v>
      </c>
      <c r="F110" s="801" t="s">
        <v>114</v>
      </c>
      <c r="G110" s="804" t="s">
        <v>441</v>
      </c>
      <c r="H110" s="95" t="s">
        <v>85</v>
      </c>
      <c r="I110" s="95">
        <f>E110+(1.2*2)</f>
        <v>19.25</v>
      </c>
      <c r="J110" s="95" t="s">
        <v>292</v>
      </c>
      <c r="K110" s="95"/>
      <c r="L110" s="108"/>
    </row>
    <row r="111" spans="1:12">
      <c r="A111" s="146"/>
      <c r="B111" s="119" t="s">
        <v>156</v>
      </c>
      <c r="C111" s="95"/>
      <c r="D111" s="113">
        <f>I110</f>
        <v>19.25</v>
      </c>
      <c r="E111" s="113" t="s">
        <v>140</v>
      </c>
      <c r="F111" s="114">
        <f>G109</f>
        <v>80</v>
      </c>
      <c r="G111" s="113"/>
      <c r="H111" s="114"/>
      <c r="I111" s="113" t="s">
        <v>85</v>
      </c>
      <c r="J111" s="114">
        <f>D111*F111</f>
        <v>1540</v>
      </c>
      <c r="K111" s="95" t="s">
        <v>16</v>
      </c>
      <c r="L111" s="108"/>
    </row>
    <row r="112" spans="1:12" ht="15.75">
      <c r="A112" s="146"/>
      <c r="B112" s="169" t="s">
        <v>430</v>
      </c>
      <c r="C112" s="93"/>
      <c r="D112" s="93"/>
      <c r="E112" s="93"/>
      <c r="F112" s="93"/>
      <c r="G112" s="93"/>
      <c r="H112" s="93"/>
      <c r="I112" s="95"/>
      <c r="J112" s="95"/>
      <c r="K112" s="95"/>
      <c r="L112" s="108"/>
    </row>
    <row r="113" spans="1:15">
      <c r="A113" s="146"/>
      <c r="B113" s="806" t="s">
        <v>119</v>
      </c>
      <c r="C113" s="804">
        <v>0</v>
      </c>
      <c r="D113" s="807" t="s">
        <v>120</v>
      </c>
      <c r="E113" s="800">
        <f>C101</f>
        <v>0.72399999999999998</v>
      </c>
      <c r="F113" s="807" t="s">
        <v>85</v>
      </c>
      <c r="G113" s="786">
        <f>(E113-C113)*1000</f>
        <v>724</v>
      </c>
      <c r="H113" s="46" t="s">
        <v>121</v>
      </c>
      <c r="I113" s="95"/>
      <c r="J113" s="95"/>
      <c r="K113" s="95"/>
      <c r="L113" s="108"/>
    </row>
    <row r="114" spans="1:15">
      <c r="A114" s="146"/>
      <c r="B114" s="806" t="s">
        <v>119</v>
      </c>
      <c r="C114" s="804">
        <v>1.0149999999999999</v>
      </c>
      <c r="D114" s="807" t="s">
        <v>120</v>
      </c>
      <c r="E114" s="800">
        <f>E18</f>
        <v>2.1800000000000002</v>
      </c>
      <c r="F114" s="807" t="s">
        <v>85</v>
      </c>
      <c r="G114" s="786">
        <f>(E114-C114)*1000</f>
        <v>1165.0000000000002</v>
      </c>
      <c r="H114" s="46" t="s">
        <v>121</v>
      </c>
      <c r="I114" s="95"/>
      <c r="J114" s="95"/>
      <c r="K114" s="95"/>
      <c r="L114" s="108"/>
    </row>
    <row r="115" spans="1:15">
      <c r="A115" s="146"/>
      <c r="B115" s="111" t="s">
        <v>119</v>
      </c>
      <c r="C115" s="112">
        <v>9.1999999999999993</v>
      </c>
      <c r="D115" s="113" t="s">
        <v>120</v>
      </c>
      <c r="E115" s="117">
        <v>10.35</v>
      </c>
      <c r="F115" s="115" t="s">
        <v>85</v>
      </c>
      <c r="G115" s="116">
        <f>(E115-C115)*1000</f>
        <v>1150.0000000000005</v>
      </c>
      <c r="H115" s="83" t="s">
        <v>94</v>
      </c>
      <c r="I115" s="95"/>
      <c r="J115" s="95"/>
      <c r="K115" s="95"/>
      <c r="L115" s="108"/>
      <c r="M115" s="828">
        <v>0.23823626192826589</v>
      </c>
      <c r="N115" s="828">
        <v>0.38334978611385317</v>
      </c>
      <c r="O115" s="828">
        <v>0.37841395195788091</v>
      </c>
    </row>
    <row r="116" spans="1:15">
      <c r="A116" s="146"/>
      <c r="B116" s="111"/>
      <c r="C116" s="112"/>
      <c r="D116" s="113"/>
      <c r="E116" s="112"/>
      <c r="F116" s="113" t="s">
        <v>125</v>
      </c>
      <c r="G116" s="114">
        <f>SUM(G113:G115)</f>
        <v>3039.0000000000009</v>
      </c>
      <c r="H116" s="95" t="s">
        <v>121</v>
      </c>
      <c r="I116" s="95"/>
      <c r="J116" s="95"/>
      <c r="K116" s="95"/>
      <c r="L116" s="108"/>
      <c r="M116" s="803">
        <f>$J$118*M115</f>
        <v>11250.960000000003</v>
      </c>
      <c r="N116" s="803">
        <f t="shared" ref="N116:O116" si="1">$J$118*N115</f>
        <v>18104.100000000002</v>
      </c>
      <c r="O116" s="803">
        <f t="shared" si="1"/>
        <v>17871.000000000007</v>
      </c>
    </row>
    <row r="117" spans="1:15">
      <c r="A117" s="146"/>
      <c r="B117" s="119" t="s">
        <v>157</v>
      </c>
      <c r="C117" s="95"/>
      <c r="D117" s="95"/>
      <c r="E117" s="95"/>
      <c r="F117" s="95"/>
      <c r="G117" s="95"/>
      <c r="H117" s="143">
        <v>15.54</v>
      </c>
      <c r="I117" s="95" t="s">
        <v>129</v>
      </c>
      <c r="J117" s="95"/>
      <c r="K117" s="95"/>
      <c r="L117" s="108"/>
    </row>
    <row r="118" spans="1:15">
      <c r="A118" s="146"/>
      <c r="B118" s="119" t="s">
        <v>156</v>
      </c>
      <c r="C118" s="95"/>
      <c r="D118" s="114">
        <f>H117</f>
        <v>15.54</v>
      </c>
      <c r="E118" s="113" t="s">
        <v>140</v>
      </c>
      <c r="F118" s="114">
        <f>G116</f>
        <v>3039.0000000000009</v>
      </c>
      <c r="G118" s="115"/>
      <c r="H118" s="116"/>
      <c r="I118" s="115" t="s">
        <v>85</v>
      </c>
      <c r="J118" s="116">
        <f>D118*F118</f>
        <v>47226.060000000012</v>
      </c>
      <c r="K118" s="84" t="s">
        <v>16</v>
      </c>
      <c r="L118" s="108"/>
    </row>
    <row r="119" spans="1:15">
      <c r="A119" s="146"/>
      <c r="B119" s="119"/>
      <c r="C119" s="95"/>
      <c r="D119" s="95"/>
      <c r="E119" s="95"/>
      <c r="G119" s="95"/>
      <c r="H119" s="95" t="s">
        <v>141</v>
      </c>
      <c r="I119" s="95"/>
      <c r="J119" s="143">
        <f>SUM(J105:J118)</f>
        <v>56308.960000000014</v>
      </c>
      <c r="K119" s="95" t="s">
        <v>16</v>
      </c>
      <c r="L119" s="170">
        <f>J119</f>
        <v>56308.960000000014</v>
      </c>
    </row>
    <row r="120" spans="1:15">
      <c r="A120" s="160"/>
      <c r="B120" s="161"/>
      <c r="C120" s="134"/>
      <c r="D120" s="134"/>
      <c r="E120" s="134"/>
      <c r="F120" s="134"/>
      <c r="G120" s="134"/>
      <c r="H120" s="134"/>
      <c r="I120" s="134"/>
      <c r="J120" s="134"/>
      <c r="K120" s="134"/>
      <c r="L120" s="135" t="s">
        <v>16</v>
      </c>
    </row>
    <row r="121" spans="1:15" ht="53.25" customHeight="1">
      <c r="A121" s="91" t="s">
        <v>158</v>
      </c>
      <c r="B121" s="868" t="s">
        <v>159</v>
      </c>
      <c r="C121" s="869"/>
      <c r="D121" s="869"/>
      <c r="E121" s="869"/>
      <c r="F121" s="869"/>
      <c r="G121" s="869"/>
      <c r="H121" s="869"/>
      <c r="I121" s="869"/>
      <c r="J121" s="869"/>
      <c r="K121" s="869"/>
      <c r="L121" s="171"/>
    </row>
    <row r="122" spans="1:15" ht="15.75">
      <c r="A122" s="108"/>
      <c r="B122" s="172" t="s">
        <v>135</v>
      </c>
      <c r="C122" s="137"/>
      <c r="D122" s="95"/>
      <c r="E122" s="95"/>
      <c r="F122" s="95"/>
      <c r="G122" s="95"/>
      <c r="H122" s="95"/>
      <c r="I122" s="109"/>
      <c r="J122" s="109"/>
      <c r="K122" s="163"/>
      <c r="L122" s="108"/>
    </row>
    <row r="123" spans="1:15">
      <c r="A123" s="119"/>
      <c r="B123" s="806" t="s">
        <v>119</v>
      </c>
      <c r="C123" s="800">
        <f>C11</f>
        <v>0.72399999999999998</v>
      </c>
      <c r="D123" s="807" t="s">
        <v>120</v>
      </c>
      <c r="E123" s="804">
        <v>0.93500000000000005</v>
      </c>
      <c r="F123" s="807" t="s">
        <v>85</v>
      </c>
      <c r="G123" s="786">
        <f>(E123-C123)*1000</f>
        <v>211.00000000000009</v>
      </c>
      <c r="H123" s="46" t="s">
        <v>121</v>
      </c>
      <c r="I123" s="109"/>
      <c r="J123" s="109"/>
      <c r="K123" s="163"/>
      <c r="L123" s="108"/>
    </row>
    <row r="124" spans="1:15">
      <c r="A124" s="119"/>
      <c r="B124" s="806" t="s">
        <v>119</v>
      </c>
      <c r="C124" s="804">
        <v>0.96499999999999997</v>
      </c>
      <c r="D124" s="820" t="s">
        <v>120</v>
      </c>
      <c r="E124" s="819">
        <v>1.0149999999999999</v>
      </c>
      <c r="F124" s="820" t="s">
        <v>85</v>
      </c>
      <c r="G124" s="821">
        <f>(E124-C124)*1000</f>
        <v>49.999999999999936</v>
      </c>
      <c r="H124" s="83" t="s">
        <v>94</v>
      </c>
      <c r="I124" s="109"/>
      <c r="J124" s="109"/>
      <c r="K124" s="163"/>
      <c r="L124" s="108"/>
    </row>
    <row r="125" spans="1:15">
      <c r="A125" s="119"/>
      <c r="B125" s="799"/>
      <c r="C125" s="800"/>
      <c r="D125" s="801"/>
      <c r="E125" s="800"/>
      <c r="F125" s="801"/>
      <c r="G125" s="786">
        <f>SUM(G123:G124)</f>
        <v>261</v>
      </c>
      <c r="H125" s="95"/>
      <c r="I125" s="109"/>
      <c r="J125" s="109"/>
      <c r="K125" s="163"/>
      <c r="L125" s="108"/>
    </row>
    <row r="126" spans="1:15">
      <c r="A126" s="119"/>
      <c r="B126" s="119" t="s">
        <v>437</v>
      </c>
      <c r="C126" s="95"/>
      <c r="D126" s="95"/>
      <c r="E126" s="95"/>
      <c r="F126" s="95"/>
      <c r="G126" s="95"/>
      <c r="H126" s="143"/>
      <c r="I126" s="95"/>
      <c r="J126" s="95"/>
      <c r="L126" s="108"/>
    </row>
    <row r="127" spans="1:15" ht="26.25">
      <c r="A127" s="119"/>
      <c r="B127" s="809" t="s">
        <v>442</v>
      </c>
      <c r="C127" s="113">
        <v>7.26</v>
      </c>
      <c r="D127" s="113" t="s">
        <v>434</v>
      </c>
      <c r="E127" s="114">
        <v>5.5</v>
      </c>
      <c r="F127" s="113" t="s">
        <v>85</v>
      </c>
      <c r="G127" s="114">
        <f>C127-E127</f>
        <v>1.7599999999999998</v>
      </c>
      <c r="H127" s="113" t="s">
        <v>121</v>
      </c>
      <c r="J127" s="95"/>
      <c r="L127" s="108"/>
    </row>
    <row r="128" spans="1:15">
      <c r="A128" s="119"/>
      <c r="B128" s="119"/>
      <c r="C128" s="95"/>
      <c r="D128" s="95"/>
      <c r="E128" s="95"/>
      <c r="F128" s="95"/>
      <c r="G128" s="95"/>
      <c r="H128" s="143"/>
      <c r="I128" s="95"/>
      <c r="J128" s="95"/>
      <c r="L128" s="108"/>
    </row>
    <row r="129" spans="1:12">
      <c r="A129" s="119"/>
      <c r="B129" s="119" t="s">
        <v>445</v>
      </c>
      <c r="C129" s="95"/>
      <c r="D129" s="95"/>
      <c r="E129" s="95"/>
      <c r="F129" s="95"/>
      <c r="G129" s="95"/>
      <c r="H129" s="143">
        <v>14.19</v>
      </c>
      <c r="I129" s="113" t="s">
        <v>129</v>
      </c>
      <c r="J129" s="95"/>
      <c r="L129" s="108"/>
    </row>
    <row r="130" spans="1:12">
      <c r="A130" s="119"/>
      <c r="B130" s="119" t="s">
        <v>446</v>
      </c>
      <c r="C130" s="95"/>
      <c r="D130" s="95"/>
      <c r="E130" s="95"/>
      <c r="F130" s="83"/>
      <c r="G130" s="83"/>
      <c r="H130" s="149">
        <v>12.31</v>
      </c>
      <c r="I130" s="115" t="s">
        <v>94</v>
      </c>
      <c r="J130" s="95"/>
      <c r="L130" s="108"/>
    </row>
    <row r="131" spans="1:12">
      <c r="A131" s="119"/>
      <c r="B131" s="799"/>
      <c r="C131" s="800"/>
      <c r="D131" s="801"/>
      <c r="E131" s="800"/>
      <c r="F131" s="801"/>
      <c r="G131" s="786" t="s">
        <v>170</v>
      </c>
      <c r="H131" s="143">
        <f>SUM(H129:H130)</f>
        <v>26.5</v>
      </c>
      <c r="I131" s="113" t="s">
        <v>94</v>
      </c>
      <c r="J131" s="95"/>
      <c r="L131" s="108"/>
    </row>
    <row r="132" spans="1:12">
      <c r="A132" s="119"/>
      <c r="B132" s="119" t="s">
        <v>153</v>
      </c>
      <c r="C132" s="113">
        <v>1</v>
      </c>
      <c r="D132" s="113" t="s">
        <v>140</v>
      </c>
      <c r="E132" s="144">
        <f>G125</f>
        <v>261</v>
      </c>
      <c r="F132" s="113" t="s">
        <v>140</v>
      </c>
      <c r="G132" s="114">
        <f>H131</f>
        <v>26.5</v>
      </c>
      <c r="H132" s="113" t="s">
        <v>140</v>
      </c>
      <c r="I132" s="112">
        <v>0.1</v>
      </c>
      <c r="J132" s="113" t="s">
        <v>85</v>
      </c>
      <c r="K132" s="164">
        <f>C132*E132*G132*I132</f>
        <v>691.65000000000009</v>
      </c>
      <c r="L132" s="108"/>
    </row>
    <row r="133" spans="1:12">
      <c r="A133" s="119"/>
      <c r="B133" s="799"/>
      <c r="C133" s="800"/>
      <c r="D133" s="801"/>
      <c r="E133" s="800"/>
      <c r="F133" s="801"/>
      <c r="G133" s="144"/>
      <c r="H133" s="95"/>
      <c r="I133" s="109"/>
      <c r="J133" s="109"/>
      <c r="K133" s="163"/>
      <c r="L133" s="108"/>
    </row>
    <row r="134" spans="1:12">
      <c r="A134" s="119"/>
      <c r="B134" s="799"/>
      <c r="C134" s="800"/>
      <c r="D134" s="801"/>
      <c r="E134" s="800"/>
      <c r="F134" s="801"/>
      <c r="G134" s="144"/>
      <c r="H134" s="95"/>
      <c r="I134" s="109"/>
      <c r="J134" s="109"/>
      <c r="K134" s="163"/>
      <c r="L134" s="108"/>
    </row>
    <row r="135" spans="1:12">
      <c r="A135" s="119"/>
      <c r="B135" s="858" t="s">
        <v>122</v>
      </c>
      <c r="C135" s="859"/>
      <c r="D135" s="859"/>
      <c r="E135" s="859"/>
      <c r="F135" s="113" t="s">
        <v>85</v>
      </c>
      <c r="G135" s="114">
        <v>40</v>
      </c>
      <c r="H135" s="95" t="s">
        <v>94</v>
      </c>
      <c r="I135" s="109"/>
      <c r="J135" s="109"/>
      <c r="K135" s="163"/>
      <c r="L135" s="108"/>
    </row>
    <row r="136" spans="1:12">
      <c r="A136" s="119"/>
      <c r="B136" s="860" t="s">
        <v>123</v>
      </c>
      <c r="C136" s="861"/>
      <c r="D136" s="861"/>
      <c r="E136" s="861"/>
      <c r="F136" s="115" t="s">
        <v>85</v>
      </c>
      <c r="G136" s="116">
        <v>40</v>
      </c>
      <c r="H136" s="83" t="s">
        <v>94</v>
      </c>
      <c r="I136" s="109"/>
      <c r="J136" s="109"/>
      <c r="K136" s="163"/>
      <c r="L136" s="108"/>
    </row>
    <row r="137" spans="1:12">
      <c r="A137" s="119"/>
      <c r="B137" s="138"/>
      <c r="C137" s="139"/>
      <c r="D137" s="877" t="s">
        <v>136</v>
      </c>
      <c r="E137" s="877"/>
      <c r="F137" s="140" t="s">
        <v>85</v>
      </c>
      <c r="G137" s="141">
        <f>SUM(G135:G136)</f>
        <v>80</v>
      </c>
      <c r="H137" s="142" t="s">
        <v>94</v>
      </c>
      <c r="I137" s="109"/>
      <c r="J137" s="109"/>
      <c r="K137" s="163"/>
      <c r="L137" s="108"/>
    </row>
    <row r="138" spans="1:12">
      <c r="A138" s="108"/>
      <c r="B138" s="119" t="s">
        <v>447</v>
      </c>
      <c r="C138" s="95"/>
      <c r="D138" s="95"/>
      <c r="E138" s="95"/>
      <c r="F138" s="95"/>
      <c r="G138" s="95"/>
      <c r="H138" s="143">
        <v>19.28</v>
      </c>
      <c r="I138" s="95" t="s">
        <v>129</v>
      </c>
      <c r="J138" s="95"/>
      <c r="K138" s="96"/>
      <c r="L138" s="108"/>
    </row>
    <row r="139" spans="1:12">
      <c r="A139" s="108"/>
      <c r="B139" s="119" t="s">
        <v>153</v>
      </c>
      <c r="C139" s="113">
        <v>1</v>
      </c>
      <c r="D139" s="113" t="s">
        <v>140</v>
      </c>
      <c r="E139" s="144">
        <f>G137</f>
        <v>80</v>
      </c>
      <c r="F139" s="113" t="s">
        <v>140</v>
      </c>
      <c r="G139" s="114">
        <f>H138</f>
        <v>19.28</v>
      </c>
      <c r="H139" s="113" t="s">
        <v>140</v>
      </c>
      <c r="I139" s="117">
        <v>0.1</v>
      </c>
      <c r="J139" s="115" t="s">
        <v>85</v>
      </c>
      <c r="K139" s="825">
        <f>C139*E139*G139*I139</f>
        <v>154.24</v>
      </c>
      <c r="L139" s="108"/>
    </row>
    <row r="140" spans="1:12">
      <c r="A140" s="119"/>
      <c r="B140" s="119"/>
      <c r="C140" s="113"/>
      <c r="D140" s="113"/>
      <c r="E140" s="114"/>
      <c r="F140" s="113"/>
      <c r="G140" s="113"/>
      <c r="H140" s="113"/>
      <c r="I140" s="112" t="s">
        <v>88</v>
      </c>
      <c r="J140" s="113" t="s">
        <v>85</v>
      </c>
      <c r="K140" s="165">
        <f>SUM(K132:K139)</f>
        <v>845.8900000000001</v>
      </c>
      <c r="L140" s="108"/>
    </row>
    <row r="141" spans="1:12">
      <c r="A141" s="119"/>
      <c r="B141" s="166"/>
      <c r="C141" s="115"/>
      <c r="D141" s="115"/>
      <c r="E141" s="115"/>
      <c r="F141" s="115"/>
      <c r="G141" s="116"/>
      <c r="H141" s="83"/>
      <c r="I141" s="83"/>
      <c r="J141" s="83"/>
      <c r="K141" s="106" t="s">
        <v>4</v>
      </c>
      <c r="L141" s="108"/>
    </row>
    <row r="142" spans="1:12">
      <c r="A142" s="108"/>
      <c r="B142" s="882" t="s">
        <v>160</v>
      </c>
      <c r="C142" s="883"/>
      <c r="D142" s="883"/>
      <c r="E142" s="883"/>
      <c r="F142" s="883"/>
      <c r="G142" s="112">
        <f>K140</f>
        <v>845.8900000000001</v>
      </c>
      <c r="H142" s="113" t="s">
        <v>140</v>
      </c>
      <c r="I142" s="173">
        <v>0.5</v>
      </c>
      <c r="J142" s="113" t="s">
        <v>85</v>
      </c>
      <c r="K142" s="112">
        <f>G142*0.5</f>
        <v>422.94500000000005</v>
      </c>
      <c r="L142" s="174">
        <f>K142</f>
        <v>422.94500000000005</v>
      </c>
    </row>
    <row r="143" spans="1:12">
      <c r="A143" s="81"/>
      <c r="B143" s="115"/>
      <c r="C143" s="115"/>
      <c r="D143" s="115"/>
      <c r="E143" s="115"/>
      <c r="F143" s="115"/>
      <c r="G143" s="116"/>
      <c r="H143" s="83"/>
      <c r="I143" s="83"/>
      <c r="J143" s="83"/>
      <c r="K143" s="115"/>
      <c r="L143" s="135" t="s">
        <v>4</v>
      </c>
    </row>
    <row r="144" spans="1:12">
      <c r="A144" s="108"/>
      <c r="B144" s="884" t="s">
        <v>161</v>
      </c>
      <c r="C144" s="885"/>
      <c r="D144" s="885"/>
      <c r="E144" s="885"/>
      <c r="F144" s="885"/>
      <c r="G144" s="885"/>
      <c r="H144" s="885"/>
      <c r="I144" s="885"/>
      <c r="J144" s="885"/>
      <c r="K144" s="885"/>
      <c r="L144" s="108"/>
    </row>
    <row r="145" spans="1:12">
      <c r="A145" s="108"/>
      <c r="B145" s="175"/>
      <c r="C145" s="175" t="s">
        <v>162</v>
      </c>
      <c r="D145" s="175"/>
      <c r="E145" s="175"/>
      <c r="F145" s="175"/>
      <c r="G145" s="176">
        <f>L142</f>
        <v>422.94500000000005</v>
      </c>
      <c r="H145" s="175"/>
      <c r="I145" s="175"/>
      <c r="J145" s="175"/>
      <c r="K145" s="175"/>
      <c r="L145" s="174">
        <f>G145</f>
        <v>422.94500000000005</v>
      </c>
    </row>
    <row r="146" spans="1:12">
      <c r="A146" s="108"/>
      <c r="B146" s="175"/>
      <c r="C146" s="175"/>
      <c r="D146" s="175"/>
      <c r="E146" s="175"/>
      <c r="F146" s="175"/>
      <c r="G146" s="175"/>
      <c r="H146" s="175"/>
      <c r="I146" s="175"/>
      <c r="J146" s="175"/>
      <c r="K146" s="175"/>
      <c r="L146" s="135" t="s">
        <v>4</v>
      </c>
    </row>
    <row r="147" spans="1:12" ht="92.25" customHeight="1">
      <c r="A147" s="89" t="s">
        <v>163</v>
      </c>
      <c r="B147" s="868" t="s">
        <v>164</v>
      </c>
      <c r="C147" s="869"/>
      <c r="D147" s="869"/>
      <c r="E147" s="869"/>
      <c r="F147" s="869"/>
      <c r="G147" s="869"/>
      <c r="H147" s="869"/>
      <c r="I147" s="869"/>
      <c r="J147" s="869"/>
      <c r="K147" s="869"/>
      <c r="L147" s="171"/>
    </row>
    <row r="148" spans="1:12">
      <c r="A148" s="146"/>
      <c r="B148" s="136" t="s">
        <v>135</v>
      </c>
      <c r="C148" s="137"/>
      <c r="D148" s="95"/>
      <c r="E148" s="95"/>
      <c r="F148" s="95"/>
      <c r="G148" s="95"/>
      <c r="H148" s="95"/>
      <c r="I148" s="95"/>
      <c r="J148" s="175"/>
      <c r="K148" s="175"/>
      <c r="L148" s="108"/>
    </row>
    <row r="149" spans="1:12">
      <c r="A149" s="146"/>
      <c r="B149" s="799" t="s">
        <v>119</v>
      </c>
      <c r="C149" s="800">
        <f>C11</f>
        <v>0.72399999999999998</v>
      </c>
      <c r="D149" s="807" t="s">
        <v>120</v>
      </c>
      <c r="E149" s="804">
        <v>0.93500000000000005</v>
      </c>
      <c r="F149" s="807" t="s">
        <v>85</v>
      </c>
      <c r="G149" s="786">
        <f>(E149-C149)*1000</f>
        <v>211.00000000000009</v>
      </c>
      <c r="H149" s="46" t="s">
        <v>121</v>
      </c>
      <c r="I149" s="95"/>
      <c r="J149" s="175"/>
      <c r="K149" s="175"/>
      <c r="L149" s="108"/>
    </row>
    <row r="150" spans="1:12">
      <c r="A150" s="146"/>
      <c r="B150" s="806" t="s">
        <v>119</v>
      </c>
      <c r="C150" s="804">
        <v>0.96499999999999997</v>
      </c>
      <c r="D150" s="820" t="s">
        <v>120</v>
      </c>
      <c r="E150" s="819">
        <v>1.0149999999999999</v>
      </c>
      <c r="F150" s="820" t="s">
        <v>85</v>
      </c>
      <c r="G150" s="821">
        <f>(E150-C150)*1000</f>
        <v>49.999999999999936</v>
      </c>
      <c r="H150" s="50" t="s">
        <v>94</v>
      </c>
      <c r="I150" s="95"/>
      <c r="J150" s="175"/>
      <c r="K150" s="175"/>
      <c r="L150" s="108"/>
    </row>
    <row r="151" spans="1:12">
      <c r="A151" s="146"/>
      <c r="B151" s="799"/>
      <c r="C151" s="800"/>
      <c r="D151" s="801"/>
      <c r="E151" s="800"/>
      <c r="F151" s="807" t="s">
        <v>154</v>
      </c>
      <c r="G151" s="786">
        <f>SUM(G149:G150)</f>
        <v>261</v>
      </c>
      <c r="H151" s="95" t="s">
        <v>129</v>
      </c>
      <c r="I151" s="95"/>
      <c r="J151" s="175"/>
      <c r="K151" s="175"/>
      <c r="L151" s="108"/>
    </row>
    <row r="152" spans="1:12">
      <c r="A152" s="146"/>
      <c r="B152" s="119" t="s">
        <v>437</v>
      </c>
      <c r="C152" s="95"/>
      <c r="D152" s="95"/>
      <c r="E152" s="95"/>
      <c r="F152" s="95"/>
      <c r="G152" s="95"/>
      <c r="H152" s="143"/>
      <c r="I152" s="95"/>
      <c r="J152" s="95"/>
      <c r="L152" s="108"/>
    </row>
    <row r="153" spans="1:12" ht="26.25">
      <c r="A153" s="146"/>
      <c r="B153" s="809" t="s">
        <v>442</v>
      </c>
      <c r="C153" s="113">
        <v>7.46</v>
      </c>
      <c r="D153" s="113" t="s">
        <v>434</v>
      </c>
      <c r="E153" s="114">
        <v>5.5</v>
      </c>
      <c r="F153" s="113" t="s">
        <v>85</v>
      </c>
      <c r="G153" s="114">
        <f>C153-E153</f>
        <v>1.96</v>
      </c>
      <c r="H153" s="113" t="s">
        <v>121</v>
      </c>
      <c r="J153" s="95"/>
      <c r="L153" s="108"/>
    </row>
    <row r="154" spans="1:12">
      <c r="A154" s="146"/>
      <c r="B154" s="119"/>
      <c r="C154" s="95"/>
      <c r="D154" s="95"/>
      <c r="E154" s="95"/>
      <c r="F154" s="95"/>
      <c r="G154" s="95"/>
      <c r="H154" s="143"/>
      <c r="I154" s="95"/>
      <c r="J154" s="95"/>
      <c r="L154" s="108"/>
    </row>
    <row r="155" spans="1:12">
      <c r="A155" s="146"/>
      <c r="B155" s="119" t="s">
        <v>448</v>
      </c>
      <c r="C155" s="95"/>
      <c r="D155" s="95"/>
      <c r="E155" s="95"/>
      <c r="F155" s="95"/>
      <c r="G155" s="95"/>
      <c r="H155" s="143">
        <v>16.7</v>
      </c>
      <c r="I155" s="113" t="s">
        <v>129</v>
      </c>
      <c r="J155" s="95"/>
      <c r="L155" s="108"/>
    </row>
    <row r="156" spans="1:12">
      <c r="A156" s="146"/>
      <c r="B156" s="119" t="s">
        <v>450</v>
      </c>
      <c r="C156" s="95"/>
      <c r="D156" s="95"/>
      <c r="E156" s="95"/>
      <c r="F156" s="83"/>
      <c r="G156" s="83"/>
      <c r="H156" s="149">
        <v>9.91</v>
      </c>
      <c r="I156" s="115" t="s">
        <v>94</v>
      </c>
      <c r="J156" s="95"/>
      <c r="L156" s="108"/>
    </row>
    <row r="157" spans="1:12">
      <c r="A157" s="146"/>
      <c r="B157" s="799"/>
      <c r="C157" s="800"/>
      <c r="D157" s="801"/>
      <c r="E157" s="800"/>
      <c r="F157" s="801"/>
      <c r="G157" s="144" t="s">
        <v>170</v>
      </c>
      <c r="H157" s="143">
        <f>SUM(H155:H156)</f>
        <v>26.61</v>
      </c>
      <c r="I157" s="113" t="s">
        <v>94</v>
      </c>
      <c r="J157" s="95"/>
      <c r="L157" s="108"/>
    </row>
    <row r="158" spans="1:12">
      <c r="A158" s="146"/>
      <c r="B158" s="119" t="s">
        <v>156</v>
      </c>
      <c r="C158" s="113">
        <v>1</v>
      </c>
      <c r="D158" s="113" t="s">
        <v>140</v>
      </c>
      <c r="E158" s="144">
        <f>G151</f>
        <v>261</v>
      </c>
      <c r="F158" s="113" t="s">
        <v>140</v>
      </c>
      <c r="G158" s="114">
        <f>H157</f>
        <v>26.61</v>
      </c>
      <c r="H158" s="113" t="s">
        <v>85</v>
      </c>
      <c r="J158" s="114">
        <f>C158*E158*G158</f>
        <v>6945.21</v>
      </c>
      <c r="K158" s="114" t="s">
        <v>16</v>
      </c>
      <c r="L158" s="108"/>
    </row>
    <row r="159" spans="1:12">
      <c r="A159" s="146"/>
      <c r="B159" s="119"/>
      <c r="C159" s="113"/>
      <c r="D159" s="113"/>
      <c r="E159" s="144"/>
      <c r="F159" s="113"/>
      <c r="G159" s="114"/>
      <c r="H159" s="113"/>
      <c r="J159" s="114"/>
      <c r="K159" s="114"/>
      <c r="L159" s="108"/>
    </row>
    <row r="160" spans="1:12">
      <c r="A160" s="146"/>
      <c r="B160" s="858" t="s">
        <v>122</v>
      </c>
      <c r="C160" s="859"/>
      <c r="D160" s="859"/>
      <c r="E160" s="859"/>
      <c r="F160" s="113" t="s">
        <v>85</v>
      </c>
      <c r="G160" s="114">
        <v>40</v>
      </c>
      <c r="H160" s="95" t="s">
        <v>94</v>
      </c>
      <c r="I160" s="95"/>
      <c r="J160" s="810"/>
      <c r="K160" s="175"/>
      <c r="L160" s="108"/>
    </row>
    <row r="161" spans="1:13">
      <c r="A161" s="146"/>
      <c r="B161" s="860" t="s">
        <v>123</v>
      </c>
      <c r="C161" s="861"/>
      <c r="D161" s="861"/>
      <c r="E161" s="861"/>
      <c r="F161" s="115" t="s">
        <v>85</v>
      </c>
      <c r="G161" s="116">
        <v>40</v>
      </c>
      <c r="H161" s="83" t="s">
        <v>94</v>
      </c>
      <c r="I161" s="95"/>
      <c r="J161" s="810"/>
      <c r="K161" s="175"/>
      <c r="L161" s="108"/>
    </row>
    <row r="162" spans="1:13">
      <c r="A162" s="146"/>
      <c r="B162" s="138"/>
      <c r="C162" s="139"/>
      <c r="D162" s="877" t="s">
        <v>136</v>
      </c>
      <c r="E162" s="877"/>
      <c r="F162" s="140" t="s">
        <v>85</v>
      </c>
      <c r="G162" s="141">
        <f>SUM(G160:G161)</f>
        <v>80</v>
      </c>
      <c r="H162" s="142" t="s">
        <v>94</v>
      </c>
      <c r="I162" s="95"/>
      <c r="J162" s="810"/>
      <c r="K162" s="175"/>
      <c r="L162" s="108"/>
    </row>
    <row r="163" spans="1:13">
      <c r="A163" s="146"/>
      <c r="B163" s="119" t="s">
        <v>449</v>
      </c>
      <c r="C163" s="95"/>
      <c r="D163" s="95"/>
      <c r="E163" s="95"/>
      <c r="F163" s="95"/>
      <c r="G163" s="95"/>
      <c r="H163" s="143">
        <v>16.95</v>
      </c>
      <c r="I163" s="95" t="s">
        <v>129</v>
      </c>
      <c r="J163" s="177"/>
      <c r="K163" s="175"/>
      <c r="L163" s="108"/>
    </row>
    <row r="164" spans="1:13">
      <c r="A164" s="146"/>
      <c r="B164" s="119" t="s">
        <v>156</v>
      </c>
      <c r="C164" s="113">
        <v>1</v>
      </c>
      <c r="D164" s="113" t="s">
        <v>140</v>
      </c>
      <c r="E164" s="781">
        <f>G162</f>
        <v>80</v>
      </c>
      <c r="F164" s="115" t="s">
        <v>140</v>
      </c>
      <c r="G164" s="116">
        <f>H163</f>
        <v>16.95</v>
      </c>
      <c r="H164" s="115" t="s">
        <v>85</v>
      </c>
      <c r="I164" s="134"/>
      <c r="J164" s="116">
        <f>C164*E164*G164</f>
        <v>1356</v>
      </c>
      <c r="K164" s="193" t="s">
        <v>16</v>
      </c>
      <c r="L164" s="108"/>
    </row>
    <row r="165" spans="1:13">
      <c r="A165" s="146"/>
      <c r="B165" s="95"/>
      <c r="C165" s="113"/>
      <c r="D165" s="113"/>
      <c r="E165" s="144"/>
      <c r="F165" s="113"/>
      <c r="G165" s="114"/>
      <c r="H165" s="113" t="s">
        <v>170</v>
      </c>
      <c r="J165" s="114">
        <f>SUM(J158:J164)</f>
        <v>8301.2099999999991</v>
      </c>
      <c r="K165" s="114" t="s">
        <v>16</v>
      </c>
      <c r="L165" s="108"/>
    </row>
    <row r="166" spans="1:13">
      <c r="A166" s="146"/>
      <c r="B166" s="95" t="s">
        <v>165</v>
      </c>
      <c r="C166" s="95"/>
      <c r="D166" s="114">
        <v>0.4</v>
      </c>
      <c r="E166" s="113" t="s">
        <v>140</v>
      </c>
      <c r="F166" s="114">
        <v>0.4</v>
      </c>
      <c r="G166" s="113" t="s">
        <v>85</v>
      </c>
      <c r="H166" s="112">
        <v>0.16</v>
      </c>
      <c r="I166" s="113" t="s">
        <v>16</v>
      </c>
      <c r="J166" s="95"/>
      <c r="K166" s="95"/>
      <c r="L166" s="108"/>
    </row>
    <row r="167" spans="1:13">
      <c r="A167" s="146"/>
      <c r="B167" s="178" t="s">
        <v>166</v>
      </c>
      <c r="C167" s="145"/>
      <c r="D167" s="179">
        <f>J165</f>
        <v>8301.2099999999991</v>
      </c>
      <c r="E167" s="180" t="s">
        <v>131</v>
      </c>
      <c r="F167" s="181">
        <f>H166</f>
        <v>0.16</v>
      </c>
      <c r="G167" s="95" t="s">
        <v>85</v>
      </c>
      <c r="H167" s="182"/>
      <c r="I167" s="183">
        <f>D167/F167</f>
        <v>51882.562499999993</v>
      </c>
      <c r="J167" s="95" t="s">
        <v>3</v>
      </c>
      <c r="K167" s="96"/>
      <c r="L167" s="108"/>
    </row>
    <row r="168" spans="1:13">
      <c r="A168" s="146"/>
      <c r="B168" s="95" t="s">
        <v>167</v>
      </c>
      <c r="C168" s="95"/>
      <c r="D168" s="95"/>
      <c r="E168" s="182">
        <f>I167</f>
        <v>51882.562499999993</v>
      </c>
      <c r="F168" s="95" t="s">
        <v>168</v>
      </c>
      <c r="G168" s="83" t="s">
        <v>169</v>
      </c>
      <c r="H168" s="184"/>
      <c r="I168" s="185">
        <f>E168*0.05</f>
        <v>2594.1281249999997</v>
      </c>
      <c r="J168" s="83" t="s">
        <v>94</v>
      </c>
      <c r="K168" s="96"/>
      <c r="L168" s="186">
        <f>I169</f>
        <v>49288.43437499999</v>
      </c>
    </row>
    <row r="169" spans="1:13">
      <c r="A169" s="146"/>
      <c r="B169" s="119"/>
      <c r="C169" s="95"/>
      <c r="D169" s="95"/>
      <c r="E169" s="95"/>
      <c r="F169" s="95"/>
      <c r="G169" s="95"/>
      <c r="H169" s="95" t="s">
        <v>170</v>
      </c>
      <c r="I169" s="183">
        <f>I167-I168</f>
        <v>49288.43437499999</v>
      </c>
      <c r="J169" s="95" t="s">
        <v>94</v>
      </c>
      <c r="K169" s="95"/>
      <c r="L169" s="797" t="s">
        <v>17</v>
      </c>
      <c r="M169" s="148"/>
    </row>
    <row r="170" spans="1:13">
      <c r="A170" s="160"/>
      <c r="B170" s="83"/>
      <c r="C170" s="83"/>
      <c r="D170" s="83"/>
      <c r="E170" s="83"/>
      <c r="F170" s="83"/>
      <c r="G170" s="83"/>
      <c r="H170" s="83"/>
      <c r="I170" s="185"/>
      <c r="J170" s="83"/>
      <c r="K170" s="84"/>
      <c r="L170" s="187"/>
    </row>
    <row r="171" spans="1:13" ht="15.75">
      <c r="A171" s="813"/>
      <c r="B171" s="814" t="s">
        <v>421</v>
      </c>
      <c r="C171" s="814"/>
      <c r="D171" s="814"/>
      <c r="E171" s="814"/>
      <c r="F171" s="814"/>
      <c r="G171" s="195"/>
      <c r="H171" s="195"/>
      <c r="I171" s="815"/>
      <c r="J171" s="195"/>
      <c r="K171" s="816"/>
      <c r="L171" s="817"/>
    </row>
    <row r="172" spans="1:13">
      <c r="A172" s="146"/>
      <c r="B172" s="119"/>
      <c r="C172" s="109"/>
      <c r="D172" s="113"/>
      <c r="E172" s="113"/>
      <c r="F172" s="114"/>
      <c r="G172" s="180"/>
      <c r="H172" s="114"/>
      <c r="I172" s="113"/>
      <c r="J172" s="183"/>
      <c r="K172" s="96"/>
      <c r="L172" s="788"/>
    </row>
    <row r="173" spans="1:13">
      <c r="A173" s="146"/>
      <c r="B173" s="119" t="s">
        <v>451</v>
      </c>
      <c r="C173" s="109"/>
      <c r="D173" s="109" t="s">
        <v>452</v>
      </c>
      <c r="E173" s="109" t="s">
        <v>85</v>
      </c>
      <c r="F173" s="789">
        <f>G32+G45</f>
        <v>341</v>
      </c>
      <c r="G173" s="109" t="s">
        <v>121</v>
      </c>
      <c r="H173" s="114"/>
      <c r="I173" s="113"/>
      <c r="J173" s="183"/>
      <c r="K173" s="96"/>
      <c r="L173" s="788"/>
    </row>
    <row r="174" spans="1:13">
      <c r="A174" s="146"/>
      <c r="B174" s="178" t="s">
        <v>171</v>
      </c>
      <c r="C174" s="145"/>
      <c r="D174" s="790"/>
      <c r="E174" s="180"/>
      <c r="F174" s="811"/>
      <c r="G174" s="114"/>
      <c r="H174" s="113"/>
      <c r="I174" s="183"/>
      <c r="J174" s="183"/>
      <c r="K174" s="96"/>
      <c r="L174" s="788"/>
    </row>
    <row r="175" spans="1:13">
      <c r="A175" s="146"/>
      <c r="B175" s="812">
        <f>F173</f>
        <v>341</v>
      </c>
      <c r="C175" s="180" t="s">
        <v>131</v>
      </c>
      <c r="D175" s="113">
        <v>0.4</v>
      </c>
      <c r="E175" s="787" t="s">
        <v>140</v>
      </c>
      <c r="F175" s="180">
        <v>5</v>
      </c>
      <c r="G175" s="114" t="s">
        <v>140</v>
      </c>
      <c r="H175" s="113">
        <v>2</v>
      </c>
      <c r="I175" s="183" t="s">
        <v>85</v>
      </c>
      <c r="J175" s="789">
        <f>(B175/D175)*F175*H175</f>
        <v>8525</v>
      </c>
      <c r="K175" s="96" t="s">
        <v>3</v>
      </c>
      <c r="L175" s="788"/>
    </row>
    <row r="176" spans="1:13">
      <c r="A176" s="146"/>
      <c r="B176" s="83" t="s">
        <v>167</v>
      </c>
      <c r="C176" s="83"/>
      <c r="D176" s="83"/>
      <c r="E176" s="184">
        <f>J175</f>
        <v>8525</v>
      </c>
      <c r="F176" s="83" t="s">
        <v>168</v>
      </c>
      <c r="G176" s="83" t="s">
        <v>169</v>
      </c>
      <c r="H176" s="184"/>
      <c r="I176" s="185" t="s">
        <v>169</v>
      </c>
      <c r="J176" s="185">
        <f>E176*0.05</f>
        <v>426.25</v>
      </c>
      <c r="K176" s="96"/>
      <c r="L176" s="788"/>
    </row>
    <row r="177" spans="1:12">
      <c r="A177" s="146"/>
      <c r="B177" s="151"/>
      <c r="C177" s="189"/>
      <c r="D177" s="109"/>
      <c r="E177" s="95"/>
      <c r="F177" s="143"/>
      <c r="G177" s="95"/>
      <c r="H177" s="95" t="s">
        <v>88</v>
      </c>
      <c r="I177" s="183" t="s">
        <v>85</v>
      </c>
      <c r="J177" s="182">
        <f>J175-J176</f>
        <v>8098.75</v>
      </c>
      <c r="K177" s="96"/>
      <c r="L177" s="788">
        <f>J177</f>
        <v>8098.75</v>
      </c>
    </row>
    <row r="178" spans="1:12">
      <c r="A178" s="160"/>
      <c r="B178" s="791"/>
      <c r="C178" s="117"/>
      <c r="D178" s="115"/>
      <c r="E178" s="116"/>
      <c r="F178" s="115"/>
      <c r="G178" s="116"/>
      <c r="H178" s="83"/>
      <c r="I178" s="185"/>
      <c r="J178" s="83" t="s">
        <v>3</v>
      </c>
      <c r="K178" s="84"/>
      <c r="L178" s="187" t="s">
        <v>17</v>
      </c>
    </row>
    <row r="179" spans="1:12" ht="57.75" customHeight="1">
      <c r="A179" s="191" t="s">
        <v>172</v>
      </c>
      <c r="B179" s="858" t="s">
        <v>173</v>
      </c>
      <c r="C179" s="859"/>
      <c r="D179" s="859"/>
      <c r="E179" s="859"/>
      <c r="F179" s="859"/>
      <c r="G179" s="859"/>
      <c r="H179" s="859"/>
      <c r="I179" s="859"/>
      <c r="J179" s="859"/>
      <c r="K179" s="871"/>
      <c r="L179" s="108"/>
    </row>
    <row r="180" spans="1:12">
      <c r="A180" s="146"/>
      <c r="B180" s="192"/>
      <c r="C180" s="118" t="s">
        <v>174</v>
      </c>
      <c r="D180" s="118"/>
      <c r="E180" s="118"/>
      <c r="F180" s="113"/>
      <c r="G180" s="113"/>
      <c r="H180" s="113"/>
      <c r="I180" s="113"/>
      <c r="J180" s="113"/>
      <c r="K180" s="190"/>
      <c r="L180" s="108"/>
    </row>
    <row r="181" spans="1:12">
      <c r="A181" s="146"/>
      <c r="B181" s="119"/>
      <c r="C181" s="183">
        <f>L168</f>
        <v>49288.43437499999</v>
      </c>
      <c r="D181" s="113" t="s">
        <v>140</v>
      </c>
      <c r="E181" s="114">
        <v>0.4</v>
      </c>
      <c r="F181" s="113" t="s">
        <v>140</v>
      </c>
      <c r="G181" s="114">
        <v>0.4</v>
      </c>
      <c r="H181" s="113" t="s">
        <v>140</v>
      </c>
      <c r="I181" s="114">
        <v>0.2</v>
      </c>
      <c r="J181" s="113" t="s">
        <v>85</v>
      </c>
      <c r="K181" s="165">
        <f>C181*E181*G181*I181</f>
        <v>1577.2299</v>
      </c>
      <c r="L181" s="108"/>
    </row>
    <row r="182" spans="1:12">
      <c r="A182" s="146"/>
      <c r="B182" s="192"/>
      <c r="C182" s="118" t="s">
        <v>422</v>
      </c>
      <c r="D182" s="118"/>
      <c r="E182" s="118"/>
      <c r="F182" s="113"/>
      <c r="G182" s="113"/>
      <c r="H182" s="113"/>
      <c r="I182" s="113"/>
      <c r="J182" s="113"/>
      <c r="K182" s="190"/>
      <c r="L182" s="108"/>
    </row>
    <row r="183" spans="1:12">
      <c r="A183" s="146"/>
      <c r="B183" s="119"/>
      <c r="C183" s="183">
        <f>L177</f>
        <v>8098.75</v>
      </c>
      <c r="D183" s="113" t="s">
        <v>140</v>
      </c>
      <c r="E183" s="114">
        <v>0.4</v>
      </c>
      <c r="F183" s="113" t="s">
        <v>140</v>
      </c>
      <c r="G183" s="114">
        <v>0.4</v>
      </c>
      <c r="H183" s="113" t="s">
        <v>140</v>
      </c>
      <c r="I183" s="114">
        <v>0.4</v>
      </c>
      <c r="J183" s="113" t="s">
        <v>85</v>
      </c>
      <c r="K183" s="165">
        <f>C183*E183*G183*I183</f>
        <v>518.32000000000005</v>
      </c>
      <c r="L183" s="108"/>
    </row>
    <row r="184" spans="1:12">
      <c r="A184" s="148"/>
      <c r="B184" s="194"/>
      <c r="C184" s="195"/>
      <c r="D184" s="195"/>
      <c r="E184" s="195"/>
      <c r="F184" s="195"/>
      <c r="G184" s="195"/>
      <c r="H184" s="195"/>
      <c r="I184" s="195"/>
      <c r="J184" s="195" t="s">
        <v>170</v>
      </c>
      <c r="K184" s="196">
        <f>SUM(K181:K183)</f>
        <v>2095.5499</v>
      </c>
      <c r="L184" s="96"/>
    </row>
    <row r="185" spans="1:12">
      <c r="A185" s="148"/>
      <c r="B185" s="119"/>
      <c r="C185" s="95"/>
      <c r="D185" s="95"/>
      <c r="E185" s="95"/>
      <c r="F185" s="95"/>
      <c r="G185" s="95"/>
      <c r="H185" s="95"/>
      <c r="I185" s="95"/>
      <c r="J185" s="95"/>
      <c r="K185" s="190" t="s">
        <v>4</v>
      </c>
      <c r="L185" s="96"/>
    </row>
    <row r="186" spans="1:12">
      <c r="A186" s="148"/>
      <c r="B186" s="119" t="s">
        <v>175</v>
      </c>
      <c r="C186" s="95"/>
      <c r="D186" s="95"/>
      <c r="E186" s="95"/>
      <c r="F186" s="95"/>
      <c r="G186" s="114">
        <f>K184</f>
        <v>2095.5499</v>
      </c>
      <c r="H186" s="197" t="s">
        <v>140</v>
      </c>
      <c r="I186" s="173">
        <v>0.5</v>
      </c>
      <c r="J186" s="113" t="s">
        <v>85</v>
      </c>
      <c r="K186" s="165">
        <f>G186*0.5</f>
        <v>1047.77495</v>
      </c>
      <c r="L186" s="165">
        <f>K186</f>
        <v>1047.77495</v>
      </c>
    </row>
    <row r="187" spans="1:12">
      <c r="A187" s="160"/>
      <c r="B187" s="161"/>
      <c r="C187" s="134"/>
      <c r="D187" s="134"/>
      <c r="E187" s="134"/>
      <c r="F187" s="134"/>
      <c r="G187" s="134"/>
      <c r="H187" s="134"/>
      <c r="I187" s="134"/>
      <c r="J187" s="134"/>
      <c r="K187" s="106" t="s">
        <v>4</v>
      </c>
      <c r="L187" s="135" t="s">
        <v>146</v>
      </c>
    </row>
    <row r="188" spans="1:12">
      <c r="A188" s="146"/>
      <c r="B188" s="119" t="s">
        <v>176</v>
      </c>
      <c r="C188" s="95"/>
      <c r="D188" s="95"/>
      <c r="E188" s="95"/>
      <c r="F188" s="95"/>
      <c r="G188" s="95"/>
      <c r="H188" s="95"/>
      <c r="I188" s="95"/>
      <c r="J188" s="95"/>
      <c r="K188" s="96"/>
      <c r="L188" s="108"/>
    </row>
    <row r="189" spans="1:12">
      <c r="A189" s="146"/>
      <c r="B189" s="119"/>
      <c r="C189" s="95" t="s">
        <v>462</v>
      </c>
      <c r="D189" s="95"/>
      <c r="E189" s="95"/>
      <c r="F189" s="95"/>
      <c r="G189" s="95" t="s">
        <v>85</v>
      </c>
      <c r="H189" s="143">
        <f>L186</f>
        <v>1047.77495</v>
      </c>
      <c r="I189" s="95"/>
      <c r="J189" s="95"/>
      <c r="K189" s="96"/>
      <c r="L189" s="159">
        <f>H189</f>
        <v>1047.77495</v>
      </c>
    </row>
    <row r="190" spans="1:12">
      <c r="A190" s="160"/>
      <c r="B190" s="82"/>
      <c r="C190" s="83"/>
      <c r="D190" s="83"/>
      <c r="E190" s="83"/>
      <c r="F190" s="83"/>
      <c r="G190" s="83"/>
      <c r="H190" s="83"/>
      <c r="I190" s="83"/>
      <c r="J190" s="83"/>
      <c r="K190" s="84"/>
      <c r="L190" s="135" t="s">
        <v>4</v>
      </c>
    </row>
    <row r="191" spans="1:12" ht="150" customHeight="1">
      <c r="A191" s="89" t="s">
        <v>177</v>
      </c>
      <c r="B191" s="868" t="s">
        <v>178</v>
      </c>
      <c r="C191" s="873"/>
      <c r="D191" s="873"/>
      <c r="E191" s="873"/>
      <c r="F191" s="873"/>
      <c r="G191" s="873"/>
      <c r="H191" s="873"/>
      <c r="I191" s="873"/>
      <c r="J191" s="873"/>
      <c r="K191" s="874"/>
      <c r="L191" s="198"/>
    </row>
    <row r="192" spans="1:12">
      <c r="A192" s="108"/>
      <c r="B192" s="136" t="s">
        <v>431</v>
      </c>
      <c r="C192" s="137"/>
      <c r="D192" s="95"/>
      <c r="E192" s="95"/>
      <c r="F192" s="95"/>
      <c r="G192" s="95"/>
      <c r="H192" s="95"/>
      <c r="I192" s="95"/>
      <c r="J192" s="95"/>
      <c r="K192" s="95"/>
      <c r="L192" s="198"/>
    </row>
    <row r="193" spans="1:15">
      <c r="A193" s="108"/>
      <c r="B193" s="806" t="s">
        <v>119</v>
      </c>
      <c r="C193" s="804">
        <v>0</v>
      </c>
      <c r="D193" s="807" t="s">
        <v>120</v>
      </c>
      <c r="E193" s="800">
        <f>E17</f>
        <v>0.72399999999999998</v>
      </c>
      <c r="F193" s="807" t="s">
        <v>85</v>
      </c>
      <c r="G193" s="786">
        <f>(E193-C193)*1000</f>
        <v>724</v>
      </c>
      <c r="H193" s="46" t="s">
        <v>121</v>
      </c>
      <c r="I193" s="95"/>
      <c r="J193" s="95"/>
      <c r="K193" s="95"/>
      <c r="L193" s="198"/>
      <c r="M193" s="828">
        <v>0.23823626192826589</v>
      </c>
      <c r="N193" s="828">
        <v>0.38334978611385317</v>
      </c>
      <c r="O193" s="828">
        <v>0.37841395195788091</v>
      </c>
    </row>
    <row r="194" spans="1:15">
      <c r="A194" s="108"/>
      <c r="B194" s="806" t="s">
        <v>119</v>
      </c>
      <c r="C194" s="804">
        <v>1.0149999999999999</v>
      </c>
      <c r="D194" s="807" t="s">
        <v>120</v>
      </c>
      <c r="E194" s="800">
        <f>E18</f>
        <v>2.1800000000000002</v>
      </c>
      <c r="F194" s="807" t="s">
        <v>85</v>
      </c>
      <c r="G194" s="786">
        <f>(E194-C194)*1000</f>
        <v>1165.0000000000002</v>
      </c>
      <c r="H194" s="46" t="s">
        <v>121</v>
      </c>
      <c r="I194" s="95"/>
      <c r="J194" s="95"/>
      <c r="K194" s="95"/>
      <c r="L194" s="198"/>
      <c r="M194">
        <f>14217*M193</f>
        <v>3387.0049358341562</v>
      </c>
      <c r="N194">
        <f t="shared" ref="N194:O194" si="2">14217*N193</f>
        <v>5450.0839091806502</v>
      </c>
      <c r="O194">
        <f t="shared" si="2"/>
        <v>5379.9111549851932</v>
      </c>
    </row>
    <row r="195" spans="1:15">
      <c r="A195" s="108"/>
      <c r="B195" s="111" t="s">
        <v>119</v>
      </c>
      <c r="C195" s="112">
        <v>9.1999999999999993</v>
      </c>
      <c r="D195" s="113" t="s">
        <v>120</v>
      </c>
      <c r="E195" s="117">
        <v>10.35</v>
      </c>
      <c r="F195" s="115" t="s">
        <v>85</v>
      </c>
      <c r="G195" s="116">
        <f>(E195-C195)*1000</f>
        <v>1150.0000000000005</v>
      </c>
      <c r="H195" s="83" t="s">
        <v>94</v>
      </c>
      <c r="I195" s="95"/>
      <c r="J195" s="95"/>
      <c r="K195" s="95"/>
      <c r="L195" s="198"/>
    </row>
    <row r="196" spans="1:15">
      <c r="A196" s="108"/>
      <c r="B196" s="111"/>
      <c r="C196" s="112"/>
      <c r="D196" s="113"/>
      <c r="E196" s="112"/>
      <c r="F196" s="113" t="s">
        <v>154</v>
      </c>
      <c r="G196" s="114">
        <f>SUM(G193:G195)</f>
        <v>3039.0000000000009</v>
      </c>
      <c r="H196" s="95" t="s">
        <v>121</v>
      </c>
      <c r="I196" s="95"/>
      <c r="J196" s="95"/>
      <c r="K196" s="95"/>
      <c r="L196" s="198"/>
    </row>
    <row r="197" spans="1:15">
      <c r="A197" s="108"/>
      <c r="B197" s="886" t="s">
        <v>426</v>
      </c>
      <c r="C197" s="887"/>
      <c r="D197" s="113"/>
      <c r="E197" s="112"/>
      <c r="F197" s="113"/>
      <c r="G197" s="114"/>
      <c r="H197" s="95"/>
      <c r="I197" s="95"/>
      <c r="J197" s="95"/>
      <c r="K197" s="95"/>
      <c r="L197" s="198"/>
    </row>
    <row r="198" spans="1:15">
      <c r="A198" s="108"/>
      <c r="B198" s="199" t="s">
        <v>182</v>
      </c>
      <c r="C198" s="114">
        <f>G196</f>
        <v>3039.0000000000009</v>
      </c>
      <c r="D198" s="180" t="s">
        <v>131</v>
      </c>
      <c r="E198" s="113">
        <v>0.67500000000000004</v>
      </c>
      <c r="F198" s="113" t="s">
        <v>183</v>
      </c>
      <c r="G198" s="95" t="s">
        <v>85</v>
      </c>
      <c r="H198" s="182">
        <f>((C198/E198)+1)*2</f>
        <v>9006.4444444444471</v>
      </c>
      <c r="I198" s="95" t="s">
        <v>3</v>
      </c>
      <c r="J198" s="95"/>
      <c r="K198" s="95"/>
      <c r="L198" s="198"/>
    </row>
    <row r="199" spans="1:15">
      <c r="A199" s="108"/>
      <c r="B199" s="886" t="s">
        <v>346</v>
      </c>
      <c r="C199" s="887"/>
      <c r="D199" s="113"/>
      <c r="E199" s="112"/>
      <c r="F199" s="113"/>
      <c r="G199" s="114"/>
      <c r="H199" s="95"/>
      <c r="I199" s="95"/>
      <c r="J199" s="95"/>
      <c r="K199" s="95"/>
      <c r="L199" s="198"/>
    </row>
    <row r="200" spans="1:15">
      <c r="A200" s="108"/>
      <c r="B200" s="199" t="s">
        <v>179</v>
      </c>
      <c r="C200" s="95" t="s">
        <v>180</v>
      </c>
      <c r="D200" s="95" t="s">
        <v>181</v>
      </c>
      <c r="E200" s="95"/>
      <c r="F200" s="113" t="s">
        <v>85</v>
      </c>
      <c r="G200" s="95"/>
      <c r="H200" s="95"/>
      <c r="I200" s="95"/>
      <c r="J200" s="95"/>
      <c r="K200" s="95"/>
      <c r="L200" s="198"/>
    </row>
    <row r="201" spans="1:15">
      <c r="A201" s="108"/>
      <c r="B201" s="199" t="s">
        <v>182</v>
      </c>
      <c r="C201" s="114">
        <f>G196</f>
        <v>3039.0000000000009</v>
      </c>
      <c r="D201" s="180" t="s">
        <v>131</v>
      </c>
      <c r="E201" s="115">
        <v>2</v>
      </c>
      <c r="F201" s="115" t="s">
        <v>183</v>
      </c>
      <c r="G201" s="83" t="s">
        <v>85</v>
      </c>
      <c r="H201" s="83">
        <f>((C201/2)+1)*2</f>
        <v>3041.0000000000009</v>
      </c>
      <c r="I201" s="83" t="s">
        <v>3</v>
      </c>
      <c r="J201" s="95"/>
      <c r="K201" s="95"/>
      <c r="L201" s="198"/>
    </row>
    <row r="202" spans="1:15">
      <c r="A202" s="108"/>
      <c r="B202" s="199"/>
      <c r="C202" s="114"/>
      <c r="D202" s="180"/>
      <c r="E202" s="113"/>
      <c r="F202" s="113"/>
      <c r="G202" s="95"/>
      <c r="H202" s="182">
        <f>SUM(H198:H201)</f>
        <v>12047.444444444449</v>
      </c>
      <c r="I202" s="95" t="s">
        <v>3</v>
      </c>
      <c r="J202" s="95"/>
      <c r="K202" s="95"/>
      <c r="L202" s="132">
        <f>H204</f>
        <v>14137.444444444449</v>
      </c>
    </row>
    <row r="203" spans="1:15">
      <c r="A203" s="108"/>
      <c r="B203" s="151" t="s">
        <v>427</v>
      </c>
      <c r="C203" s="188"/>
      <c r="D203" s="188"/>
      <c r="E203" s="188"/>
      <c r="F203" s="798"/>
      <c r="G203" s="83" t="s">
        <v>105</v>
      </c>
      <c r="H203" s="184">
        <v>2090</v>
      </c>
      <c r="I203" s="83" t="s">
        <v>94</v>
      </c>
      <c r="J203" s="95"/>
      <c r="K203" s="95"/>
      <c r="L203" s="198" t="s">
        <v>3</v>
      </c>
      <c r="O203" s="795">
        <f>O43</f>
        <v>127006138.55988385</v>
      </c>
    </row>
    <row r="204" spans="1:15">
      <c r="A204" s="108"/>
      <c r="B204" s="199"/>
      <c r="C204" s="114"/>
      <c r="D204" s="180"/>
      <c r="E204" s="113"/>
      <c r="F204" s="113"/>
      <c r="G204" s="95" t="s">
        <v>154</v>
      </c>
      <c r="H204" s="182">
        <f>SUM(H202:H203)</f>
        <v>14137.444444444449</v>
      </c>
      <c r="I204" s="95"/>
      <c r="J204" s="95"/>
      <c r="K204" s="95"/>
      <c r="L204" s="132"/>
    </row>
    <row r="205" spans="1:15">
      <c r="A205" s="108"/>
      <c r="B205" s="200"/>
      <c r="C205" s="201"/>
      <c r="D205" s="202"/>
      <c r="E205" s="201"/>
      <c r="F205" s="114"/>
      <c r="G205" s="201"/>
      <c r="H205" s="114"/>
      <c r="I205" s="113"/>
      <c r="J205" s="114"/>
      <c r="K205" s="95"/>
      <c r="L205" s="146"/>
    </row>
    <row r="206" spans="1:15">
      <c r="A206" s="146"/>
      <c r="B206" s="109"/>
      <c r="C206" s="109"/>
      <c r="D206" s="109"/>
      <c r="E206" s="109"/>
      <c r="F206" s="109"/>
      <c r="G206" s="109"/>
      <c r="H206" s="109"/>
      <c r="I206" s="109"/>
      <c r="J206" s="109"/>
      <c r="K206" s="109"/>
      <c r="L206" s="198"/>
    </row>
    <row r="207" spans="1:15" ht="84.75" customHeight="1">
      <c r="A207" s="89" t="s">
        <v>184</v>
      </c>
      <c r="B207" s="873" t="s">
        <v>428</v>
      </c>
      <c r="C207" s="869"/>
      <c r="D207" s="869"/>
      <c r="E207" s="869"/>
      <c r="F207" s="869"/>
      <c r="G207" s="869"/>
      <c r="H207" s="869"/>
      <c r="I207" s="869"/>
      <c r="J207" s="869"/>
      <c r="K207" s="869"/>
      <c r="L207" s="171"/>
    </row>
    <row r="208" spans="1:15">
      <c r="A208" s="146"/>
      <c r="B208" s="109" t="s">
        <v>185</v>
      </c>
      <c r="C208" s="109"/>
      <c r="D208" s="109"/>
      <c r="E208" s="109"/>
      <c r="F208" s="109"/>
      <c r="G208" s="109"/>
      <c r="H208" s="109"/>
      <c r="I208" s="109"/>
      <c r="J208" s="109"/>
      <c r="K208" s="109"/>
      <c r="L208" s="108"/>
    </row>
    <row r="209" spans="1:15">
      <c r="A209" s="146"/>
      <c r="B209" s="136" t="s">
        <v>431</v>
      </c>
      <c r="C209" s="137"/>
      <c r="D209" s="95"/>
      <c r="E209" s="95"/>
      <c r="F209" s="95"/>
      <c r="G209" s="95"/>
      <c r="H209" s="95"/>
      <c r="I209" s="95"/>
      <c r="J209" s="95"/>
      <c r="K209" s="109"/>
      <c r="L209" s="108"/>
    </row>
    <row r="210" spans="1:15">
      <c r="A210" s="146"/>
      <c r="B210" s="806" t="s">
        <v>119</v>
      </c>
      <c r="C210" s="804">
        <v>0</v>
      </c>
      <c r="D210" s="807" t="s">
        <v>120</v>
      </c>
      <c r="E210" s="800">
        <f>E17</f>
        <v>0.72399999999999998</v>
      </c>
      <c r="F210" s="801" t="s">
        <v>85</v>
      </c>
      <c r="G210" s="786">
        <f>(E210-C210)*1000</f>
        <v>724</v>
      </c>
      <c r="H210" s="46" t="s">
        <v>121</v>
      </c>
      <c r="I210" s="95"/>
      <c r="J210" s="95"/>
      <c r="K210" s="109"/>
      <c r="L210" s="108"/>
      <c r="M210" s="828">
        <v>0.23823626192826589</v>
      </c>
      <c r="N210" s="828">
        <v>0.38334978611385317</v>
      </c>
      <c r="O210" s="828">
        <v>0.37841395195788091</v>
      </c>
    </row>
    <row r="211" spans="1:15">
      <c r="A211" s="146"/>
      <c r="B211" s="806" t="s">
        <v>119</v>
      </c>
      <c r="C211" s="804">
        <v>1.0149999999999999</v>
      </c>
      <c r="D211" s="807" t="s">
        <v>120</v>
      </c>
      <c r="E211" s="800">
        <f>E18</f>
        <v>2.1800000000000002</v>
      </c>
      <c r="F211" s="807" t="s">
        <v>85</v>
      </c>
      <c r="G211" s="786">
        <f>(E211-C211)*1000</f>
        <v>1165.0000000000002</v>
      </c>
      <c r="H211" s="95" t="s">
        <v>121</v>
      </c>
      <c r="I211" s="95"/>
      <c r="J211" s="95"/>
      <c r="K211" s="109"/>
      <c r="L211" s="108"/>
      <c r="M211">
        <f>41308.8*M210</f>
        <v>9841.2540967423502</v>
      </c>
      <c r="N211">
        <f t="shared" ref="N211:O211" si="3">41308.8*N210</f>
        <v>15835.71964461994</v>
      </c>
      <c r="O211">
        <f t="shared" si="3"/>
        <v>15631.826258637711</v>
      </c>
    </row>
    <row r="212" spans="1:15">
      <c r="A212" s="146"/>
      <c r="B212" s="111" t="s">
        <v>119</v>
      </c>
      <c r="C212" s="112">
        <v>9.1999999999999993</v>
      </c>
      <c r="D212" s="113" t="s">
        <v>120</v>
      </c>
      <c r="E212" s="117">
        <v>10.35</v>
      </c>
      <c r="F212" s="115" t="s">
        <v>85</v>
      </c>
      <c r="G212" s="116">
        <f>(E212-C212)*1000</f>
        <v>1150.0000000000005</v>
      </c>
      <c r="H212" s="83" t="s">
        <v>94</v>
      </c>
      <c r="I212" s="95"/>
      <c r="J212" s="95"/>
      <c r="K212" s="109"/>
      <c r="L212" s="108"/>
    </row>
    <row r="213" spans="1:15">
      <c r="A213" s="146"/>
      <c r="B213" s="111"/>
      <c r="C213" s="112"/>
      <c r="D213" s="113"/>
      <c r="E213" s="112"/>
      <c r="F213" s="113" t="s">
        <v>154</v>
      </c>
      <c r="G213" s="114">
        <f>SUM(G210:G212)</f>
        <v>3039.0000000000009</v>
      </c>
      <c r="H213" s="95" t="s">
        <v>121</v>
      </c>
      <c r="I213" s="95"/>
      <c r="J213" s="95"/>
      <c r="K213" s="109"/>
      <c r="L213" s="108"/>
      <c r="M213">
        <f>850/4700</f>
        <v>0.18085106382978725</v>
      </c>
      <c r="N213">
        <f>3860/4700</f>
        <v>0.82127659574468082</v>
      </c>
    </row>
    <row r="214" spans="1:15">
      <c r="A214" s="146"/>
      <c r="B214" s="119" t="s">
        <v>186</v>
      </c>
      <c r="C214" s="95"/>
      <c r="D214" s="95"/>
      <c r="E214" s="95"/>
      <c r="F214" s="95"/>
      <c r="G214" s="95"/>
      <c r="H214" s="95">
        <v>13.24</v>
      </c>
      <c r="I214" s="95" t="s">
        <v>129</v>
      </c>
      <c r="J214" s="95"/>
      <c r="K214" s="109"/>
      <c r="L214" s="170">
        <f>J222</f>
        <v>106121.79999999999</v>
      </c>
      <c r="M214">
        <f>64813*M213</f>
        <v>11721.5</v>
      </c>
      <c r="N214">
        <f>64813*N213</f>
        <v>53229.399999999994</v>
      </c>
    </row>
    <row r="215" spans="1:15">
      <c r="A215" s="146"/>
      <c r="B215" s="119" t="s">
        <v>187</v>
      </c>
      <c r="C215" s="113" t="s">
        <v>85</v>
      </c>
      <c r="D215" s="114">
        <v>3120</v>
      </c>
      <c r="E215" s="113" t="s">
        <v>140</v>
      </c>
      <c r="F215" s="113">
        <f>H214</f>
        <v>13.24</v>
      </c>
      <c r="G215" s="113" t="s">
        <v>85</v>
      </c>
      <c r="H215" s="114">
        <f>D215*F215</f>
        <v>41308.800000000003</v>
      </c>
      <c r="I215" s="95" t="s">
        <v>16</v>
      </c>
      <c r="J215" s="143">
        <f>H215</f>
        <v>41308.800000000003</v>
      </c>
      <c r="K215" s="109" t="str">
        <f>I215</f>
        <v>Sqm</v>
      </c>
      <c r="L215" s="203" t="s">
        <v>16</v>
      </c>
      <c r="M215" s="148"/>
    </row>
    <row r="216" spans="1:15">
      <c r="A216" s="146"/>
      <c r="B216" s="863" t="s">
        <v>126</v>
      </c>
      <c r="C216" s="864"/>
      <c r="D216" s="864"/>
      <c r="E216" s="864"/>
      <c r="F216" s="113"/>
      <c r="G216" s="114"/>
      <c r="H216" s="95"/>
      <c r="I216" s="95"/>
      <c r="J216" s="95"/>
      <c r="K216" s="109"/>
      <c r="L216" s="203"/>
      <c r="M216" s="148"/>
    </row>
    <row r="217" spans="1:15" ht="25.5">
      <c r="A217" s="146"/>
      <c r="B217" s="120" t="s">
        <v>127</v>
      </c>
      <c r="C217" s="100">
        <v>4.5999999999999996</v>
      </c>
      <c r="D217" s="94" t="s">
        <v>120</v>
      </c>
      <c r="E217" s="100">
        <v>7.8</v>
      </c>
      <c r="F217" s="94" t="s">
        <v>85</v>
      </c>
      <c r="G217" s="121">
        <v>850</v>
      </c>
      <c r="H217" s="93" t="s">
        <v>121</v>
      </c>
      <c r="I217" s="95"/>
      <c r="J217" s="95"/>
      <c r="K217" s="109"/>
      <c r="L217" s="203"/>
      <c r="M217" s="148"/>
    </row>
    <row r="218" spans="1:15" ht="25.5">
      <c r="A218" s="146"/>
      <c r="B218" s="120" t="s">
        <v>127</v>
      </c>
      <c r="C218" s="100">
        <v>25.2</v>
      </c>
      <c r="D218" s="105" t="s">
        <v>120</v>
      </c>
      <c r="E218" s="122">
        <v>36.630000000000003</v>
      </c>
      <c r="F218" s="105" t="s">
        <v>85</v>
      </c>
      <c r="G218" s="123">
        <v>3850</v>
      </c>
      <c r="H218" s="124" t="s">
        <v>121</v>
      </c>
      <c r="I218" s="95"/>
      <c r="J218" s="95"/>
      <c r="K218" s="109"/>
      <c r="L218" s="203"/>
      <c r="M218" s="148"/>
    </row>
    <row r="219" spans="1:15">
      <c r="A219" s="146"/>
      <c r="B219" s="111"/>
      <c r="C219" s="112"/>
      <c r="D219" s="113"/>
      <c r="E219" s="112"/>
      <c r="F219" s="118" t="s">
        <v>125</v>
      </c>
      <c r="G219" s="114">
        <f>SUM(G217:G218)</f>
        <v>4700</v>
      </c>
      <c r="H219" s="95" t="s">
        <v>121</v>
      </c>
      <c r="I219" s="95"/>
      <c r="J219" s="95"/>
      <c r="K219" s="109"/>
      <c r="L219" s="203"/>
      <c r="M219" s="148"/>
    </row>
    <row r="220" spans="1:15">
      <c r="A220" s="146"/>
      <c r="B220" s="119" t="s">
        <v>188</v>
      </c>
      <c r="C220" s="95"/>
      <c r="D220" s="95"/>
      <c r="E220" s="95"/>
      <c r="F220" s="95"/>
      <c r="G220" s="95"/>
      <c r="H220" s="95">
        <v>13.79</v>
      </c>
      <c r="I220" s="95" t="s">
        <v>129</v>
      </c>
      <c r="J220" s="95"/>
      <c r="K220" s="109"/>
      <c r="L220" s="203"/>
      <c r="M220" s="148"/>
    </row>
    <row r="221" spans="1:15">
      <c r="A221" s="146"/>
      <c r="B221" s="119" t="s">
        <v>187</v>
      </c>
      <c r="C221" s="113" t="s">
        <v>85</v>
      </c>
      <c r="D221" s="114">
        <f>G219</f>
        <v>4700</v>
      </c>
      <c r="E221" s="115" t="s">
        <v>140</v>
      </c>
      <c r="F221" s="115">
        <f>H220</f>
        <v>13.79</v>
      </c>
      <c r="G221" s="115" t="s">
        <v>85</v>
      </c>
      <c r="H221" s="116">
        <f>D221*F221</f>
        <v>64812.999999999993</v>
      </c>
      <c r="I221" s="83" t="s">
        <v>16</v>
      </c>
      <c r="J221" s="149">
        <f>H221</f>
        <v>64812.999999999993</v>
      </c>
      <c r="K221" s="162" t="str">
        <f>I221</f>
        <v>Sqm</v>
      </c>
      <c r="L221" s="203"/>
      <c r="M221" s="148"/>
    </row>
    <row r="222" spans="1:15">
      <c r="A222" s="146"/>
      <c r="B222" s="119"/>
      <c r="C222" s="113"/>
      <c r="D222" s="114"/>
      <c r="E222" s="113"/>
      <c r="F222" s="113"/>
      <c r="G222" s="113"/>
      <c r="H222" s="114"/>
      <c r="I222" s="95" t="s">
        <v>170</v>
      </c>
      <c r="J222" s="143">
        <f>SUM(J215:J221)</f>
        <v>106121.79999999999</v>
      </c>
      <c r="K222" s="109" t="s">
        <v>16</v>
      </c>
      <c r="L222" s="203"/>
      <c r="M222" s="148"/>
    </row>
    <row r="223" spans="1:15">
      <c r="A223" s="160"/>
      <c r="B223" s="166"/>
      <c r="C223" s="116"/>
      <c r="D223" s="115"/>
      <c r="E223" s="116"/>
      <c r="F223" s="115"/>
      <c r="G223" s="116"/>
      <c r="H223" s="83"/>
      <c r="I223" s="83"/>
      <c r="J223" s="83"/>
      <c r="K223" s="134"/>
      <c r="L223" s="81"/>
    </row>
    <row r="224" spans="1:15" ht="80.25" customHeight="1">
      <c r="A224" s="89" t="s">
        <v>189</v>
      </c>
      <c r="B224" s="873" t="s">
        <v>190</v>
      </c>
      <c r="C224" s="869"/>
      <c r="D224" s="869"/>
      <c r="E224" s="869"/>
      <c r="F224" s="869"/>
      <c r="G224" s="869"/>
      <c r="H224" s="869"/>
      <c r="I224" s="869"/>
      <c r="J224" s="869"/>
      <c r="K224" s="869"/>
      <c r="L224" s="171"/>
    </row>
    <row r="225" spans="1:12">
      <c r="A225" s="146"/>
      <c r="B225" s="95" t="s">
        <v>185</v>
      </c>
      <c r="C225" s="95"/>
      <c r="D225" s="109"/>
      <c r="E225" s="109"/>
      <c r="F225" s="109"/>
      <c r="G225" s="109"/>
      <c r="H225" s="109"/>
      <c r="I225" s="109"/>
      <c r="J225" s="109"/>
      <c r="K225" s="109"/>
      <c r="L225" s="108"/>
    </row>
    <row r="226" spans="1:12">
      <c r="A226" s="146"/>
      <c r="B226" s="152" t="s">
        <v>135</v>
      </c>
      <c r="C226" s="137"/>
      <c r="D226" s="95"/>
      <c r="E226" s="95"/>
      <c r="F226" s="95"/>
      <c r="G226" s="95"/>
      <c r="H226" s="95"/>
      <c r="I226" s="109"/>
      <c r="J226" s="109"/>
      <c r="K226" s="109"/>
      <c r="L226" s="108"/>
    </row>
    <row r="227" spans="1:12">
      <c r="A227" s="146"/>
      <c r="B227" s="806" t="s">
        <v>119</v>
      </c>
      <c r="C227" s="800">
        <f>C11</f>
        <v>0.72399999999999998</v>
      </c>
      <c r="D227" s="807" t="s">
        <v>120</v>
      </c>
      <c r="E227" s="804">
        <v>0.93500000000000005</v>
      </c>
      <c r="F227" s="807" t="s">
        <v>85</v>
      </c>
      <c r="G227" s="786">
        <f>(E227-C227)*1000</f>
        <v>211.00000000000009</v>
      </c>
      <c r="H227" s="142" t="s">
        <v>121</v>
      </c>
      <c r="I227" s="109"/>
      <c r="J227" s="109"/>
      <c r="K227" s="109"/>
      <c r="L227" s="108"/>
    </row>
    <row r="228" spans="1:12">
      <c r="A228" s="146"/>
      <c r="B228" s="806" t="s">
        <v>119</v>
      </c>
      <c r="C228" s="804">
        <v>0.96499999999999997</v>
      </c>
      <c r="D228" s="807" t="s">
        <v>120</v>
      </c>
      <c r="E228" s="804">
        <v>1.0149999999999999</v>
      </c>
      <c r="F228" s="807" t="s">
        <v>85</v>
      </c>
      <c r="G228" s="786">
        <f>(E228-C228)*1000</f>
        <v>49.999999999999936</v>
      </c>
      <c r="H228" s="95" t="s">
        <v>94</v>
      </c>
      <c r="I228" s="109"/>
      <c r="J228" s="109"/>
      <c r="K228" s="109"/>
      <c r="L228" s="108"/>
    </row>
    <row r="229" spans="1:12">
      <c r="A229" s="146"/>
      <c r="B229" s="858" t="s">
        <v>122</v>
      </c>
      <c r="C229" s="859"/>
      <c r="D229" s="859"/>
      <c r="E229" s="859"/>
      <c r="F229" s="113" t="s">
        <v>85</v>
      </c>
      <c r="G229" s="114">
        <v>40</v>
      </c>
      <c r="H229" s="95" t="s">
        <v>94</v>
      </c>
      <c r="I229" s="109"/>
      <c r="J229" s="109"/>
      <c r="K229" s="109"/>
      <c r="L229" s="108"/>
    </row>
    <row r="230" spans="1:12">
      <c r="A230" s="146"/>
      <c r="B230" s="860" t="s">
        <v>123</v>
      </c>
      <c r="C230" s="861"/>
      <c r="D230" s="861"/>
      <c r="E230" s="861"/>
      <c r="F230" s="115" t="s">
        <v>85</v>
      </c>
      <c r="G230" s="116">
        <v>40</v>
      </c>
      <c r="H230" s="83" t="s">
        <v>94</v>
      </c>
      <c r="I230" s="109"/>
      <c r="J230" s="109"/>
      <c r="K230" s="109"/>
      <c r="L230" s="108"/>
    </row>
    <row r="231" spans="1:12">
      <c r="A231" s="146"/>
      <c r="B231" s="138"/>
      <c r="C231" s="139"/>
      <c r="D231" s="877" t="s">
        <v>88</v>
      </c>
      <c r="E231" s="877"/>
      <c r="F231" s="140" t="s">
        <v>85</v>
      </c>
      <c r="G231" s="141">
        <f>SUM(G227:G230)</f>
        <v>341</v>
      </c>
      <c r="H231" s="142" t="s">
        <v>94</v>
      </c>
      <c r="I231" s="109"/>
      <c r="J231" s="109"/>
      <c r="K231" s="109"/>
      <c r="L231" s="108"/>
    </row>
    <row r="232" spans="1:12">
      <c r="A232" s="146"/>
      <c r="B232" s="175" t="s">
        <v>191</v>
      </c>
      <c r="C232" s="175"/>
      <c r="D232" s="175"/>
      <c r="E232" s="175"/>
      <c r="F232" s="175"/>
      <c r="G232" s="175"/>
      <c r="H232" s="175"/>
      <c r="I232" s="175"/>
      <c r="J232" s="175"/>
      <c r="K232" s="175"/>
      <c r="L232" s="108"/>
    </row>
    <row r="233" spans="1:12">
      <c r="A233" s="146"/>
      <c r="B233" s="204">
        <f>G231</f>
        <v>341</v>
      </c>
      <c r="C233" s="201" t="s">
        <v>140</v>
      </c>
      <c r="D233" s="202">
        <v>4</v>
      </c>
      <c r="E233" s="201" t="s">
        <v>140</v>
      </c>
      <c r="F233" s="114">
        <v>0.3</v>
      </c>
      <c r="G233" s="201" t="s">
        <v>140</v>
      </c>
      <c r="H233" s="114">
        <v>0.2</v>
      </c>
      <c r="I233" s="113" t="s">
        <v>140</v>
      </c>
      <c r="J233" s="114">
        <v>0.5</v>
      </c>
      <c r="K233" s="113" t="s">
        <v>85</v>
      </c>
      <c r="L233" s="159">
        <f>B233*D233*F233*H233*J233</f>
        <v>40.92</v>
      </c>
    </row>
    <row r="234" spans="1:12">
      <c r="A234" s="146"/>
      <c r="B234" s="204"/>
      <c r="C234" s="201"/>
      <c r="D234" s="202"/>
      <c r="E234" s="201"/>
      <c r="F234" s="114"/>
      <c r="G234" s="201"/>
      <c r="H234" s="114"/>
      <c r="I234" s="113"/>
      <c r="J234" s="114"/>
      <c r="K234" s="113"/>
      <c r="L234" s="159" t="s">
        <v>4</v>
      </c>
    </row>
    <row r="235" spans="1:12">
      <c r="A235" s="160"/>
      <c r="B235" s="83"/>
      <c r="C235" s="83"/>
      <c r="D235" s="83"/>
      <c r="E235" s="83"/>
      <c r="F235" s="83"/>
      <c r="G235" s="83"/>
      <c r="H235" s="83"/>
      <c r="I235" s="83"/>
      <c r="J235" s="83"/>
      <c r="K235" s="83"/>
      <c r="L235" s="135"/>
    </row>
    <row r="236" spans="1:12" ht="44.25" customHeight="1">
      <c r="A236" s="91" t="s">
        <v>192</v>
      </c>
      <c r="B236" s="868" t="s">
        <v>193</v>
      </c>
      <c r="C236" s="873"/>
      <c r="D236" s="873"/>
      <c r="E236" s="873"/>
      <c r="F236" s="873"/>
      <c r="G236" s="873"/>
      <c r="H236" s="873"/>
      <c r="I236" s="873"/>
      <c r="J236" s="873"/>
      <c r="K236" s="874"/>
      <c r="L236" s="108"/>
    </row>
    <row r="237" spans="1:12">
      <c r="A237" s="146"/>
      <c r="B237" s="136" t="s">
        <v>194</v>
      </c>
      <c r="C237" s="137"/>
      <c r="D237" s="114"/>
      <c r="E237" s="145"/>
      <c r="F237" s="145"/>
      <c r="G237" s="113"/>
      <c r="H237" s="114"/>
      <c r="I237" s="113"/>
      <c r="J237" s="143"/>
      <c r="K237" s="101"/>
      <c r="L237" s="108"/>
    </row>
    <row r="238" spans="1:12">
      <c r="A238" s="146"/>
      <c r="B238" s="119"/>
      <c r="C238" s="183">
        <v>1</v>
      </c>
      <c r="D238" s="113" t="s">
        <v>140</v>
      </c>
      <c r="E238" s="114">
        <v>100</v>
      </c>
      <c r="F238" s="113" t="s">
        <v>140</v>
      </c>
      <c r="G238" s="114">
        <v>30</v>
      </c>
      <c r="H238" s="113" t="s">
        <v>140</v>
      </c>
      <c r="I238" s="114">
        <v>3</v>
      </c>
      <c r="J238" s="113" t="s">
        <v>85</v>
      </c>
      <c r="K238" s="165">
        <f>C238*E238*G238*I238</f>
        <v>9000</v>
      </c>
      <c r="L238" s="170">
        <f>K238</f>
        <v>9000</v>
      </c>
    </row>
    <row r="239" spans="1:12">
      <c r="A239" s="146"/>
      <c r="B239" s="151"/>
      <c r="C239" s="152"/>
      <c r="D239" s="153"/>
      <c r="E239" s="154"/>
      <c r="F239" s="155"/>
      <c r="G239" s="153"/>
      <c r="H239" s="153"/>
      <c r="I239" s="118"/>
      <c r="J239" s="156"/>
      <c r="K239" s="101" t="s">
        <v>4</v>
      </c>
      <c r="L239" s="108" t="s">
        <v>4</v>
      </c>
    </row>
    <row r="240" spans="1:12">
      <c r="A240" s="160"/>
      <c r="B240" s="161"/>
      <c r="C240" s="134"/>
      <c r="D240" s="134"/>
      <c r="E240" s="134"/>
      <c r="F240" s="134"/>
      <c r="G240" s="134"/>
      <c r="H240" s="134"/>
      <c r="I240" s="134"/>
      <c r="J240" s="134"/>
      <c r="K240" s="162"/>
      <c r="L240" s="135"/>
    </row>
    <row r="241" spans="1:12" ht="43.5" customHeight="1">
      <c r="A241" s="91" t="s">
        <v>195</v>
      </c>
      <c r="B241" s="868" t="s">
        <v>196</v>
      </c>
      <c r="C241" s="873"/>
      <c r="D241" s="873"/>
      <c r="E241" s="873"/>
      <c r="F241" s="873"/>
      <c r="G241" s="873"/>
      <c r="H241" s="873"/>
      <c r="I241" s="873"/>
      <c r="J241" s="873"/>
      <c r="K241" s="874"/>
      <c r="L241" s="108"/>
    </row>
    <row r="242" spans="1:12">
      <c r="A242" s="146"/>
      <c r="B242" s="136" t="s">
        <v>194</v>
      </c>
      <c r="C242" s="137"/>
      <c r="D242" s="114"/>
      <c r="E242" s="145"/>
      <c r="F242" s="145"/>
      <c r="G242" s="113"/>
      <c r="H242" s="114"/>
      <c r="I242" s="113"/>
      <c r="J242" s="143"/>
      <c r="K242" s="101"/>
      <c r="L242" s="108"/>
    </row>
    <row r="243" spans="1:12">
      <c r="A243" s="146"/>
      <c r="B243" s="119"/>
      <c r="C243" s="183"/>
      <c r="D243" s="113" t="s">
        <v>197</v>
      </c>
      <c r="E243" s="114"/>
      <c r="F243" s="113"/>
      <c r="G243" s="114"/>
      <c r="H243" s="113"/>
      <c r="I243" s="114"/>
      <c r="J243" s="113"/>
      <c r="K243" s="165"/>
      <c r="L243" s="170">
        <f>H244</f>
        <v>9000</v>
      </c>
    </row>
    <row r="244" spans="1:12">
      <c r="A244" s="146"/>
      <c r="B244" s="151"/>
      <c r="C244" s="152"/>
      <c r="D244" s="153" t="s">
        <v>198</v>
      </c>
      <c r="E244" s="154"/>
      <c r="F244" s="155"/>
      <c r="G244" s="153"/>
      <c r="H244" s="153">
        <f>L238</f>
        <v>9000</v>
      </c>
      <c r="I244" s="118" t="s">
        <v>4</v>
      </c>
      <c r="J244" s="156"/>
      <c r="K244" s="101"/>
      <c r="L244" s="108" t="s">
        <v>199</v>
      </c>
    </row>
    <row r="245" spans="1:12">
      <c r="A245" s="160"/>
      <c r="B245" s="161"/>
      <c r="C245" s="134"/>
      <c r="D245" s="134"/>
      <c r="E245" s="134"/>
      <c r="F245" s="134"/>
      <c r="G245" s="134"/>
      <c r="H245" s="134"/>
      <c r="I245" s="134"/>
      <c r="J245" s="134"/>
      <c r="K245" s="162"/>
      <c r="L245" s="135"/>
    </row>
  </sheetData>
  <mergeCells count="47">
    <mergeCell ref="B236:K236"/>
    <mergeCell ref="B197:C197"/>
    <mergeCell ref="B199:C199"/>
    <mergeCell ref="B241:K241"/>
    <mergeCell ref="B216:E216"/>
    <mergeCell ref="B224:K224"/>
    <mergeCell ref="B229:E229"/>
    <mergeCell ref="B230:E230"/>
    <mergeCell ref="D162:E162"/>
    <mergeCell ref="B179:K179"/>
    <mergeCell ref="B191:K191"/>
    <mergeCell ref="B207:K207"/>
    <mergeCell ref="D231:E231"/>
    <mergeCell ref="B142:F142"/>
    <mergeCell ref="B144:K144"/>
    <mergeCell ref="B147:K147"/>
    <mergeCell ref="B160:E160"/>
    <mergeCell ref="B161:E161"/>
    <mergeCell ref="D109:E109"/>
    <mergeCell ref="B121:K121"/>
    <mergeCell ref="B135:E135"/>
    <mergeCell ref="B136:E136"/>
    <mergeCell ref="D137:E137"/>
    <mergeCell ref="B91:E91"/>
    <mergeCell ref="D92:E92"/>
    <mergeCell ref="B99:K99"/>
    <mergeCell ref="B107:E107"/>
    <mergeCell ref="B108:E108"/>
    <mergeCell ref="B93:D93"/>
    <mergeCell ref="B57:E57"/>
    <mergeCell ref="B68:K68"/>
    <mergeCell ref="B71:K71"/>
    <mergeCell ref="B77:K77"/>
    <mergeCell ref="B90:E90"/>
    <mergeCell ref="E25:F25"/>
    <mergeCell ref="B28:K28"/>
    <mergeCell ref="B43:E43"/>
    <mergeCell ref="B44:E44"/>
    <mergeCell ref="D45:E45"/>
    <mergeCell ref="B13:E13"/>
    <mergeCell ref="B14:E14"/>
    <mergeCell ref="E15:F15"/>
    <mergeCell ref="B21:E21"/>
    <mergeCell ref="A1:L1"/>
    <mergeCell ref="B2:I2"/>
    <mergeCell ref="B3:K3"/>
    <mergeCell ref="B8:K8"/>
  </mergeCells>
  <pageMargins left="0.7" right="0.7" top="0.5" bottom="0.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I4" sqref="I4"/>
    </sheetView>
  </sheetViews>
  <sheetFormatPr defaultRowHeight="15"/>
  <cols>
    <col min="1" max="1" width="4.7109375" customWidth="1"/>
    <col min="2" max="2" width="7.5703125" customWidth="1"/>
    <col min="3" max="3" width="50.7109375" customWidth="1"/>
    <col min="4" max="4" width="11.42578125" customWidth="1"/>
    <col min="5" max="5" width="7.5703125" customWidth="1"/>
    <col min="6" max="6" width="10.28515625" customWidth="1"/>
    <col min="7" max="7" width="13.42578125" customWidth="1"/>
  </cols>
  <sheetData>
    <row r="1" spans="1:7" ht="94.5" customHeight="1">
      <c r="A1" s="888" t="s">
        <v>237</v>
      </c>
      <c r="B1" s="889"/>
      <c r="C1" s="889"/>
      <c r="D1" s="889"/>
      <c r="E1" s="889"/>
      <c r="F1" s="889"/>
      <c r="G1" s="890"/>
    </row>
    <row r="2" spans="1:7" ht="24" customHeight="1">
      <c r="C2" s="233"/>
    </row>
    <row r="3" spans="1:7" ht="36" customHeight="1">
      <c r="A3" s="234" t="s">
        <v>238</v>
      </c>
      <c r="B3" s="234" t="s">
        <v>239</v>
      </c>
      <c r="C3" s="235" t="s">
        <v>240</v>
      </c>
      <c r="D3" s="235" t="s">
        <v>1</v>
      </c>
      <c r="E3" s="235" t="s">
        <v>31</v>
      </c>
      <c r="F3" s="234" t="s">
        <v>241</v>
      </c>
      <c r="G3" s="234" t="s">
        <v>242</v>
      </c>
    </row>
    <row r="4" spans="1:7" ht="98.25" customHeight="1">
      <c r="A4" s="236">
        <v>1</v>
      </c>
      <c r="B4" s="236" t="s">
        <v>285</v>
      </c>
      <c r="C4" s="237" t="s">
        <v>460</v>
      </c>
      <c r="D4" s="238">
        <f>'Fuse-30 detail'!O9</f>
        <v>2052</v>
      </c>
      <c r="E4" s="239" t="s">
        <v>4</v>
      </c>
      <c r="F4" s="236">
        <v>207.13</v>
      </c>
      <c r="G4" s="236">
        <f>F4*D4</f>
        <v>425030.76</v>
      </c>
    </row>
    <row r="5" spans="1:7" ht="133.5" customHeight="1">
      <c r="A5" s="240">
        <v>2</v>
      </c>
      <c r="B5" s="240" t="s">
        <v>243</v>
      </c>
      <c r="C5" s="241" t="s">
        <v>244</v>
      </c>
      <c r="D5" s="242">
        <f>'Fuse-30 detail'!N19</f>
        <v>2524.9499999999998</v>
      </c>
      <c r="E5" s="243" t="s">
        <v>4</v>
      </c>
      <c r="F5" s="255">
        <v>355.3</v>
      </c>
      <c r="G5" s="244">
        <f t="shared" ref="G5:G23" si="0">D5*F5</f>
        <v>897114.73499999999</v>
      </c>
    </row>
    <row r="6" spans="1:7" ht="84" customHeight="1">
      <c r="A6" s="240">
        <v>3</v>
      </c>
      <c r="B6" s="240" t="s">
        <v>245</v>
      </c>
      <c r="C6" s="241" t="s">
        <v>246</v>
      </c>
      <c r="D6" s="242">
        <f>'Fuse-30 detail'!N45</f>
        <v>360.07902300000001</v>
      </c>
      <c r="E6" s="243" t="s">
        <v>4</v>
      </c>
      <c r="F6" s="243">
        <v>1082.67</v>
      </c>
      <c r="G6" s="244">
        <f t="shared" si="0"/>
        <v>389846.75583141006</v>
      </c>
    </row>
    <row r="7" spans="1:7" ht="272.25" customHeight="1">
      <c r="A7" s="245">
        <v>4</v>
      </c>
      <c r="B7" s="245" t="s">
        <v>247</v>
      </c>
      <c r="C7" s="246" t="s">
        <v>248</v>
      </c>
      <c r="D7" s="242">
        <f>'Fuse-30 detail'!O61</f>
        <v>2456.4988199999998</v>
      </c>
      <c r="E7" s="243" t="s">
        <v>16</v>
      </c>
      <c r="F7" s="243">
        <v>255.08</v>
      </c>
      <c r="G7" s="247">
        <f t="shared" si="0"/>
        <v>626603.71900559997</v>
      </c>
    </row>
    <row r="8" spans="1:7" ht="276" customHeight="1">
      <c r="A8" s="245">
        <v>5</v>
      </c>
      <c r="B8" s="245" t="s">
        <v>249</v>
      </c>
      <c r="C8" s="246" t="s">
        <v>250</v>
      </c>
      <c r="D8" s="248">
        <f>'Fuse-30 detail'!O81</f>
        <v>4021.0834364261168</v>
      </c>
      <c r="E8" s="243" t="s">
        <v>3</v>
      </c>
      <c r="F8" s="243">
        <v>433.62</v>
      </c>
      <c r="G8" s="244">
        <f t="shared" si="0"/>
        <v>1743622.1997030927</v>
      </c>
    </row>
    <row r="9" spans="1:7" ht="114.75" customHeight="1">
      <c r="A9" s="240">
        <v>6</v>
      </c>
      <c r="B9" s="240" t="s">
        <v>251</v>
      </c>
      <c r="C9" s="249" t="s">
        <v>252</v>
      </c>
      <c r="D9" s="242">
        <f>'Fuse-30 detail'!O99</f>
        <v>240.047056</v>
      </c>
      <c r="E9" s="243" t="s">
        <v>146</v>
      </c>
      <c r="F9" s="243">
        <v>4572.72</v>
      </c>
      <c r="G9" s="244">
        <f t="shared" si="0"/>
        <v>1097667.9739123201</v>
      </c>
    </row>
    <row r="10" spans="1:7" s="254" customFormat="1" ht="31.5" customHeight="1">
      <c r="A10" s="250"/>
      <c r="B10" s="250"/>
      <c r="C10" s="251" t="s">
        <v>8</v>
      </c>
      <c r="D10" s="252">
        <f>D9</f>
        <v>240.047056</v>
      </c>
      <c r="E10" s="206" t="s">
        <v>253</v>
      </c>
      <c r="F10" s="206">
        <v>4451.5200000000004</v>
      </c>
      <c r="G10" s="253">
        <f t="shared" si="0"/>
        <v>1068574.2707251201</v>
      </c>
    </row>
    <row r="11" spans="1:7" ht="128.25" customHeight="1">
      <c r="A11" s="245">
        <v>7</v>
      </c>
      <c r="B11" s="245" t="s">
        <v>254</v>
      </c>
      <c r="C11" s="246" t="s">
        <v>255</v>
      </c>
      <c r="D11" s="248">
        <f>'Fuse-30 detail'!O110</f>
        <v>2669.4999999999995</v>
      </c>
      <c r="E11" s="243" t="s">
        <v>3</v>
      </c>
      <c r="F11" s="243">
        <v>1646.08</v>
      </c>
      <c r="G11" s="244">
        <f t="shared" si="0"/>
        <v>4394210.5599999987</v>
      </c>
    </row>
    <row r="12" spans="1:7" ht="24.75" customHeight="1">
      <c r="A12" s="245"/>
      <c r="B12" s="245"/>
      <c r="C12" s="246" t="s">
        <v>9</v>
      </c>
      <c r="D12" s="248">
        <f>'Fuse-30 detail'!O127</f>
        <v>4794.8345279999994</v>
      </c>
      <c r="E12" s="243" t="s">
        <v>3</v>
      </c>
      <c r="F12" s="255">
        <v>1006.89</v>
      </c>
      <c r="G12" s="244">
        <f t="shared" si="0"/>
        <v>4827870.9378979197</v>
      </c>
    </row>
    <row r="13" spans="1:7" ht="22.5" customHeight="1">
      <c r="A13" s="245"/>
      <c r="B13" s="245"/>
      <c r="C13" s="246" t="s">
        <v>256</v>
      </c>
      <c r="D13" s="248">
        <f>'Fuse-30 detail'!O137</f>
        <v>3562.4999999999991</v>
      </c>
      <c r="E13" s="243" t="s">
        <v>3</v>
      </c>
      <c r="F13" s="243">
        <v>859.69</v>
      </c>
      <c r="G13" s="244">
        <f t="shared" si="0"/>
        <v>3062645.6249999995</v>
      </c>
    </row>
    <row r="14" spans="1:7" ht="18" customHeight="1">
      <c r="A14" s="245"/>
      <c r="B14" s="245"/>
      <c r="C14" s="246" t="s">
        <v>257</v>
      </c>
      <c r="D14" s="248">
        <f>'Fuse-30 detail'!O155</f>
        <v>2655.2499999999995</v>
      </c>
      <c r="E14" s="243" t="s">
        <v>3</v>
      </c>
      <c r="F14" s="243">
        <v>441.92</v>
      </c>
      <c r="G14" s="244">
        <f t="shared" si="0"/>
        <v>1173408.0799999998</v>
      </c>
    </row>
    <row r="15" spans="1:7" ht="70.5" customHeight="1">
      <c r="A15" s="245">
        <v>8</v>
      </c>
      <c r="B15" s="245" t="s">
        <v>258</v>
      </c>
      <c r="C15" s="256" t="s">
        <v>259</v>
      </c>
      <c r="D15" s="242">
        <f>'Fuse-30 detail'!O170</f>
        <v>503.13404479999991</v>
      </c>
      <c r="E15" s="243" t="s">
        <v>4</v>
      </c>
      <c r="F15" s="243">
        <v>1452.75</v>
      </c>
      <c r="G15" s="244">
        <f t="shared" si="0"/>
        <v>730927.98358319991</v>
      </c>
    </row>
    <row r="16" spans="1:7" ht="22.5" customHeight="1">
      <c r="A16" s="245"/>
      <c r="B16" s="245"/>
      <c r="C16" s="257" t="s">
        <v>260</v>
      </c>
      <c r="D16" s="242">
        <f>'Fuse-30 detail'!O173</f>
        <v>503.13404479999991</v>
      </c>
      <c r="E16" s="243" t="s">
        <v>4</v>
      </c>
      <c r="F16" s="255">
        <v>2275.7399999999998</v>
      </c>
      <c r="G16" s="244">
        <f t="shared" si="0"/>
        <v>1145002.2711131517</v>
      </c>
    </row>
    <row r="17" spans="1:7" ht="96" customHeight="1">
      <c r="A17" s="245">
        <v>9</v>
      </c>
      <c r="B17" s="245" t="s">
        <v>261</v>
      </c>
      <c r="C17" s="246" t="s">
        <v>262</v>
      </c>
      <c r="D17" s="242">
        <f>'Fuse-30 detail'!O182</f>
        <v>50.44</v>
      </c>
      <c r="E17" s="243" t="s">
        <v>4</v>
      </c>
      <c r="F17" s="243">
        <v>12391.66</v>
      </c>
      <c r="G17" s="244">
        <f t="shared" si="0"/>
        <v>625035.33039999998</v>
      </c>
    </row>
    <row r="18" spans="1:7" ht="135.75" customHeight="1">
      <c r="A18" s="245">
        <v>10</v>
      </c>
      <c r="B18" s="245" t="s">
        <v>263</v>
      </c>
      <c r="C18" s="246" t="s">
        <v>264</v>
      </c>
      <c r="D18" s="242">
        <f>'Fuse-30 detail'!O190</f>
        <v>166.23599999999999</v>
      </c>
      <c r="E18" s="243" t="s">
        <v>253</v>
      </c>
      <c r="F18" s="243">
        <v>1187.98</v>
      </c>
      <c r="G18" s="244">
        <f t="shared" si="0"/>
        <v>197485.04327999998</v>
      </c>
    </row>
    <row r="19" spans="1:7" ht="90.75" customHeight="1">
      <c r="A19" s="245">
        <v>11</v>
      </c>
      <c r="B19" s="245" t="s">
        <v>265</v>
      </c>
      <c r="C19" s="246" t="s">
        <v>266</v>
      </c>
      <c r="D19" s="242">
        <f>'Fuse-30 detail'!O203</f>
        <v>142.67239999999998</v>
      </c>
      <c r="E19" s="243" t="s">
        <v>102</v>
      </c>
      <c r="F19" s="243">
        <v>103.13</v>
      </c>
      <c r="G19" s="244">
        <f t="shared" si="0"/>
        <v>14713.804611999998</v>
      </c>
    </row>
    <row r="20" spans="1:7" ht="65.25" customHeight="1">
      <c r="A20" s="245">
        <v>12</v>
      </c>
      <c r="B20" s="245" t="s">
        <v>267</v>
      </c>
      <c r="C20" s="246" t="s">
        <v>268</v>
      </c>
      <c r="D20" s="242">
        <f>'Fuse-30 detail'!O207</f>
        <v>2</v>
      </c>
      <c r="E20" s="243" t="s">
        <v>16</v>
      </c>
      <c r="F20" s="243">
        <v>467.54</v>
      </c>
      <c r="G20" s="244">
        <f t="shared" si="0"/>
        <v>935.08</v>
      </c>
    </row>
    <row r="21" spans="1:7" ht="183" customHeight="1">
      <c r="A21" s="258">
        <v>13</v>
      </c>
      <c r="B21" s="258" t="s">
        <v>269</v>
      </c>
      <c r="C21" s="246" t="s">
        <v>270</v>
      </c>
      <c r="D21" s="242">
        <f>'Fuse-30 detail'!O215</f>
        <v>1.2361740000000001</v>
      </c>
      <c r="E21" s="243" t="s">
        <v>146</v>
      </c>
      <c r="F21" s="243">
        <v>14016.51</v>
      </c>
      <c r="G21" s="244">
        <f t="shared" si="0"/>
        <v>17326.845232740001</v>
      </c>
    </row>
    <row r="22" spans="1:7" ht="229.5" customHeight="1">
      <c r="A22" s="245">
        <v>14</v>
      </c>
      <c r="B22" s="245" t="s">
        <v>271</v>
      </c>
      <c r="C22" s="246" t="s">
        <v>272</v>
      </c>
      <c r="D22" s="242">
        <f>'Fuse-30 detail'!O223</f>
        <v>1771.25</v>
      </c>
      <c r="E22" s="243" t="s">
        <v>4</v>
      </c>
      <c r="F22" s="255">
        <v>254.66</v>
      </c>
      <c r="G22" s="244">
        <f t="shared" si="0"/>
        <v>451066.52499999997</v>
      </c>
    </row>
    <row r="23" spans="1:7" ht="58.5" customHeight="1">
      <c r="A23" s="240">
        <v>15</v>
      </c>
      <c r="B23" s="240" t="s">
        <v>273</v>
      </c>
      <c r="C23" s="249" t="s">
        <v>5</v>
      </c>
      <c r="D23" s="242">
        <f>'Fuse-30 detail'!O235</f>
        <v>1771.25</v>
      </c>
      <c r="E23" s="243" t="s">
        <v>4</v>
      </c>
      <c r="F23" s="205">
        <v>16.97</v>
      </c>
      <c r="G23" s="244">
        <f t="shared" si="0"/>
        <v>30058.112499999999</v>
      </c>
    </row>
    <row r="24" spans="1:7" ht="42.75" customHeight="1">
      <c r="A24" s="245">
        <v>16</v>
      </c>
      <c r="B24" s="259" t="s">
        <v>274</v>
      </c>
      <c r="C24" s="260" t="s">
        <v>95</v>
      </c>
      <c r="D24" s="261">
        <f>'Fuse-30 detail'!O243</f>
        <v>1771.25</v>
      </c>
      <c r="E24" s="262" t="s">
        <v>4</v>
      </c>
      <c r="F24" s="263" t="s">
        <v>275</v>
      </c>
      <c r="G24" s="264"/>
    </row>
    <row r="25" spans="1:7" ht="21.75" customHeight="1">
      <c r="A25" s="250"/>
      <c r="B25" s="265"/>
      <c r="C25" s="266" t="s">
        <v>276</v>
      </c>
      <c r="D25" s="267"/>
      <c r="E25" s="268"/>
      <c r="F25" s="207">
        <v>61.86</v>
      </c>
      <c r="G25" s="269">
        <f>D24*F25</f>
        <v>109569.52499999999</v>
      </c>
    </row>
    <row r="26" spans="1:7" ht="47.25" customHeight="1">
      <c r="A26" s="245">
        <v>17</v>
      </c>
      <c r="B26" s="259" t="s">
        <v>277</v>
      </c>
      <c r="C26" s="260" t="s">
        <v>278</v>
      </c>
      <c r="D26" s="261">
        <f>'Fuse-30 detail'!O249</f>
        <v>1771.25</v>
      </c>
      <c r="E26" s="270" t="s">
        <v>4</v>
      </c>
      <c r="F26" s="271" t="s">
        <v>279</v>
      </c>
      <c r="G26" s="264"/>
    </row>
    <row r="27" spans="1:7" ht="18.75" customHeight="1">
      <c r="A27" s="272"/>
      <c r="B27" s="273"/>
      <c r="C27" s="274" t="s">
        <v>280</v>
      </c>
      <c r="D27" s="275"/>
      <c r="E27" s="276"/>
      <c r="F27" s="277">
        <v>32</v>
      </c>
      <c r="G27" s="278">
        <f>D26*F27</f>
        <v>56680</v>
      </c>
    </row>
    <row r="28" spans="1:7" ht="71.25" customHeight="1">
      <c r="A28" s="240">
        <v>18</v>
      </c>
      <c r="B28" s="279" t="s">
        <v>281</v>
      </c>
      <c r="C28" s="280" t="s">
        <v>40</v>
      </c>
      <c r="D28" s="281">
        <f>'Fuse-30 detail'!O256</f>
        <v>1641.6000000000001</v>
      </c>
      <c r="E28" s="282" t="s">
        <v>4</v>
      </c>
      <c r="F28" s="282">
        <v>207.19</v>
      </c>
      <c r="G28" s="283">
        <f>F28*D28</f>
        <v>340123.10400000005</v>
      </c>
    </row>
    <row r="29" spans="1:7" ht="17.100000000000001" customHeight="1">
      <c r="A29" s="284"/>
      <c r="B29" s="284"/>
      <c r="C29" s="284"/>
      <c r="D29" s="284"/>
      <c r="E29" s="284"/>
      <c r="F29" s="284"/>
      <c r="G29" s="285">
        <f>SUM(G4:G28)</f>
        <v>23425519.241796549</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7"/>
  <sheetViews>
    <sheetView topLeftCell="A76" workbookViewId="0">
      <selection activeCell="N98" sqref="N98"/>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10.14062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63" t="s">
        <v>282</v>
      </c>
      <c r="B1" s="964"/>
      <c r="C1" s="964"/>
      <c r="D1" s="964"/>
      <c r="E1" s="964"/>
      <c r="F1" s="964"/>
      <c r="G1" s="964"/>
      <c r="H1" s="964"/>
      <c r="I1" s="964"/>
      <c r="J1" s="964"/>
      <c r="K1" s="964"/>
      <c r="L1" s="964"/>
      <c r="M1" s="964"/>
      <c r="N1" s="964"/>
      <c r="O1" s="964"/>
      <c r="P1" s="964"/>
    </row>
    <row r="2" spans="1:16" s="287" customFormat="1">
      <c r="A2" s="964"/>
      <c r="B2" s="964"/>
      <c r="C2" s="964"/>
      <c r="D2" s="964"/>
      <c r="E2" s="964"/>
      <c r="F2" s="964"/>
      <c r="G2" s="964"/>
      <c r="H2" s="964"/>
      <c r="I2" s="964"/>
      <c r="J2" s="964"/>
      <c r="K2" s="964"/>
      <c r="L2" s="964"/>
      <c r="M2" s="964"/>
      <c r="N2" s="964"/>
      <c r="O2" s="964"/>
      <c r="P2" s="964"/>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965" t="s">
        <v>284</v>
      </c>
      <c r="G4" s="965"/>
      <c r="H4" s="965"/>
      <c r="I4" s="965"/>
      <c r="J4" s="965"/>
      <c r="K4" s="965"/>
      <c r="L4" s="965"/>
      <c r="M4" s="965"/>
      <c r="N4" s="966"/>
      <c r="O4" s="296" t="s">
        <v>1</v>
      </c>
      <c r="P4" s="297" t="s">
        <v>31</v>
      </c>
    </row>
    <row r="5" spans="1:16" s="298" customFormat="1">
      <c r="A5" s="967">
        <v>1</v>
      </c>
      <c r="B5" s="967" t="s">
        <v>285</v>
      </c>
      <c r="C5" s="946" t="s">
        <v>39</v>
      </c>
      <c r="D5" s="299"/>
      <c r="E5" s="300"/>
      <c r="F5" s="300"/>
      <c r="G5" s="300"/>
      <c r="H5" s="300"/>
      <c r="I5" s="300"/>
      <c r="J5" s="300"/>
      <c r="K5" s="301"/>
      <c r="L5" s="301"/>
      <c r="M5" s="301"/>
      <c r="N5" s="302"/>
      <c r="O5" s="303"/>
      <c r="P5" s="303"/>
    </row>
    <row r="6" spans="1:16" s="298" customFormat="1">
      <c r="A6" s="968"/>
      <c r="B6" s="968"/>
      <c r="C6" s="946"/>
      <c r="D6" s="299" t="s">
        <v>286</v>
      </c>
      <c r="E6" s="300"/>
      <c r="F6" s="300"/>
      <c r="G6" s="300"/>
      <c r="H6" s="300"/>
      <c r="I6" s="300"/>
      <c r="J6" s="300"/>
      <c r="K6" s="301"/>
      <c r="L6" s="301"/>
      <c r="M6" s="301"/>
      <c r="N6" s="302"/>
      <c r="O6" s="303"/>
      <c r="P6" s="303"/>
    </row>
    <row r="7" spans="1:16" s="298" customFormat="1">
      <c r="A7" s="968"/>
      <c r="B7" s="968"/>
      <c r="C7" s="946"/>
      <c r="D7" s="299" t="s">
        <v>287</v>
      </c>
      <c r="E7" s="304" t="s">
        <v>85</v>
      </c>
      <c r="F7" s="305"/>
      <c r="G7" s="305"/>
      <c r="H7" s="306"/>
      <c r="I7" s="306"/>
      <c r="J7" s="307"/>
      <c r="K7" s="307"/>
      <c r="L7" s="307"/>
      <c r="M7" s="308"/>
      <c r="N7" s="309"/>
      <c r="O7" s="303"/>
      <c r="P7" s="303"/>
    </row>
    <row r="8" spans="1:16" s="298" customFormat="1">
      <c r="A8" s="968"/>
      <c r="B8" s="968"/>
      <c r="C8" s="946"/>
      <c r="D8" s="310"/>
      <c r="E8" s="311"/>
      <c r="F8" s="312">
        <v>2</v>
      </c>
      <c r="G8" s="311" t="s">
        <v>288</v>
      </c>
      <c r="H8" s="311">
        <v>16</v>
      </c>
      <c r="I8" s="311" t="s">
        <v>114</v>
      </c>
      <c r="J8" s="311">
        <v>3</v>
      </c>
      <c r="K8" s="311" t="s">
        <v>289</v>
      </c>
      <c r="L8" s="311"/>
      <c r="M8" s="311"/>
      <c r="N8" s="302"/>
      <c r="O8" s="303"/>
      <c r="P8" s="303"/>
    </row>
    <row r="9" spans="1:16" s="298" customFormat="1">
      <c r="A9" s="968"/>
      <c r="B9" s="968"/>
      <c r="C9" s="946"/>
      <c r="D9" s="313"/>
      <c r="E9" s="311" t="s">
        <v>288</v>
      </c>
      <c r="F9" s="311">
        <v>30</v>
      </c>
      <c r="G9" s="311" t="s">
        <v>114</v>
      </c>
      <c r="H9" s="311">
        <v>42</v>
      </c>
      <c r="I9" s="311" t="s">
        <v>289</v>
      </c>
      <c r="J9" s="314" t="s">
        <v>140</v>
      </c>
      <c r="K9" s="314"/>
      <c r="L9" s="311">
        <v>3</v>
      </c>
      <c r="M9" s="311" t="s">
        <v>85</v>
      </c>
      <c r="N9" s="315">
        <f>F8*L9*((H8+J8)/2*(F9+H9)/2)</f>
        <v>2052</v>
      </c>
      <c r="O9" s="316">
        <f>N9</f>
        <v>2052</v>
      </c>
      <c r="P9" s="303" t="s">
        <v>4</v>
      </c>
    </row>
    <row r="10" spans="1:16" s="298" customFormat="1">
      <c r="A10" s="968"/>
      <c r="B10" s="968"/>
      <c r="C10" s="946"/>
      <c r="D10" s="317"/>
      <c r="E10" s="318"/>
      <c r="F10" s="301"/>
      <c r="G10" s="301"/>
      <c r="H10" s="301"/>
      <c r="I10" s="301"/>
      <c r="J10" s="301"/>
      <c r="K10" s="301"/>
      <c r="L10" s="301"/>
      <c r="M10" s="301"/>
      <c r="N10" s="302" t="s">
        <v>4</v>
      </c>
      <c r="O10" s="303"/>
      <c r="P10" s="303"/>
    </row>
    <row r="11" spans="1:16" s="298" customFormat="1">
      <c r="A11" s="969"/>
      <c r="B11" s="969"/>
      <c r="C11" s="946"/>
      <c r="D11" s="319"/>
      <c r="E11" s="320"/>
      <c r="F11" s="321"/>
      <c r="G11" s="321"/>
      <c r="H11" s="321"/>
      <c r="I11" s="321"/>
      <c r="J11" s="321"/>
      <c r="K11" s="321"/>
      <c r="L11" s="321"/>
      <c r="M11" s="321"/>
      <c r="N11" s="322"/>
      <c r="O11" s="323"/>
      <c r="P11" s="323"/>
    </row>
    <row r="12" spans="1:16" s="287" customFormat="1">
      <c r="A12" s="901">
        <v>2</v>
      </c>
      <c r="B12" s="901" t="s">
        <v>243</v>
      </c>
      <c r="C12" s="952" t="s">
        <v>290</v>
      </c>
      <c r="D12" s="970" t="s">
        <v>291</v>
      </c>
      <c r="E12" s="971"/>
      <c r="F12" s="971"/>
      <c r="G12" s="971"/>
      <c r="H12" s="971"/>
      <c r="I12" s="305" t="s">
        <v>85</v>
      </c>
      <c r="J12" s="324">
        <v>3</v>
      </c>
      <c r="K12" s="305" t="s">
        <v>292</v>
      </c>
      <c r="L12" s="305"/>
      <c r="M12" s="305"/>
      <c r="N12" s="325"/>
      <c r="O12" s="972">
        <f>N19</f>
        <v>2524.9499999999998</v>
      </c>
      <c r="P12" s="956" t="s">
        <v>4</v>
      </c>
    </row>
    <row r="13" spans="1:16" s="287" customFormat="1">
      <c r="A13" s="902"/>
      <c r="B13" s="902"/>
      <c r="C13" s="953"/>
      <c r="D13" s="802" t="s">
        <v>293</v>
      </c>
      <c r="E13" s="326"/>
      <c r="F13" s="326"/>
      <c r="G13" s="326"/>
      <c r="H13" s="326"/>
      <c r="I13" s="305" t="s">
        <v>85</v>
      </c>
      <c r="J13" s="324">
        <v>30</v>
      </c>
      <c r="K13" s="305" t="s">
        <v>292</v>
      </c>
      <c r="L13" s="305"/>
      <c r="M13" s="305"/>
      <c r="N13" s="325"/>
      <c r="O13" s="973"/>
      <c r="P13" s="957"/>
    </row>
    <row r="14" spans="1:16" s="287" customFormat="1">
      <c r="A14" s="902"/>
      <c r="B14" s="902"/>
      <c r="C14" s="953"/>
      <c r="D14" s="946" t="s">
        <v>294</v>
      </c>
      <c r="E14" s="947"/>
      <c r="F14" s="947"/>
      <c r="G14" s="947"/>
      <c r="H14" s="947"/>
      <c r="I14" s="947"/>
      <c r="J14" s="305"/>
      <c r="K14" s="305"/>
      <c r="L14" s="305"/>
      <c r="M14" s="305"/>
      <c r="N14" s="325"/>
      <c r="O14" s="973"/>
      <c r="P14" s="957"/>
    </row>
    <row r="15" spans="1:16" s="287" customFormat="1">
      <c r="A15" s="902"/>
      <c r="B15" s="902"/>
      <c r="C15" s="953"/>
      <c r="D15" s="327" t="s">
        <v>85</v>
      </c>
      <c r="E15" s="328" t="s">
        <v>113</v>
      </c>
      <c r="F15" s="328">
        <v>6</v>
      </c>
      <c r="G15" s="328" t="s">
        <v>140</v>
      </c>
      <c r="H15" s="329">
        <f>J12</f>
        <v>3</v>
      </c>
      <c r="I15" s="328" t="s">
        <v>295</v>
      </c>
      <c r="J15" s="330">
        <v>4.3</v>
      </c>
      <c r="K15" s="331" t="s">
        <v>85</v>
      </c>
      <c r="L15" s="331">
        <v>22.3</v>
      </c>
      <c r="M15" s="332" t="s">
        <v>292</v>
      </c>
      <c r="N15" s="333"/>
      <c r="O15" s="973"/>
      <c r="P15" s="957"/>
    </row>
    <row r="16" spans="1:16" s="287" customFormat="1">
      <c r="A16" s="902"/>
      <c r="B16" s="902"/>
      <c r="C16" s="953"/>
      <c r="D16" s="946" t="s">
        <v>296</v>
      </c>
      <c r="E16" s="947"/>
      <c r="F16" s="947"/>
      <c r="G16" s="947"/>
      <c r="H16" s="947"/>
      <c r="I16" s="947"/>
      <c r="J16" s="334"/>
      <c r="K16" s="331" t="s">
        <v>85</v>
      </c>
      <c r="L16" s="331">
        <v>17</v>
      </c>
      <c r="M16" s="332" t="s">
        <v>292</v>
      </c>
      <c r="N16" s="335"/>
      <c r="O16" s="973"/>
      <c r="P16" s="957"/>
    </row>
    <row r="17" spans="1:18" s="287" customFormat="1">
      <c r="A17" s="902"/>
      <c r="B17" s="902"/>
      <c r="C17" s="953"/>
      <c r="D17" s="946" t="s">
        <v>297</v>
      </c>
      <c r="E17" s="947"/>
      <c r="F17" s="947"/>
      <c r="G17" s="947"/>
      <c r="H17" s="947"/>
      <c r="I17" s="947"/>
      <c r="J17" s="336"/>
      <c r="K17" s="337" t="s">
        <v>85</v>
      </c>
      <c r="L17" s="337">
        <v>15</v>
      </c>
      <c r="M17" s="338" t="s">
        <v>292</v>
      </c>
      <c r="N17" s="339"/>
      <c r="O17" s="973"/>
      <c r="P17" s="957"/>
    </row>
    <row r="18" spans="1:18" s="287" customFormat="1">
      <c r="A18" s="902"/>
      <c r="B18" s="902"/>
      <c r="C18" s="953"/>
      <c r="D18" s="340"/>
      <c r="E18" s="304"/>
      <c r="F18" s="304"/>
      <c r="G18" s="304"/>
      <c r="H18" s="304"/>
      <c r="I18" s="304"/>
      <c r="J18" s="334" t="s">
        <v>170</v>
      </c>
      <c r="K18" s="331"/>
      <c r="L18" s="331">
        <f>SUM(L15:L17)</f>
        <v>54.3</v>
      </c>
      <c r="M18" s="332" t="s">
        <v>292</v>
      </c>
      <c r="N18" s="335"/>
      <c r="O18" s="973"/>
      <c r="P18" s="957"/>
    </row>
    <row r="19" spans="1:18" s="287" customFormat="1">
      <c r="A19" s="902"/>
      <c r="B19" s="902"/>
      <c r="C19" s="953"/>
      <c r="D19" s="946" t="s">
        <v>298</v>
      </c>
      <c r="E19" s="947"/>
      <c r="F19" s="305">
        <v>1</v>
      </c>
      <c r="G19" s="305" t="s">
        <v>140</v>
      </c>
      <c r="H19" s="306">
        <v>54.3</v>
      </c>
      <c r="I19" s="306" t="s">
        <v>140</v>
      </c>
      <c r="J19" s="307">
        <v>30</v>
      </c>
      <c r="K19" s="307" t="s">
        <v>140</v>
      </c>
      <c r="L19" s="307">
        <v>1.55</v>
      </c>
      <c r="M19" s="308" t="s">
        <v>85</v>
      </c>
      <c r="N19" s="335">
        <f>L19*J19*H19*F19</f>
        <v>2524.9499999999998</v>
      </c>
      <c r="O19" s="973"/>
      <c r="P19" s="957"/>
    </row>
    <row r="20" spans="1:18" s="287" customFormat="1">
      <c r="A20" s="902"/>
      <c r="B20" s="902"/>
      <c r="C20" s="953"/>
      <c r="D20" s="340"/>
      <c r="E20" s="304"/>
      <c r="F20" s="304"/>
      <c r="G20" s="304"/>
      <c r="H20" s="304"/>
      <c r="I20" s="304"/>
      <c r="J20" s="341"/>
      <c r="K20" s="342"/>
      <c r="L20" s="342"/>
      <c r="M20" s="343"/>
      <c r="N20" s="325" t="s">
        <v>4</v>
      </c>
      <c r="O20" s="973"/>
      <c r="P20" s="957"/>
    </row>
    <row r="21" spans="1:18" s="287" customFormat="1">
      <c r="A21" s="902"/>
      <c r="B21" s="902"/>
      <c r="C21" s="953"/>
      <c r="D21" s="340"/>
      <c r="E21" s="304"/>
      <c r="F21" s="305"/>
      <c r="G21" s="305"/>
      <c r="H21" s="305"/>
      <c r="I21" s="305"/>
      <c r="J21" s="305"/>
      <c r="K21" s="305"/>
      <c r="L21" s="305"/>
      <c r="M21" s="305"/>
      <c r="N21" s="325"/>
      <c r="O21" s="973"/>
      <c r="P21" s="957"/>
    </row>
    <row r="22" spans="1:18" s="287" customFormat="1">
      <c r="A22" s="901">
        <v>3</v>
      </c>
      <c r="B22" s="901" t="s">
        <v>245</v>
      </c>
      <c r="C22" s="952" t="s">
        <v>299</v>
      </c>
      <c r="D22" s="344" t="s">
        <v>300</v>
      </c>
      <c r="E22" s="345" t="s">
        <v>85</v>
      </c>
      <c r="F22" s="346" t="s">
        <v>301</v>
      </c>
      <c r="G22" s="347"/>
      <c r="H22" s="348"/>
      <c r="I22" s="349"/>
      <c r="J22" s="348"/>
      <c r="K22" s="349"/>
      <c r="L22" s="350"/>
      <c r="M22" s="350"/>
      <c r="N22" s="351"/>
      <c r="O22" s="954">
        <f>N45</f>
        <v>360.07902300000001</v>
      </c>
      <c r="P22" s="956" t="s">
        <v>4</v>
      </c>
      <c r="R22" s="352"/>
    </row>
    <row r="23" spans="1:18" s="287" customFormat="1">
      <c r="A23" s="902"/>
      <c r="B23" s="902"/>
      <c r="C23" s="953"/>
      <c r="D23" s="353">
        <f>L18</f>
        <v>54.3</v>
      </c>
      <c r="E23" s="354" t="s">
        <v>302</v>
      </c>
      <c r="F23" s="355">
        <v>2</v>
      </c>
      <c r="G23" s="355" t="s">
        <v>140</v>
      </c>
      <c r="H23" s="356">
        <v>5</v>
      </c>
      <c r="I23" s="355" t="s">
        <v>303</v>
      </c>
      <c r="J23" s="356">
        <v>2</v>
      </c>
      <c r="K23" s="355" t="s">
        <v>140</v>
      </c>
      <c r="L23" s="356">
        <v>0.6</v>
      </c>
      <c r="M23" s="356" t="s">
        <v>304</v>
      </c>
      <c r="N23" s="357"/>
      <c r="O23" s="955"/>
      <c r="P23" s="957"/>
      <c r="R23" s="352"/>
    </row>
    <row r="24" spans="1:18" s="287" customFormat="1">
      <c r="A24" s="902"/>
      <c r="B24" s="902"/>
      <c r="C24" s="953"/>
      <c r="D24" s="358"/>
      <c r="E24" s="305"/>
      <c r="F24" s="355"/>
      <c r="G24" s="355"/>
      <c r="H24" s="356"/>
      <c r="I24" s="355"/>
      <c r="J24" s="356"/>
      <c r="K24" s="355" t="s">
        <v>85</v>
      </c>
      <c r="L24" s="359">
        <f>D23-((F23*H23)+(J23*L23))</f>
        <v>43.099999999999994</v>
      </c>
      <c r="M24" s="356" t="s">
        <v>292</v>
      </c>
      <c r="N24" s="357"/>
      <c r="O24" s="955"/>
      <c r="P24" s="957"/>
      <c r="R24" s="352"/>
    </row>
    <row r="25" spans="1:18" s="287" customFormat="1">
      <c r="A25" s="902"/>
      <c r="B25" s="902"/>
      <c r="C25" s="953"/>
      <c r="D25" s="340" t="s">
        <v>305</v>
      </c>
      <c r="E25" s="304" t="s">
        <v>85</v>
      </c>
      <c r="F25" s="305">
        <v>1</v>
      </c>
      <c r="G25" s="305" t="s">
        <v>140</v>
      </c>
      <c r="H25" s="306">
        <f>L24</f>
        <v>43.099999999999994</v>
      </c>
      <c r="I25" s="306" t="s">
        <v>140</v>
      </c>
      <c r="J25" s="307">
        <v>30</v>
      </c>
      <c r="K25" s="307" t="s">
        <v>140</v>
      </c>
      <c r="L25" s="307">
        <v>0.15</v>
      </c>
      <c r="M25" s="308" t="s">
        <v>85</v>
      </c>
      <c r="N25" s="309">
        <f>L25*J25*H25*F25</f>
        <v>193.95</v>
      </c>
      <c r="O25" s="955"/>
      <c r="P25" s="957"/>
      <c r="R25" s="352"/>
    </row>
    <row r="26" spans="1:18" s="287" customFormat="1">
      <c r="A26" s="902"/>
      <c r="B26" s="902"/>
      <c r="C26" s="953"/>
      <c r="D26" s="360" t="s">
        <v>306</v>
      </c>
      <c r="E26" s="361" t="s">
        <v>85</v>
      </c>
      <c r="F26" s="305"/>
      <c r="G26" s="305"/>
      <c r="H26" s="306"/>
      <c r="I26" s="306"/>
      <c r="J26" s="307"/>
      <c r="K26" s="307"/>
      <c r="L26" s="307"/>
      <c r="M26" s="308"/>
      <c r="N26" s="335"/>
      <c r="O26" s="955"/>
      <c r="P26" s="957"/>
      <c r="R26" s="352"/>
    </row>
    <row r="27" spans="1:18" s="287" customFormat="1">
      <c r="A27" s="902"/>
      <c r="B27" s="902"/>
      <c r="C27" s="953"/>
      <c r="D27" s="946" t="s">
        <v>307</v>
      </c>
      <c r="E27" s="947"/>
      <c r="F27" s="362" t="s">
        <v>308</v>
      </c>
      <c r="G27" s="305" t="s">
        <v>114</v>
      </c>
      <c r="H27" s="306" t="s">
        <v>309</v>
      </c>
      <c r="I27" s="306" t="s">
        <v>85</v>
      </c>
      <c r="J27" s="363">
        <v>9.4870000000000001</v>
      </c>
      <c r="K27" s="307" t="s">
        <v>292</v>
      </c>
      <c r="L27" s="307"/>
      <c r="M27" s="308"/>
      <c r="N27" s="335"/>
      <c r="O27" s="955"/>
      <c r="P27" s="957"/>
      <c r="R27" s="352"/>
    </row>
    <row r="28" spans="1:18" s="287" customFormat="1">
      <c r="A28" s="902"/>
      <c r="B28" s="902"/>
      <c r="C28" s="953"/>
      <c r="D28" s="340" t="s">
        <v>305</v>
      </c>
      <c r="E28" s="304" t="s">
        <v>85</v>
      </c>
      <c r="F28" s="305">
        <v>2</v>
      </c>
      <c r="G28" s="305" t="s">
        <v>140</v>
      </c>
      <c r="H28" s="306">
        <f>J27</f>
        <v>9.4870000000000001</v>
      </c>
      <c r="I28" s="306" t="s">
        <v>140</v>
      </c>
      <c r="J28" s="307">
        <v>4.3</v>
      </c>
      <c r="K28" s="307" t="s">
        <v>140</v>
      </c>
      <c r="L28" s="307">
        <v>0.15</v>
      </c>
      <c r="M28" s="308" t="s">
        <v>85</v>
      </c>
      <c r="N28" s="309">
        <f>L28*J28*H28*F28</f>
        <v>12.238229999999998</v>
      </c>
      <c r="O28" s="955"/>
      <c r="P28" s="957"/>
      <c r="R28" s="352"/>
    </row>
    <row r="29" spans="1:18" s="287" customFormat="1">
      <c r="A29" s="902"/>
      <c r="B29" s="902"/>
      <c r="C29" s="953"/>
      <c r="D29" s="946" t="s">
        <v>310</v>
      </c>
      <c r="E29" s="947"/>
      <c r="F29" s="947"/>
      <c r="G29" s="947"/>
      <c r="H29" s="947"/>
      <c r="I29" s="306" t="s">
        <v>85</v>
      </c>
      <c r="J29" s="364" t="s">
        <v>311</v>
      </c>
      <c r="K29" s="307"/>
      <c r="L29" s="307"/>
      <c r="M29" s="308"/>
      <c r="N29" s="335"/>
      <c r="O29" s="955"/>
      <c r="P29" s="957"/>
      <c r="R29" s="352"/>
    </row>
    <row r="30" spans="1:18" s="287" customFormat="1">
      <c r="A30" s="902"/>
      <c r="B30" s="902"/>
      <c r="C30" s="953"/>
      <c r="D30" s="305">
        <v>0.5</v>
      </c>
      <c r="E30" s="305" t="s">
        <v>140</v>
      </c>
      <c r="F30" s="306">
        <v>2</v>
      </c>
      <c r="G30" s="306" t="s">
        <v>140</v>
      </c>
      <c r="H30" s="307">
        <v>3.14</v>
      </c>
      <c r="I30" s="307" t="s">
        <v>140</v>
      </c>
      <c r="J30" s="307">
        <v>9</v>
      </c>
      <c r="K30" s="308" t="s">
        <v>85</v>
      </c>
      <c r="L30" s="365">
        <f>J30*H30*F30*D30</f>
        <v>28.26</v>
      </c>
      <c r="M30" s="332" t="s">
        <v>292</v>
      </c>
      <c r="N30" s="366"/>
      <c r="O30" s="955"/>
      <c r="P30" s="957"/>
    </row>
    <row r="31" spans="1:18" s="287" customFormat="1">
      <c r="A31" s="902"/>
      <c r="B31" s="902"/>
      <c r="C31" s="953"/>
      <c r="D31" s="367" t="s">
        <v>312</v>
      </c>
      <c r="E31" s="368"/>
      <c r="F31" s="368"/>
      <c r="G31" s="306"/>
      <c r="H31" s="307"/>
      <c r="I31" s="307"/>
      <c r="J31" s="307"/>
      <c r="K31" s="308" t="s">
        <v>85</v>
      </c>
      <c r="L31" s="365">
        <v>0</v>
      </c>
      <c r="M31" s="332" t="s">
        <v>292</v>
      </c>
      <c r="N31" s="366"/>
      <c r="O31" s="955"/>
      <c r="P31" s="957"/>
    </row>
    <row r="32" spans="1:18" s="287" customFormat="1">
      <c r="A32" s="902"/>
      <c r="B32" s="902"/>
      <c r="C32" s="953"/>
      <c r="D32" s="961" t="s">
        <v>313</v>
      </c>
      <c r="E32" s="962"/>
      <c r="F32" s="306">
        <v>28.26</v>
      </c>
      <c r="G32" s="306" t="s">
        <v>114</v>
      </c>
      <c r="H32" s="307">
        <v>0</v>
      </c>
      <c r="I32" s="364" t="s">
        <v>131</v>
      </c>
      <c r="J32" s="369">
        <v>2</v>
      </c>
      <c r="K32" s="308" t="s">
        <v>85</v>
      </c>
      <c r="L32" s="370">
        <v>14.13</v>
      </c>
      <c r="M32" s="332" t="s">
        <v>292</v>
      </c>
      <c r="N32" s="366"/>
      <c r="O32" s="955"/>
      <c r="P32" s="957"/>
    </row>
    <row r="33" spans="1:16" s="287" customFormat="1">
      <c r="A33" s="902"/>
      <c r="B33" s="902"/>
      <c r="C33" s="953"/>
      <c r="D33" s="340" t="s">
        <v>305</v>
      </c>
      <c r="E33" s="304" t="s">
        <v>85</v>
      </c>
      <c r="F33" s="305">
        <v>2</v>
      </c>
      <c r="G33" s="305" t="s">
        <v>140</v>
      </c>
      <c r="H33" s="306">
        <v>14.13</v>
      </c>
      <c r="I33" s="306" t="s">
        <v>140</v>
      </c>
      <c r="J33" s="307">
        <v>9.4870000000000001</v>
      </c>
      <c r="K33" s="307" t="s">
        <v>140</v>
      </c>
      <c r="L33" s="307">
        <v>0.15</v>
      </c>
      <c r="M33" s="308" t="s">
        <v>85</v>
      </c>
      <c r="N33" s="309">
        <f>L33*J33*H33*F33</f>
        <v>40.215392999999999</v>
      </c>
      <c r="O33" s="955"/>
      <c r="P33" s="957"/>
    </row>
    <row r="34" spans="1:16" s="287" customFormat="1">
      <c r="A34" s="902"/>
      <c r="B34" s="902"/>
      <c r="C34" s="953"/>
      <c r="D34" s="304" t="s">
        <v>314</v>
      </c>
      <c r="E34" s="304" t="s">
        <v>85</v>
      </c>
      <c r="F34" s="305">
        <v>2</v>
      </c>
      <c r="G34" s="305" t="s">
        <v>140</v>
      </c>
      <c r="H34" s="306">
        <v>7</v>
      </c>
      <c r="I34" s="306" t="s">
        <v>140</v>
      </c>
      <c r="J34" s="307">
        <v>4.3</v>
      </c>
      <c r="K34" s="307" t="s">
        <v>140</v>
      </c>
      <c r="L34" s="307">
        <v>0.15</v>
      </c>
      <c r="M34" s="308" t="s">
        <v>85</v>
      </c>
      <c r="N34" s="309">
        <f>L34*J34*H34*F34</f>
        <v>9.0299999999999994</v>
      </c>
      <c r="O34" s="955"/>
      <c r="P34" s="957"/>
    </row>
    <row r="35" spans="1:16" s="287" customFormat="1">
      <c r="A35" s="902"/>
      <c r="B35" s="902"/>
      <c r="C35" s="953"/>
      <c r="D35" s="371" t="s">
        <v>315</v>
      </c>
      <c r="E35" s="304" t="s">
        <v>85</v>
      </c>
      <c r="F35" s="305">
        <v>4</v>
      </c>
      <c r="G35" s="305" t="s">
        <v>140</v>
      </c>
      <c r="H35" s="306">
        <v>7</v>
      </c>
      <c r="I35" s="306" t="s">
        <v>140</v>
      </c>
      <c r="J35" s="307">
        <v>9.4870000000000001</v>
      </c>
      <c r="K35" s="307" t="s">
        <v>140</v>
      </c>
      <c r="L35" s="307">
        <v>0.15</v>
      </c>
      <c r="M35" s="308" t="s">
        <v>85</v>
      </c>
      <c r="N35" s="309">
        <f>L35*J35*H35*F35</f>
        <v>39.845399999999998</v>
      </c>
      <c r="O35" s="955"/>
      <c r="P35" s="957"/>
    </row>
    <row r="36" spans="1:16" s="287" customFormat="1">
      <c r="A36" s="902"/>
      <c r="B36" s="902"/>
      <c r="C36" s="953"/>
      <c r="D36" s="946" t="s">
        <v>316</v>
      </c>
      <c r="E36" s="947"/>
      <c r="F36" s="947"/>
      <c r="G36" s="947"/>
      <c r="H36" s="947"/>
      <c r="I36" s="307"/>
      <c r="J36" s="307"/>
      <c r="K36" s="308"/>
      <c r="L36" s="365"/>
      <c r="M36" s="332"/>
      <c r="N36" s="366"/>
      <c r="O36" s="955"/>
      <c r="P36" s="957"/>
    </row>
    <row r="37" spans="1:16" s="287" customFormat="1">
      <c r="A37" s="902"/>
      <c r="B37" s="902"/>
      <c r="C37" s="953"/>
      <c r="D37" s="305">
        <v>2</v>
      </c>
      <c r="E37" s="305" t="s">
        <v>288</v>
      </c>
      <c r="F37" s="372">
        <v>7</v>
      </c>
      <c r="G37" s="372" t="s">
        <v>114</v>
      </c>
      <c r="H37" s="373">
        <v>3</v>
      </c>
      <c r="I37" s="307" t="s">
        <v>317</v>
      </c>
      <c r="J37" s="307">
        <v>12</v>
      </c>
      <c r="K37" s="308" t="s">
        <v>140</v>
      </c>
      <c r="L37" s="365">
        <v>0.15</v>
      </c>
      <c r="M37" s="332" t="s">
        <v>85</v>
      </c>
      <c r="N37" s="374">
        <f>((F37+H37)/2)*L37*J37*D37</f>
        <v>18</v>
      </c>
      <c r="O37" s="955"/>
      <c r="P37" s="957"/>
    </row>
    <row r="38" spans="1:16" s="287" customFormat="1">
      <c r="A38" s="902"/>
      <c r="B38" s="902"/>
      <c r="C38" s="953"/>
      <c r="D38" s="305"/>
      <c r="E38" s="305"/>
      <c r="F38" s="306"/>
      <c r="G38" s="375">
        <v>2</v>
      </c>
      <c r="H38" s="307"/>
      <c r="I38" s="307"/>
      <c r="J38" s="307"/>
      <c r="K38" s="308"/>
      <c r="L38" s="365"/>
      <c r="M38" s="332"/>
      <c r="N38" s="366"/>
      <c r="O38" s="955"/>
      <c r="P38" s="957"/>
    </row>
    <row r="39" spans="1:16" s="287" customFormat="1">
      <c r="A39" s="902"/>
      <c r="B39" s="902"/>
      <c r="C39" s="953"/>
      <c r="D39" s="946" t="s">
        <v>318</v>
      </c>
      <c r="E39" s="947"/>
      <c r="F39" s="947"/>
      <c r="G39" s="947"/>
      <c r="H39" s="947"/>
      <c r="I39" s="307"/>
      <c r="J39" s="307"/>
      <c r="K39" s="308"/>
      <c r="L39" s="365"/>
      <c r="M39" s="332"/>
      <c r="N39" s="366"/>
      <c r="O39" s="955"/>
      <c r="P39" s="957"/>
    </row>
    <row r="40" spans="1:16" s="287" customFormat="1">
      <c r="A40" s="902"/>
      <c r="B40" s="902"/>
      <c r="C40" s="953"/>
      <c r="D40" s="305">
        <v>2</v>
      </c>
      <c r="E40" s="305" t="s">
        <v>288</v>
      </c>
      <c r="F40" s="372">
        <v>7</v>
      </c>
      <c r="G40" s="372" t="s">
        <v>114</v>
      </c>
      <c r="H40" s="373">
        <v>3</v>
      </c>
      <c r="I40" s="307" t="s">
        <v>317</v>
      </c>
      <c r="J40" s="307">
        <v>10</v>
      </c>
      <c r="K40" s="308" t="s">
        <v>140</v>
      </c>
      <c r="L40" s="365">
        <v>0.15</v>
      </c>
      <c r="M40" s="332" t="s">
        <v>85</v>
      </c>
      <c r="N40" s="374">
        <f>((F40+H40)/2)*L40*J40*D40</f>
        <v>15</v>
      </c>
      <c r="O40" s="955"/>
      <c r="P40" s="957"/>
    </row>
    <row r="41" spans="1:16" s="287" customFormat="1">
      <c r="A41" s="902"/>
      <c r="B41" s="902"/>
      <c r="C41" s="953"/>
      <c r="D41" s="305"/>
      <c r="E41" s="305"/>
      <c r="F41" s="306"/>
      <c r="G41" s="375">
        <v>2</v>
      </c>
      <c r="H41" s="307"/>
      <c r="I41" s="307"/>
      <c r="J41" s="307"/>
      <c r="K41" s="308"/>
      <c r="L41" s="365"/>
      <c r="M41" s="332"/>
      <c r="N41" s="366"/>
      <c r="O41" s="955"/>
      <c r="P41" s="957"/>
    </row>
    <row r="42" spans="1:16" s="287" customFormat="1">
      <c r="A42" s="902"/>
      <c r="B42" s="902"/>
      <c r="C42" s="953"/>
      <c r="D42" s="305" t="s">
        <v>287</v>
      </c>
      <c r="E42" s="304" t="s">
        <v>85</v>
      </c>
      <c r="F42" s="305">
        <v>4</v>
      </c>
      <c r="G42" s="305" t="s">
        <v>140</v>
      </c>
      <c r="H42" s="306">
        <v>5</v>
      </c>
      <c r="I42" s="306" t="s">
        <v>140</v>
      </c>
      <c r="J42" s="307">
        <v>1</v>
      </c>
      <c r="K42" s="307" t="s">
        <v>140</v>
      </c>
      <c r="L42" s="307">
        <v>0.15</v>
      </c>
      <c r="M42" s="308" t="s">
        <v>85</v>
      </c>
      <c r="N42" s="309">
        <f>L42*J42*H42*F42</f>
        <v>3</v>
      </c>
      <c r="O42" s="955"/>
      <c r="P42" s="957"/>
    </row>
    <row r="43" spans="1:16" s="287" customFormat="1">
      <c r="A43" s="902"/>
      <c r="B43" s="902"/>
      <c r="C43" s="953"/>
      <c r="D43" s="946" t="s">
        <v>319</v>
      </c>
      <c r="E43" s="947"/>
      <c r="F43" s="947"/>
      <c r="G43" s="947"/>
      <c r="H43" s="947"/>
      <c r="I43" s="947"/>
      <c r="J43" s="307"/>
      <c r="K43" s="308"/>
      <c r="L43" s="365"/>
      <c r="M43" s="332"/>
      <c r="N43" s="366"/>
      <c r="O43" s="955"/>
      <c r="P43" s="957"/>
    </row>
    <row r="44" spans="1:16" s="287" customFormat="1">
      <c r="A44" s="902"/>
      <c r="B44" s="902"/>
      <c r="C44" s="953"/>
      <c r="D44" s="305" t="s">
        <v>287</v>
      </c>
      <c r="E44" s="304" t="s">
        <v>85</v>
      </c>
      <c r="F44" s="305">
        <v>2</v>
      </c>
      <c r="G44" s="376" t="s">
        <v>140</v>
      </c>
      <c r="H44" s="372">
        <v>32</v>
      </c>
      <c r="I44" s="372" t="s">
        <v>140</v>
      </c>
      <c r="J44" s="373">
        <v>3</v>
      </c>
      <c r="K44" s="373" t="s">
        <v>140</v>
      </c>
      <c r="L44" s="373">
        <v>0.15</v>
      </c>
      <c r="M44" s="377" t="s">
        <v>85</v>
      </c>
      <c r="N44" s="378">
        <f>L44*J44*H44*F44</f>
        <v>28.799999999999997</v>
      </c>
      <c r="O44" s="955"/>
      <c r="P44" s="957"/>
    </row>
    <row r="45" spans="1:16" s="287" customFormat="1">
      <c r="A45" s="902"/>
      <c r="B45" s="902"/>
      <c r="C45" s="953"/>
      <c r="D45" s="305"/>
      <c r="E45" s="305"/>
      <c r="F45" s="306"/>
      <c r="G45" s="375"/>
      <c r="H45" s="307"/>
      <c r="I45" s="307"/>
      <c r="J45" s="307"/>
      <c r="K45" s="308"/>
      <c r="L45" s="365" t="s">
        <v>88</v>
      </c>
      <c r="M45" s="332" t="s">
        <v>85</v>
      </c>
      <c r="N45" s="366">
        <f>SUM(N25:N44)</f>
        <v>360.07902300000001</v>
      </c>
      <c r="O45" s="955"/>
      <c r="P45" s="957"/>
    </row>
    <row r="46" spans="1:16" s="287" customFormat="1">
      <c r="A46" s="902"/>
      <c r="B46" s="902"/>
      <c r="C46" s="953"/>
      <c r="D46" s="305"/>
      <c r="E46" s="305"/>
      <c r="F46" s="306"/>
      <c r="G46" s="375"/>
      <c r="H46" s="307"/>
      <c r="I46" s="307"/>
      <c r="J46" s="307"/>
      <c r="K46" s="308"/>
      <c r="L46" s="365"/>
      <c r="M46" s="332"/>
      <c r="N46" s="366" t="s">
        <v>4</v>
      </c>
      <c r="O46" s="955"/>
      <c r="P46" s="957"/>
    </row>
    <row r="47" spans="1:16" s="287" customFormat="1">
      <c r="A47" s="901">
        <v>4</v>
      </c>
      <c r="B47" s="901" t="s">
        <v>247</v>
      </c>
      <c r="C47" s="958" t="s">
        <v>320</v>
      </c>
      <c r="D47" s="391"/>
      <c r="E47" s="392"/>
      <c r="F47" s="393"/>
      <c r="G47" s="347"/>
      <c r="H47" s="347"/>
      <c r="I47" s="347"/>
      <c r="J47" s="347"/>
      <c r="K47" s="347"/>
      <c r="L47" s="347"/>
      <c r="M47" s="347"/>
      <c r="N47" s="347"/>
      <c r="O47" s="394"/>
      <c r="P47" s="395"/>
    </row>
    <row r="48" spans="1:16" s="287" customFormat="1">
      <c r="A48" s="902"/>
      <c r="B48" s="902"/>
      <c r="C48" s="959"/>
      <c r="D48" s="396" t="s">
        <v>321</v>
      </c>
      <c r="E48" s="397" t="s">
        <v>85</v>
      </c>
      <c r="F48" s="398"/>
      <c r="G48" s="355"/>
      <c r="H48" s="355">
        <v>1</v>
      </c>
      <c r="I48" s="355" t="s">
        <v>140</v>
      </c>
      <c r="J48" s="399">
        <f>L24</f>
        <v>43.099999999999994</v>
      </c>
      <c r="K48" s="355" t="s">
        <v>140</v>
      </c>
      <c r="L48" s="399">
        <f>J13</f>
        <v>30</v>
      </c>
      <c r="M48" s="355" t="s">
        <v>85</v>
      </c>
      <c r="N48" s="400">
        <f>H48*J48*L48</f>
        <v>1292.9999999999998</v>
      </c>
      <c r="O48" s="401"/>
      <c r="P48" s="402"/>
    </row>
    <row r="49" spans="1:16" s="287" customFormat="1">
      <c r="A49" s="902"/>
      <c r="B49" s="902"/>
      <c r="C49" s="959"/>
      <c r="D49" s="396" t="s">
        <v>322</v>
      </c>
      <c r="E49" s="397" t="s">
        <v>85</v>
      </c>
      <c r="F49" s="398"/>
      <c r="G49" s="355"/>
      <c r="H49" s="355">
        <v>2</v>
      </c>
      <c r="I49" s="355" t="s">
        <v>140</v>
      </c>
      <c r="J49" s="399">
        <f>J27</f>
        <v>9.4870000000000001</v>
      </c>
      <c r="K49" s="355" t="s">
        <v>140</v>
      </c>
      <c r="L49" s="403">
        <v>4.3</v>
      </c>
      <c r="M49" s="355" t="s">
        <v>85</v>
      </c>
      <c r="N49" s="400">
        <f>H49*J49*L49</f>
        <v>81.588200000000001</v>
      </c>
      <c r="O49" s="401"/>
      <c r="P49" s="402"/>
    </row>
    <row r="50" spans="1:16" s="287" customFormat="1">
      <c r="A50" s="902"/>
      <c r="B50" s="902"/>
      <c r="C50" s="959"/>
      <c r="D50" s="396" t="s">
        <v>323</v>
      </c>
      <c r="E50" s="397" t="s">
        <v>85</v>
      </c>
      <c r="F50" s="398"/>
      <c r="G50" s="355"/>
      <c r="H50" s="355">
        <v>2</v>
      </c>
      <c r="I50" s="355" t="s">
        <v>140</v>
      </c>
      <c r="J50" s="403">
        <f>L32</f>
        <v>14.13</v>
      </c>
      <c r="K50" s="355" t="s">
        <v>140</v>
      </c>
      <c r="L50" s="403">
        <f>J27</f>
        <v>9.4870000000000001</v>
      </c>
      <c r="M50" s="355" t="s">
        <v>85</v>
      </c>
      <c r="N50" s="400">
        <f>H50*J50*L50</f>
        <v>268.10262</v>
      </c>
      <c r="O50" s="401"/>
      <c r="P50" s="402"/>
    </row>
    <row r="51" spans="1:16" s="287" customFormat="1">
      <c r="A51" s="902"/>
      <c r="B51" s="902"/>
      <c r="C51" s="959"/>
      <c r="D51" s="938" t="s">
        <v>324</v>
      </c>
      <c r="E51" s="939"/>
      <c r="F51" s="404"/>
      <c r="G51" s="380" t="s">
        <v>85</v>
      </c>
      <c r="H51" s="355">
        <v>2</v>
      </c>
      <c r="I51" s="355" t="s">
        <v>140</v>
      </c>
      <c r="J51" s="403">
        <v>7</v>
      </c>
      <c r="K51" s="355" t="s">
        <v>140</v>
      </c>
      <c r="L51" s="403">
        <v>4.3</v>
      </c>
      <c r="M51" s="355" t="s">
        <v>85</v>
      </c>
      <c r="N51" s="400">
        <f>H51*J51*L51</f>
        <v>60.199999999999996</v>
      </c>
      <c r="O51" s="401"/>
      <c r="P51" s="402"/>
    </row>
    <row r="52" spans="1:16" s="287" customFormat="1">
      <c r="A52" s="902"/>
      <c r="B52" s="902"/>
      <c r="C52" s="959"/>
      <c r="D52" s="396" t="s">
        <v>325</v>
      </c>
      <c r="E52" s="397" t="s">
        <v>85</v>
      </c>
      <c r="F52" s="398"/>
      <c r="G52" s="355"/>
      <c r="H52" s="355">
        <v>4</v>
      </c>
      <c r="I52" s="355" t="s">
        <v>140</v>
      </c>
      <c r="J52" s="403">
        <v>7</v>
      </c>
      <c r="K52" s="355" t="s">
        <v>140</v>
      </c>
      <c r="L52" s="403">
        <v>11.486000000000001</v>
      </c>
      <c r="M52" s="355" t="s">
        <v>85</v>
      </c>
      <c r="N52" s="400">
        <f>H52*J52*L52</f>
        <v>321.608</v>
      </c>
      <c r="O52" s="401"/>
      <c r="P52" s="402"/>
    </row>
    <row r="53" spans="1:16" s="287" customFormat="1">
      <c r="A53" s="902"/>
      <c r="B53" s="902"/>
      <c r="C53" s="959"/>
      <c r="D53" s="938" t="s">
        <v>326</v>
      </c>
      <c r="E53" s="939"/>
      <c r="F53" s="939"/>
      <c r="G53" s="380"/>
      <c r="H53" s="380"/>
      <c r="I53" s="380"/>
      <c r="J53" s="380"/>
      <c r="K53" s="380"/>
      <c r="L53" s="380"/>
      <c r="M53" s="380"/>
      <c r="N53" s="380"/>
      <c r="O53" s="401"/>
      <c r="P53" s="402"/>
    </row>
    <row r="54" spans="1:16" s="287" customFormat="1">
      <c r="A54" s="902"/>
      <c r="B54" s="902"/>
      <c r="C54" s="959"/>
      <c r="D54" s="396" t="s">
        <v>327</v>
      </c>
      <c r="E54" s="405" t="s">
        <v>85</v>
      </c>
      <c r="F54" s="305">
        <v>2</v>
      </c>
      <c r="G54" s="305" t="s">
        <v>288</v>
      </c>
      <c r="H54" s="372">
        <v>7</v>
      </c>
      <c r="I54" s="372" t="s">
        <v>114</v>
      </c>
      <c r="J54" s="373">
        <v>3</v>
      </c>
      <c r="K54" s="307" t="s">
        <v>317</v>
      </c>
      <c r="L54" s="307">
        <v>12</v>
      </c>
      <c r="M54" s="380" t="s">
        <v>85</v>
      </c>
      <c r="N54" s="400">
        <f>((H54+J54)/2)*L54*F54</f>
        <v>120</v>
      </c>
      <c r="O54" s="401"/>
      <c r="P54" s="402"/>
    </row>
    <row r="55" spans="1:16" s="287" customFormat="1">
      <c r="A55" s="902"/>
      <c r="B55" s="902"/>
      <c r="C55" s="959"/>
      <c r="D55" s="396"/>
      <c r="E55" s="405"/>
      <c r="F55" s="305"/>
      <c r="G55" s="305"/>
      <c r="H55" s="306"/>
      <c r="I55" s="375">
        <v>2</v>
      </c>
      <c r="J55" s="307"/>
      <c r="K55" s="307"/>
      <c r="L55" s="307"/>
      <c r="M55" s="380"/>
      <c r="N55" s="380"/>
      <c r="O55" s="401"/>
      <c r="P55" s="402"/>
    </row>
    <row r="56" spans="1:16" s="287" customFormat="1">
      <c r="A56" s="902"/>
      <c r="B56" s="902"/>
      <c r="C56" s="959"/>
      <c r="D56" s="396" t="s">
        <v>328</v>
      </c>
      <c r="E56" s="405" t="s">
        <v>85</v>
      </c>
      <c r="F56" s="305">
        <v>2</v>
      </c>
      <c r="G56" s="305" t="s">
        <v>288</v>
      </c>
      <c r="H56" s="372">
        <v>7</v>
      </c>
      <c r="I56" s="372" t="s">
        <v>114</v>
      </c>
      <c r="J56" s="373">
        <v>3</v>
      </c>
      <c r="K56" s="307" t="s">
        <v>317</v>
      </c>
      <c r="L56" s="307">
        <v>10</v>
      </c>
      <c r="M56" s="380" t="s">
        <v>85</v>
      </c>
      <c r="N56" s="400">
        <f>((H56+J56)/2)*L56*F56</f>
        <v>100</v>
      </c>
      <c r="O56" s="401"/>
      <c r="P56" s="402"/>
    </row>
    <row r="57" spans="1:16" s="287" customFormat="1">
      <c r="A57" s="902"/>
      <c r="B57" s="902"/>
      <c r="C57" s="959"/>
      <c r="D57" s="396"/>
      <c r="E57" s="405"/>
      <c r="F57" s="305"/>
      <c r="G57" s="305"/>
      <c r="H57" s="306"/>
      <c r="I57" s="375">
        <v>2</v>
      </c>
      <c r="J57" s="307"/>
      <c r="K57" s="307"/>
      <c r="L57" s="307"/>
      <c r="M57" s="380"/>
      <c r="N57" s="380"/>
      <c r="O57" s="401"/>
      <c r="P57" s="402"/>
    </row>
    <row r="58" spans="1:16" s="287" customFormat="1">
      <c r="A58" s="902"/>
      <c r="B58" s="902"/>
      <c r="C58" s="959"/>
      <c r="D58" s="305" t="s">
        <v>287</v>
      </c>
      <c r="E58" s="304" t="s">
        <v>85</v>
      </c>
      <c r="F58" s="305">
        <v>2</v>
      </c>
      <c r="G58" s="305" t="s">
        <v>140</v>
      </c>
      <c r="H58" s="375">
        <v>2</v>
      </c>
      <c r="I58" s="306" t="s">
        <v>140</v>
      </c>
      <c r="J58" s="307">
        <v>5</v>
      </c>
      <c r="K58" s="307" t="s">
        <v>140</v>
      </c>
      <c r="L58" s="307">
        <v>1</v>
      </c>
      <c r="M58" s="308" t="s">
        <v>85</v>
      </c>
      <c r="N58" s="406">
        <f>L58*J58*H58*F58</f>
        <v>20</v>
      </c>
      <c r="O58" s="401"/>
      <c r="P58" s="402"/>
    </row>
    <row r="59" spans="1:16" s="287" customFormat="1">
      <c r="A59" s="902"/>
      <c r="B59" s="902"/>
      <c r="C59" s="959"/>
      <c r="D59" s="946" t="s">
        <v>319</v>
      </c>
      <c r="E59" s="947"/>
      <c r="F59" s="947"/>
      <c r="G59" s="947"/>
      <c r="H59" s="947"/>
      <c r="I59" s="947"/>
      <c r="J59" s="380"/>
      <c r="K59" s="380"/>
      <c r="L59" s="380"/>
      <c r="M59" s="380"/>
      <c r="N59" s="380"/>
      <c r="O59" s="401"/>
      <c r="P59" s="402"/>
    </row>
    <row r="60" spans="1:16" s="287" customFormat="1">
      <c r="A60" s="902"/>
      <c r="B60" s="902"/>
      <c r="C60" s="959"/>
      <c r="D60" s="396"/>
      <c r="E60" s="397" t="s">
        <v>85</v>
      </c>
      <c r="F60" s="407"/>
      <c r="G60" s="408"/>
      <c r="H60" s="409">
        <v>2</v>
      </c>
      <c r="I60" s="409" t="s">
        <v>140</v>
      </c>
      <c r="J60" s="410">
        <v>32</v>
      </c>
      <c r="K60" s="409" t="s">
        <v>140</v>
      </c>
      <c r="L60" s="410">
        <v>3</v>
      </c>
      <c r="M60" s="409" t="s">
        <v>85</v>
      </c>
      <c r="N60" s="411">
        <f>H60*J60*L60</f>
        <v>192</v>
      </c>
      <c r="O60" s="401"/>
      <c r="P60" s="402"/>
    </row>
    <row r="61" spans="1:16" s="287" customFormat="1">
      <c r="A61" s="902"/>
      <c r="B61" s="902"/>
      <c r="C61" s="959"/>
      <c r="D61" s="396"/>
      <c r="E61" s="405"/>
      <c r="F61" s="404"/>
      <c r="G61" s="380"/>
      <c r="H61" s="380"/>
      <c r="I61" s="380"/>
      <c r="J61" s="380"/>
      <c r="K61" s="380"/>
      <c r="L61" s="380" t="s">
        <v>170</v>
      </c>
      <c r="M61" s="380"/>
      <c r="N61" s="400">
        <f>SUM(N48:N60)</f>
        <v>2456.4988199999998</v>
      </c>
      <c r="O61" s="401">
        <f>N61</f>
        <v>2456.4988199999998</v>
      </c>
      <c r="P61" s="402" t="s">
        <v>16</v>
      </c>
    </row>
    <row r="62" spans="1:16" s="287" customFormat="1">
      <c r="A62" s="902"/>
      <c r="B62" s="902"/>
      <c r="C62" s="959"/>
      <c r="D62" s="396"/>
      <c r="E62" s="405"/>
      <c r="F62" s="404"/>
      <c r="G62" s="380"/>
      <c r="H62" s="380"/>
      <c r="I62" s="380"/>
      <c r="J62" s="380"/>
      <c r="K62" s="380"/>
      <c r="L62" s="380"/>
      <c r="M62" s="380"/>
      <c r="N62" s="355" t="s">
        <v>16</v>
      </c>
      <c r="O62" s="401"/>
      <c r="P62" s="402"/>
    </row>
    <row r="63" spans="1:16" s="287" customFormat="1">
      <c r="A63" s="902"/>
      <c r="B63" s="902"/>
      <c r="C63" s="959"/>
      <c r="D63" s="396"/>
      <c r="E63" s="404"/>
      <c r="F63" s="291"/>
      <c r="G63" s="380"/>
      <c r="H63" s="400"/>
      <c r="I63" s="380"/>
      <c r="J63" s="400"/>
      <c r="K63" s="400"/>
      <c r="L63" s="400"/>
      <c r="M63" s="380"/>
      <c r="N63" s="412"/>
      <c r="O63" s="401"/>
      <c r="P63" s="413"/>
    </row>
    <row r="64" spans="1:16" s="287" customFormat="1">
      <c r="A64" s="928"/>
      <c r="B64" s="928"/>
      <c r="C64" s="960"/>
      <c r="D64" s="384"/>
      <c r="E64" s="385"/>
      <c r="F64" s="414"/>
      <c r="G64" s="387"/>
      <c r="H64" s="387"/>
      <c r="I64" s="387"/>
      <c r="J64" s="409"/>
      <c r="K64" s="409"/>
      <c r="L64" s="409"/>
      <c r="M64" s="387"/>
      <c r="N64" s="409"/>
      <c r="O64" s="415"/>
      <c r="P64" s="416"/>
    </row>
    <row r="65" spans="1:18" s="287" customFormat="1">
      <c r="A65" s="906">
        <v>5</v>
      </c>
      <c r="B65" s="906" t="s">
        <v>249</v>
      </c>
      <c r="C65" s="908" t="s">
        <v>329</v>
      </c>
      <c r="D65" s="417"/>
      <c r="E65" s="418"/>
      <c r="F65" s="419"/>
      <c r="G65" s="419"/>
      <c r="H65" s="419"/>
      <c r="I65" s="419"/>
      <c r="J65" s="419"/>
      <c r="K65" s="419"/>
      <c r="L65" s="419"/>
      <c r="M65" s="419"/>
      <c r="N65" s="420"/>
      <c r="O65" s="421"/>
      <c r="P65" s="422"/>
    </row>
    <row r="66" spans="1:18" s="287" customFormat="1">
      <c r="A66" s="906"/>
      <c r="B66" s="950"/>
      <c r="C66" s="951"/>
      <c r="D66" s="423" t="s">
        <v>321</v>
      </c>
      <c r="E66" s="304" t="s">
        <v>85</v>
      </c>
      <c r="F66" s="305">
        <v>1</v>
      </c>
      <c r="G66" s="305" t="s">
        <v>140</v>
      </c>
      <c r="H66" s="306">
        <v>43.1</v>
      </c>
      <c r="I66" s="306" t="s">
        <v>140</v>
      </c>
      <c r="J66" s="307">
        <v>30</v>
      </c>
      <c r="K66" s="307" t="s">
        <v>140</v>
      </c>
      <c r="L66" s="307">
        <v>0.2</v>
      </c>
      <c r="M66" s="308" t="s">
        <v>85</v>
      </c>
      <c r="N66" s="309">
        <f t="shared" ref="N66:N69" si="0">L66*J66*H66*F66</f>
        <v>258.60000000000002</v>
      </c>
      <c r="O66" s="421"/>
      <c r="P66" s="422"/>
    </row>
    <row r="67" spans="1:18" s="287" customFormat="1">
      <c r="A67" s="906"/>
      <c r="B67" s="950"/>
      <c r="C67" s="951"/>
      <c r="D67" s="424" t="s">
        <v>322</v>
      </c>
      <c r="E67" s="304" t="s">
        <v>85</v>
      </c>
      <c r="F67" s="305">
        <v>2</v>
      </c>
      <c r="G67" s="305" t="s">
        <v>140</v>
      </c>
      <c r="H67" s="306">
        <v>9.4870000000000001</v>
      </c>
      <c r="I67" s="306" t="s">
        <v>140</v>
      </c>
      <c r="J67" s="307">
        <v>4.3</v>
      </c>
      <c r="K67" s="307" t="s">
        <v>140</v>
      </c>
      <c r="L67" s="307">
        <v>0.2</v>
      </c>
      <c r="M67" s="308" t="s">
        <v>85</v>
      </c>
      <c r="N67" s="309">
        <f t="shared" si="0"/>
        <v>16.317640000000001</v>
      </c>
      <c r="O67" s="425"/>
      <c r="P67" s="422"/>
    </row>
    <row r="68" spans="1:18" s="287" customFormat="1">
      <c r="A68" s="906"/>
      <c r="B68" s="950"/>
      <c r="C68" s="951"/>
      <c r="D68" s="424" t="s">
        <v>330</v>
      </c>
      <c r="E68" s="304" t="s">
        <v>85</v>
      </c>
      <c r="F68" s="305">
        <v>2</v>
      </c>
      <c r="G68" s="305" t="s">
        <v>140</v>
      </c>
      <c r="H68" s="306">
        <v>14.13</v>
      </c>
      <c r="I68" s="306" t="s">
        <v>140</v>
      </c>
      <c r="J68" s="307">
        <v>9.4860000000000007</v>
      </c>
      <c r="K68" s="307" t="s">
        <v>140</v>
      </c>
      <c r="L68" s="307">
        <v>0.2</v>
      </c>
      <c r="M68" s="308" t="s">
        <v>85</v>
      </c>
      <c r="N68" s="309">
        <f t="shared" si="0"/>
        <v>53.614872000000013</v>
      </c>
      <c r="O68" s="421"/>
      <c r="P68" s="422"/>
      <c r="R68" s="352"/>
    </row>
    <row r="69" spans="1:18" s="287" customFormat="1">
      <c r="A69" s="906"/>
      <c r="B69" s="950"/>
      <c r="C69" s="951"/>
      <c r="D69" s="424" t="s">
        <v>331</v>
      </c>
      <c r="E69" s="304" t="s">
        <v>85</v>
      </c>
      <c r="F69" s="305">
        <v>4</v>
      </c>
      <c r="G69" s="305" t="s">
        <v>140</v>
      </c>
      <c r="H69" s="306">
        <v>7</v>
      </c>
      <c r="I69" s="306" t="s">
        <v>140</v>
      </c>
      <c r="J69" s="307">
        <v>9.4860000000000007</v>
      </c>
      <c r="K69" s="307" t="s">
        <v>140</v>
      </c>
      <c r="L69" s="307">
        <v>0.2</v>
      </c>
      <c r="M69" s="308" t="s">
        <v>85</v>
      </c>
      <c r="N69" s="309">
        <f t="shared" si="0"/>
        <v>53.121600000000008</v>
      </c>
      <c r="O69" s="421"/>
      <c r="P69" s="422"/>
      <c r="R69" s="352"/>
    </row>
    <row r="70" spans="1:18" s="287" customFormat="1">
      <c r="A70" s="906"/>
      <c r="B70" s="950"/>
      <c r="C70" s="951"/>
      <c r="D70" s="946" t="s">
        <v>316</v>
      </c>
      <c r="E70" s="947"/>
      <c r="F70" s="947"/>
      <c r="G70" s="947"/>
      <c r="H70" s="947"/>
      <c r="I70" s="307"/>
      <c r="J70" s="307"/>
      <c r="K70" s="308"/>
      <c r="L70" s="365"/>
      <c r="M70" s="332"/>
      <c r="N70" s="366"/>
      <c r="O70" s="421"/>
      <c r="P70" s="422"/>
      <c r="R70" s="352"/>
    </row>
    <row r="71" spans="1:18" s="287" customFormat="1">
      <c r="A71" s="906"/>
      <c r="B71" s="950"/>
      <c r="C71" s="951"/>
      <c r="D71" s="305">
        <v>2</v>
      </c>
      <c r="E71" s="305" t="s">
        <v>288</v>
      </c>
      <c r="F71" s="372">
        <v>7</v>
      </c>
      <c r="G71" s="372" t="s">
        <v>114</v>
      </c>
      <c r="H71" s="373">
        <v>3</v>
      </c>
      <c r="I71" s="307" t="s">
        <v>317</v>
      </c>
      <c r="J71" s="307">
        <v>12</v>
      </c>
      <c r="K71" s="308" t="s">
        <v>140</v>
      </c>
      <c r="L71" s="365">
        <v>0.2</v>
      </c>
      <c r="M71" s="332" t="s">
        <v>85</v>
      </c>
      <c r="N71" s="374">
        <f>((F71+H71)/2)*L71*J71*D71</f>
        <v>24</v>
      </c>
      <c r="O71" s="421"/>
      <c r="P71" s="422"/>
      <c r="R71" s="352"/>
    </row>
    <row r="72" spans="1:18" s="287" customFormat="1">
      <c r="A72" s="906"/>
      <c r="B72" s="950"/>
      <c r="C72" s="951"/>
      <c r="D72" s="305"/>
      <c r="E72" s="305"/>
      <c r="F72" s="306"/>
      <c r="G72" s="375">
        <v>2</v>
      </c>
      <c r="H72" s="307"/>
      <c r="I72" s="307"/>
      <c r="J72" s="307"/>
      <c r="K72" s="308"/>
      <c r="L72" s="365"/>
      <c r="M72" s="332"/>
      <c r="N72" s="366"/>
      <c r="O72" s="421"/>
      <c r="P72" s="422"/>
      <c r="R72" s="352"/>
    </row>
    <row r="73" spans="1:18" s="287" customFormat="1">
      <c r="A73" s="906"/>
      <c r="B73" s="950"/>
      <c r="C73" s="951"/>
      <c r="D73" s="946" t="s">
        <v>318</v>
      </c>
      <c r="E73" s="947"/>
      <c r="F73" s="947"/>
      <c r="G73" s="947"/>
      <c r="H73" s="947"/>
      <c r="I73" s="307"/>
      <c r="J73" s="307"/>
      <c r="K73" s="308"/>
      <c r="L73" s="365"/>
      <c r="M73" s="332"/>
      <c r="N73" s="366"/>
      <c r="O73" s="421"/>
      <c r="P73" s="422"/>
    </row>
    <row r="74" spans="1:18" s="287" customFormat="1">
      <c r="A74" s="906"/>
      <c r="B74" s="950"/>
      <c r="C74" s="951"/>
      <c r="D74" s="305">
        <v>2</v>
      </c>
      <c r="E74" s="305" t="s">
        <v>288</v>
      </c>
      <c r="F74" s="372">
        <v>7</v>
      </c>
      <c r="G74" s="372" t="s">
        <v>114</v>
      </c>
      <c r="H74" s="373">
        <v>3</v>
      </c>
      <c r="I74" s="307" t="s">
        <v>317</v>
      </c>
      <c r="J74" s="307">
        <v>10</v>
      </c>
      <c r="K74" s="308" t="s">
        <v>140</v>
      </c>
      <c r="L74" s="365">
        <v>0.2</v>
      </c>
      <c r="M74" s="332" t="s">
        <v>85</v>
      </c>
      <c r="N74" s="374">
        <f>((F74+H74)/2)*L74*J74*D74</f>
        <v>20</v>
      </c>
      <c r="O74" s="421"/>
      <c r="P74" s="422"/>
    </row>
    <row r="75" spans="1:18" s="287" customFormat="1">
      <c r="A75" s="906"/>
      <c r="B75" s="950"/>
      <c r="C75" s="951"/>
      <c r="D75" s="305"/>
      <c r="E75" s="305"/>
      <c r="F75" s="306"/>
      <c r="G75" s="375">
        <v>2</v>
      </c>
      <c r="H75" s="307"/>
      <c r="I75" s="307"/>
      <c r="J75" s="307"/>
      <c r="K75" s="308"/>
      <c r="L75" s="365"/>
      <c r="M75" s="332"/>
      <c r="N75" s="366"/>
      <c r="O75" s="421"/>
      <c r="P75" s="422"/>
    </row>
    <row r="76" spans="1:18" s="287" customFormat="1">
      <c r="A76" s="906"/>
      <c r="B76" s="950"/>
      <c r="C76" s="951"/>
      <c r="D76" s="305" t="s">
        <v>287</v>
      </c>
      <c r="E76" s="304" t="s">
        <v>85</v>
      </c>
      <c r="F76" s="305">
        <v>4</v>
      </c>
      <c r="G76" s="305" t="s">
        <v>140</v>
      </c>
      <c r="H76" s="306">
        <v>5</v>
      </c>
      <c r="I76" s="306" t="s">
        <v>140</v>
      </c>
      <c r="J76" s="307">
        <v>1</v>
      </c>
      <c r="K76" s="307" t="s">
        <v>140</v>
      </c>
      <c r="L76" s="307">
        <v>0.2</v>
      </c>
      <c r="M76" s="308" t="s">
        <v>85</v>
      </c>
      <c r="N76" s="309">
        <f>L76*J76*H76*F76</f>
        <v>4</v>
      </c>
      <c r="O76" s="421"/>
      <c r="P76" s="422"/>
    </row>
    <row r="77" spans="1:18" s="287" customFormat="1">
      <c r="A77" s="906"/>
      <c r="B77" s="950"/>
      <c r="C77" s="951"/>
      <c r="D77" s="946" t="s">
        <v>319</v>
      </c>
      <c r="E77" s="947"/>
      <c r="F77" s="947"/>
      <c r="G77" s="947"/>
      <c r="H77" s="947"/>
      <c r="I77" s="947"/>
      <c r="J77" s="307"/>
      <c r="K77" s="308"/>
      <c r="L77" s="365"/>
      <c r="M77" s="332"/>
      <c r="N77" s="366"/>
      <c r="O77" s="421"/>
      <c r="P77" s="422"/>
    </row>
    <row r="78" spans="1:18" s="287" customFormat="1">
      <c r="A78" s="906"/>
      <c r="B78" s="950"/>
      <c r="C78" s="951"/>
      <c r="D78" s="305" t="s">
        <v>287</v>
      </c>
      <c r="E78" s="304" t="s">
        <v>85</v>
      </c>
      <c r="F78" s="305">
        <v>2</v>
      </c>
      <c r="G78" s="376" t="s">
        <v>140</v>
      </c>
      <c r="H78" s="372">
        <v>32</v>
      </c>
      <c r="I78" s="372" t="s">
        <v>140</v>
      </c>
      <c r="J78" s="373">
        <v>3</v>
      </c>
      <c r="K78" s="373" t="s">
        <v>140</v>
      </c>
      <c r="L78" s="373">
        <v>0.2</v>
      </c>
      <c r="M78" s="377" t="s">
        <v>85</v>
      </c>
      <c r="N78" s="378">
        <f>L78*J78*H78*F78</f>
        <v>38.400000000000006</v>
      </c>
      <c r="O78" s="421"/>
      <c r="P78" s="422"/>
    </row>
    <row r="79" spans="1:18" s="287" customFormat="1">
      <c r="A79" s="906"/>
      <c r="B79" s="950"/>
      <c r="C79" s="951"/>
      <c r="D79" s="305"/>
      <c r="E79" s="304"/>
      <c r="F79" s="305"/>
      <c r="G79" s="305"/>
      <c r="H79" s="306"/>
      <c r="I79" s="306"/>
      <c r="J79" s="307"/>
      <c r="K79" s="307"/>
      <c r="L79" s="380" t="s">
        <v>170</v>
      </c>
      <c r="M79" s="380"/>
      <c r="N79" s="400">
        <f>SUM(N66:N78)</f>
        <v>468.05411200000003</v>
      </c>
      <c r="O79" s="421"/>
      <c r="P79" s="422"/>
    </row>
    <row r="80" spans="1:18" s="287" customFormat="1">
      <c r="A80" s="906"/>
      <c r="B80" s="950"/>
      <c r="C80" s="951"/>
      <c r="D80" s="426"/>
      <c r="E80" s="404"/>
      <c r="F80" s="419"/>
      <c r="G80" s="404"/>
      <c r="H80" s="331"/>
      <c r="I80" s="404"/>
      <c r="J80" s="331"/>
      <c r="K80" s="331"/>
      <c r="L80" s="380"/>
      <c r="M80" s="380"/>
      <c r="N80" s="355" t="s">
        <v>4</v>
      </c>
      <c r="O80" s="421"/>
      <c r="P80" s="422"/>
    </row>
    <row r="81" spans="1:18" s="287" customFormat="1">
      <c r="A81" s="906"/>
      <c r="B81" s="950"/>
      <c r="C81" s="951"/>
      <c r="D81" s="426" t="s">
        <v>332</v>
      </c>
      <c r="E81" s="404" t="s">
        <v>85</v>
      </c>
      <c r="F81" s="419"/>
      <c r="G81" s="404"/>
      <c r="H81" s="331"/>
      <c r="I81" s="404"/>
      <c r="J81" s="331">
        <f>N79</f>
        <v>468.05411200000003</v>
      </c>
      <c r="K81" s="364" t="s">
        <v>131</v>
      </c>
      <c r="L81" s="380">
        <v>0.1164</v>
      </c>
      <c r="M81" s="380" t="s">
        <v>85</v>
      </c>
      <c r="N81" s="356">
        <f>J81/L81</f>
        <v>4021.0834364261168</v>
      </c>
      <c r="O81" s="421">
        <f>N81</f>
        <v>4021.0834364261168</v>
      </c>
      <c r="P81" s="422" t="s">
        <v>3</v>
      </c>
    </row>
    <row r="82" spans="1:18" s="287" customFormat="1">
      <c r="A82" s="906"/>
      <c r="B82" s="950"/>
      <c r="C82" s="951"/>
      <c r="D82" s="427"/>
      <c r="E82" s="428"/>
      <c r="F82" s="429"/>
      <c r="G82" s="429"/>
      <c r="H82" s="429"/>
      <c r="I82" s="429"/>
      <c r="J82" s="429"/>
      <c r="K82" s="429"/>
      <c r="L82" s="429"/>
      <c r="M82" s="429"/>
      <c r="N82" s="430"/>
      <c r="O82" s="431"/>
      <c r="P82" s="432"/>
    </row>
    <row r="83" spans="1:18" s="287" customFormat="1">
      <c r="A83" s="905">
        <v>6</v>
      </c>
      <c r="B83" s="905" t="s">
        <v>251</v>
      </c>
      <c r="C83" s="907" t="s">
        <v>333</v>
      </c>
      <c r="D83" s="433"/>
      <c r="E83" s="434"/>
      <c r="F83" s="434"/>
      <c r="G83" s="435"/>
      <c r="H83" s="436"/>
      <c r="I83" s="436"/>
      <c r="J83" s="437"/>
      <c r="K83" s="436"/>
      <c r="L83" s="438"/>
      <c r="M83" s="436"/>
      <c r="N83" s="438"/>
      <c r="O83" s="439"/>
      <c r="P83" s="440"/>
      <c r="R83" s="352"/>
    </row>
    <row r="84" spans="1:18" s="287" customFormat="1">
      <c r="A84" s="906"/>
      <c r="B84" s="906"/>
      <c r="C84" s="908"/>
      <c r="D84" s="423" t="s">
        <v>321</v>
      </c>
      <c r="E84" s="304" t="s">
        <v>85</v>
      </c>
      <c r="F84" s="305">
        <v>1</v>
      </c>
      <c r="G84" s="305" t="s">
        <v>140</v>
      </c>
      <c r="H84" s="306">
        <v>43.1</v>
      </c>
      <c r="I84" s="306" t="s">
        <v>140</v>
      </c>
      <c r="J84" s="307">
        <v>30</v>
      </c>
      <c r="K84" s="307" t="s">
        <v>140</v>
      </c>
      <c r="L84" s="307">
        <v>0.2</v>
      </c>
      <c r="M84" s="308" t="s">
        <v>85</v>
      </c>
      <c r="N84" s="309">
        <f t="shared" ref="N84:N88" si="1">L84*J84*H84*F84</f>
        <v>258.60000000000002</v>
      </c>
      <c r="O84" s="421"/>
      <c r="P84" s="422"/>
      <c r="R84" s="352"/>
    </row>
    <row r="85" spans="1:18" s="287" customFormat="1">
      <c r="A85" s="906"/>
      <c r="B85" s="906"/>
      <c r="C85" s="908"/>
      <c r="D85" s="441" t="s">
        <v>322</v>
      </c>
      <c r="E85" s="304" t="s">
        <v>85</v>
      </c>
      <c r="F85" s="305">
        <v>2</v>
      </c>
      <c r="G85" s="305" t="s">
        <v>140</v>
      </c>
      <c r="H85" s="306">
        <v>9.4870000000000001</v>
      </c>
      <c r="I85" s="306" t="s">
        <v>140</v>
      </c>
      <c r="J85" s="307">
        <v>4.3</v>
      </c>
      <c r="K85" s="307" t="s">
        <v>140</v>
      </c>
      <c r="L85" s="307">
        <v>0.2</v>
      </c>
      <c r="M85" s="308" t="s">
        <v>85</v>
      </c>
      <c r="N85" s="309">
        <f t="shared" si="1"/>
        <v>16.317640000000001</v>
      </c>
      <c r="O85" s="421"/>
      <c r="P85" s="422"/>
      <c r="R85" s="352"/>
    </row>
    <row r="86" spans="1:18" s="287" customFormat="1">
      <c r="A86" s="906"/>
      <c r="B86" s="906"/>
      <c r="C86" s="908"/>
      <c r="D86" s="441" t="s">
        <v>330</v>
      </c>
      <c r="E86" s="304" t="s">
        <v>85</v>
      </c>
      <c r="F86" s="305">
        <v>2</v>
      </c>
      <c r="G86" s="305" t="s">
        <v>140</v>
      </c>
      <c r="H86" s="306">
        <v>14.13</v>
      </c>
      <c r="I86" s="306" t="s">
        <v>140</v>
      </c>
      <c r="J86" s="307">
        <v>9.4860000000000007</v>
      </c>
      <c r="K86" s="307" t="s">
        <v>140</v>
      </c>
      <c r="L86" s="307">
        <v>0.2</v>
      </c>
      <c r="M86" s="308" t="s">
        <v>85</v>
      </c>
      <c r="N86" s="309">
        <f t="shared" si="1"/>
        <v>53.614872000000013</v>
      </c>
      <c r="O86" s="421"/>
      <c r="P86" s="422"/>
      <c r="R86" s="352"/>
    </row>
    <row r="87" spans="1:18" s="287" customFormat="1">
      <c r="A87" s="906"/>
      <c r="B87" s="906"/>
      <c r="C87" s="908"/>
      <c r="D87" s="441" t="s">
        <v>334</v>
      </c>
      <c r="E87" s="304" t="s">
        <v>85</v>
      </c>
      <c r="F87" s="305">
        <v>2</v>
      </c>
      <c r="G87" s="305" t="s">
        <v>140</v>
      </c>
      <c r="H87" s="306">
        <v>7</v>
      </c>
      <c r="I87" s="306" t="s">
        <v>140</v>
      </c>
      <c r="J87" s="307">
        <v>4.3</v>
      </c>
      <c r="K87" s="307" t="s">
        <v>140</v>
      </c>
      <c r="L87" s="307">
        <v>0.2</v>
      </c>
      <c r="M87" s="308" t="s">
        <v>85</v>
      </c>
      <c r="N87" s="309">
        <f t="shared" si="1"/>
        <v>12.04</v>
      </c>
      <c r="O87" s="421"/>
      <c r="P87" s="422"/>
      <c r="R87" s="352"/>
    </row>
    <row r="88" spans="1:18" s="287" customFormat="1">
      <c r="A88" s="906"/>
      <c r="B88" s="906"/>
      <c r="C88" s="908"/>
      <c r="D88" s="441" t="s">
        <v>331</v>
      </c>
      <c r="E88" s="304" t="s">
        <v>85</v>
      </c>
      <c r="F88" s="305">
        <v>4</v>
      </c>
      <c r="G88" s="305" t="s">
        <v>140</v>
      </c>
      <c r="H88" s="306">
        <v>7</v>
      </c>
      <c r="I88" s="306" t="s">
        <v>140</v>
      </c>
      <c r="J88" s="307">
        <v>9.4860000000000007</v>
      </c>
      <c r="K88" s="307" t="s">
        <v>140</v>
      </c>
      <c r="L88" s="307">
        <v>0.2</v>
      </c>
      <c r="M88" s="308" t="s">
        <v>85</v>
      </c>
      <c r="N88" s="309">
        <f t="shared" si="1"/>
        <v>53.121600000000008</v>
      </c>
      <c r="O88" s="421"/>
      <c r="P88" s="422"/>
      <c r="R88" s="352"/>
    </row>
    <row r="89" spans="1:18" s="287" customFormat="1">
      <c r="A89" s="906"/>
      <c r="B89" s="906"/>
      <c r="C89" s="908"/>
      <c r="D89" s="946" t="s">
        <v>316</v>
      </c>
      <c r="E89" s="947"/>
      <c r="F89" s="947"/>
      <c r="G89" s="947"/>
      <c r="H89" s="947"/>
      <c r="I89" s="307"/>
      <c r="J89" s="307"/>
      <c r="K89" s="308"/>
      <c r="L89" s="365"/>
      <c r="M89" s="332"/>
      <c r="N89" s="366"/>
      <c r="O89" s="421"/>
      <c r="P89" s="422"/>
      <c r="R89" s="352"/>
    </row>
    <row r="90" spans="1:18" s="287" customFormat="1">
      <c r="A90" s="906"/>
      <c r="B90" s="906"/>
      <c r="C90" s="908"/>
      <c r="D90" s="358">
        <v>2</v>
      </c>
      <c r="E90" s="305" t="s">
        <v>288</v>
      </c>
      <c r="F90" s="372">
        <v>7</v>
      </c>
      <c r="G90" s="372" t="s">
        <v>114</v>
      </c>
      <c r="H90" s="373">
        <v>3</v>
      </c>
      <c r="I90" s="307" t="s">
        <v>317</v>
      </c>
      <c r="J90" s="307">
        <v>12</v>
      </c>
      <c r="K90" s="308" t="s">
        <v>140</v>
      </c>
      <c r="L90" s="365">
        <v>0.2</v>
      </c>
      <c r="M90" s="332" t="s">
        <v>85</v>
      </c>
      <c r="N90" s="374">
        <f>((F90+H90)/2)*L90*J90*D90</f>
        <v>24</v>
      </c>
      <c r="O90" s="421"/>
      <c r="P90" s="422"/>
      <c r="R90" s="352"/>
    </row>
    <row r="91" spans="1:18" s="287" customFormat="1">
      <c r="A91" s="906"/>
      <c r="B91" s="906"/>
      <c r="C91" s="908"/>
      <c r="D91" s="358"/>
      <c r="E91" s="305"/>
      <c r="F91" s="306"/>
      <c r="G91" s="375">
        <v>2</v>
      </c>
      <c r="H91" s="307"/>
      <c r="I91" s="307"/>
      <c r="J91" s="307"/>
      <c r="K91" s="308"/>
      <c r="L91" s="365"/>
      <c r="M91" s="332"/>
      <c r="N91" s="366"/>
      <c r="O91" s="421"/>
      <c r="P91" s="422"/>
      <c r="R91" s="352"/>
    </row>
    <row r="92" spans="1:18" s="287" customFormat="1">
      <c r="A92" s="906"/>
      <c r="B92" s="906"/>
      <c r="C92" s="908"/>
      <c r="D92" s="946" t="s">
        <v>318</v>
      </c>
      <c r="E92" s="947"/>
      <c r="F92" s="947"/>
      <c r="G92" s="947"/>
      <c r="H92" s="947"/>
      <c r="I92" s="307"/>
      <c r="J92" s="307"/>
      <c r="K92" s="308"/>
      <c r="L92" s="365"/>
      <c r="M92" s="332"/>
      <c r="N92" s="366"/>
      <c r="O92" s="421"/>
      <c r="P92" s="422"/>
      <c r="R92" s="352"/>
    </row>
    <row r="93" spans="1:18" s="287" customFormat="1">
      <c r="A93" s="906"/>
      <c r="B93" s="906"/>
      <c r="C93" s="908"/>
      <c r="D93" s="358">
        <v>2</v>
      </c>
      <c r="E93" s="305" t="s">
        <v>288</v>
      </c>
      <c r="F93" s="372">
        <v>7</v>
      </c>
      <c r="G93" s="372" t="s">
        <v>114</v>
      </c>
      <c r="H93" s="373">
        <v>3</v>
      </c>
      <c r="I93" s="307" t="s">
        <v>317</v>
      </c>
      <c r="J93" s="307">
        <v>10</v>
      </c>
      <c r="K93" s="308" t="s">
        <v>140</v>
      </c>
      <c r="L93" s="365">
        <v>0.2</v>
      </c>
      <c r="M93" s="332" t="s">
        <v>85</v>
      </c>
      <c r="N93" s="374">
        <f>((F93+H93)/2)*L93*J93*D93</f>
        <v>20</v>
      </c>
      <c r="O93" s="421"/>
      <c r="P93" s="422"/>
      <c r="R93" s="352"/>
    </row>
    <row r="94" spans="1:18" s="287" customFormat="1">
      <c r="A94" s="906"/>
      <c r="B94" s="906"/>
      <c r="C94" s="908"/>
      <c r="D94" s="358"/>
      <c r="E94" s="305"/>
      <c r="F94" s="306"/>
      <c r="G94" s="375">
        <v>2</v>
      </c>
      <c r="H94" s="307"/>
      <c r="I94" s="307"/>
      <c r="J94" s="307"/>
      <c r="K94" s="308"/>
      <c r="L94" s="365"/>
      <c r="M94" s="332"/>
      <c r="N94" s="366"/>
      <c r="O94" s="421"/>
      <c r="P94" s="422"/>
      <c r="R94" s="352"/>
    </row>
    <row r="95" spans="1:18" s="287" customFormat="1">
      <c r="A95" s="906"/>
      <c r="B95" s="906"/>
      <c r="C95" s="908"/>
      <c r="D95" s="358" t="s">
        <v>287</v>
      </c>
      <c r="E95" s="304" t="s">
        <v>85</v>
      </c>
      <c r="F95" s="305">
        <v>4</v>
      </c>
      <c r="G95" s="305" t="s">
        <v>140</v>
      </c>
      <c r="H95" s="306">
        <v>5</v>
      </c>
      <c r="I95" s="306" t="s">
        <v>140</v>
      </c>
      <c r="J95" s="307">
        <v>1</v>
      </c>
      <c r="K95" s="307" t="s">
        <v>140</v>
      </c>
      <c r="L95" s="307">
        <v>0.2</v>
      </c>
      <c r="M95" s="308" t="s">
        <v>85</v>
      </c>
      <c r="N95" s="309">
        <f>L95*J95*H95*F95</f>
        <v>4</v>
      </c>
      <c r="O95" s="421"/>
      <c r="P95" s="422"/>
      <c r="R95" s="352"/>
    </row>
    <row r="96" spans="1:18" s="287" customFormat="1">
      <c r="A96" s="906"/>
      <c r="B96" s="906"/>
      <c r="C96" s="908"/>
      <c r="D96" s="946" t="s">
        <v>319</v>
      </c>
      <c r="E96" s="947"/>
      <c r="F96" s="947"/>
      <c r="G96" s="947"/>
      <c r="H96" s="947"/>
      <c r="I96" s="947"/>
      <c r="J96" s="307"/>
      <c r="K96" s="308"/>
      <c r="L96" s="365"/>
      <c r="M96" s="332"/>
      <c r="N96" s="366"/>
      <c r="O96" s="421"/>
      <c r="P96" s="422"/>
      <c r="R96" s="352"/>
    </row>
    <row r="97" spans="1:19" s="287" customFormat="1">
      <c r="A97" s="906"/>
      <c r="B97" s="906"/>
      <c r="C97" s="908"/>
      <c r="D97" s="358" t="s">
        <v>287</v>
      </c>
      <c r="E97" s="304" t="s">
        <v>85</v>
      </c>
      <c r="F97" s="305">
        <v>2</v>
      </c>
      <c r="G97" s="376" t="s">
        <v>140</v>
      </c>
      <c r="H97" s="372">
        <v>32</v>
      </c>
      <c r="I97" s="372" t="s">
        <v>140</v>
      </c>
      <c r="J97" s="373">
        <v>3</v>
      </c>
      <c r="K97" s="373" t="s">
        <v>140</v>
      </c>
      <c r="L97" s="373">
        <v>0.2</v>
      </c>
      <c r="M97" s="377" t="s">
        <v>85</v>
      </c>
      <c r="N97" s="378">
        <f>L97*J97*H97*F97</f>
        <v>38.400000000000006</v>
      </c>
      <c r="O97" s="421"/>
      <c r="P97" s="422"/>
      <c r="R97" s="352"/>
    </row>
    <row r="98" spans="1:19" s="287" customFormat="1">
      <c r="A98" s="906"/>
      <c r="B98" s="906"/>
      <c r="C98" s="908"/>
      <c r="D98" s="358"/>
      <c r="E98" s="304"/>
      <c r="F98" s="305"/>
      <c r="G98" s="305"/>
      <c r="H98" s="306"/>
      <c r="I98" s="306"/>
      <c r="J98" s="307"/>
      <c r="K98" s="307"/>
      <c r="L98" s="380" t="s">
        <v>170</v>
      </c>
      <c r="M98" s="380"/>
      <c r="N98" s="442">
        <f>SUM(N84:N97)</f>
        <v>480.094112</v>
      </c>
      <c r="O98" s="421"/>
      <c r="P98" s="422"/>
      <c r="R98" s="352"/>
    </row>
    <row r="99" spans="1:19" s="287" customFormat="1">
      <c r="A99" s="906"/>
      <c r="B99" s="906"/>
      <c r="C99" s="908"/>
      <c r="D99" s="948" t="s">
        <v>335</v>
      </c>
      <c r="E99" s="949"/>
      <c r="F99" s="949"/>
      <c r="G99" s="949"/>
      <c r="H99" s="949"/>
      <c r="I99" s="306" t="s">
        <v>85</v>
      </c>
      <c r="J99" s="307">
        <f>N98</f>
        <v>480.094112</v>
      </c>
      <c r="K99" s="307" t="s">
        <v>140</v>
      </c>
      <c r="L99" s="380">
        <v>0.5</v>
      </c>
      <c r="M99" s="380" t="s">
        <v>85</v>
      </c>
      <c r="N99" s="442">
        <f>J99*L99</f>
        <v>240.047056</v>
      </c>
      <c r="O99" s="425">
        <f>N99</f>
        <v>240.047056</v>
      </c>
      <c r="P99" s="425" t="str">
        <f>N100</f>
        <v>Cum</v>
      </c>
      <c r="R99" s="352"/>
    </row>
    <row r="100" spans="1:19" s="287" customFormat="1">
      <c r="A100" s="906"/>
      <c r="B100" s="906"/>
      <c r="C100" s="945"/>
      <c r="D100" s="358"/>
      <c r="E100" s="304"/>
      <c r="F100" s="305"/>
      <c r="G100" s="305"/>
      <c r="H100" s="306"/>
      <c r="I100" s="306"/>
      <c r="J100" s="307"/>
      <c r="K100" s="307"/>
      <c r="L100" s="380"/>
      <c r="M100" s="380"/>
      <c r="N100" s="443" t="s">
        <v>4</v>
      </c>
      <c r="O100" s="421"/>
      <c r="P100" s="422"/>
      <c r="R100" s="352"/>
    </row>
    <row r="101" spans="1:19" s="287" customFormat="1">
      <c r="A101" s="906"/>
      <c r="B101" s="906"/>
      <c r="C101" s="940" t="s">
        <v>8</v>
      </c>
      <c r="D101" s="943" t="s">
        <v>335</v>
      </c>
      <c r="E101" s="944"/>
      <c r="F101" s="944"/>
      <c r="G101" s="944"/>
      <c r="H101" s="944"/>
      <c r="I101" s="444" t="s">
        <v>85</v>
      </c>
      <c r="J101" s="445">
        <f>N98</f>
        <v>480.094112</v>
      </c>
      <c r="K101" s="445" t="s">
        <v>140</v>
      </c>
      <c r="L101" s="347">
        <v>0.5</v>
      </c>
      <c r="M101" s="347" t="s">
        <v>85</v>
      </c>
      <c r="N101" s="446">
        <f>J101*L101</f>
        <v>240.047056</v>
      </c>
      <c r="O101" s="447">
        <f>N101</f>
        <v>240.047056</v>
      </c>
      <c r="P101" s="448" t="str">
        <f>N102</f>
        <v>Cum</v>
      </c>
    </row>
    <row r="102" spans="1:19" s="287" customFormat="1">
      <c r="A102" s="924"/>
      <c r="B102" s="924"/>
      <c r="C102" s="942"/>
      <c r="D102" s="449"/>
      <c r="E102" s="450"/>
      <c r="F102" s="338"/>
      <c r="G102" s="338"/>
      <c r="H102" s="338"/>
      <c r="I102" s="338"/>
      <c r="J102" s="338"/>
      <c r="K102" s="338"/>
      <c r="L102" s="338"/>
      <c r="M102" s="338"/>
      <c r="N102" s="451" t="s">
        <v>4</v>
      </c>
      <c r="O102" s="452"/>
      <c r="P102" s="453"/>
    </row>
    <row r="103" spans="1:19" s="287" customFormat="1">
      <c r="A103" s="905">
        <v>7</v>
      </c>
      <c r="B103" s="905" t="s">
        <v>254</v>
      </c>
      <c r="C103" s="907" t="s">
        <v>336</v>
      </c>
      <c r="D103" s="433"/>
      <c r="E103" s="434"/>
      <c r="F103" s="435"/>
      <c r="G103" s="435"/>
      <c r="H103" s="438"/>
      <c r="I103" s="436"/>
      <c r="J103" s="437"/>
      <c r="K103" s="436"/>
      <c r="L103" s="437"/>
      <c r="M103" s="436"/>
      <c r="N103" s="437"/>
      <c r="O103" s="454">
        <f>N113</f>
        <v>2669.4999999999995</v>
      </c>
      <c r="R103" s="352"/>
      <c r="S103" s="352"/>
    </row>
    <row r="104" spans="1:19" s="287" customFormat="1">
      <c r="A104" s="906"/>
      <c r="B104" s="906"/>
      <c r="C104" s="908"/>
      <c r="D104" s="455" t="s">
        <v>337</v>
      </c>
      <c r="E104" s="456"/>
      <c r="F104" s="457"/>
      <c r="G104" s="457"/>
      <c r="H104" s="458"/>
      <c r="I104" s="364"/>
      <c r="J104" s="458"/>
      <c r="K104" s="459"/>
      <c r="L104" s="460"/>
      <c r="M104" s="459"/>
      <c r="N104" s="461"/>
      <c r="O104" s="462"/>
      <c r="P104" s="463"/>
      <c r="R104" s="352"/>
      <c r="S104" s="352"/>
    </row>
    <row r="105" spans="1:19" s="287" customFormat="1">
      <c r="A105" s="906"/>
      <c r="B105" s="906"/>
      <c r="C105" s="908"/>
      <c r="D105" s="897" t="s">
        <v>338</v>
      </c>
      <c r="E105" s="898"/>
      <c r="F105" s="398"/>
      <c r="G105" s="355"/>
      <c r="H105" s="355">
        <v>1</v>
      </c>
      <c r="I105" s="355" t="s">
        <v>140</v>
      </c>
      <c r="J105" s="399">
        <f>L24</f>
        <v>43.099999999999994</v>
      </c>
      <c r="K105" s="355" t="s">
        <v>140</v>
      </c>
      <c r="L105" s="399">
        <f>J13</f>
        <v>30</v>
      </c>
      <c r="M105" s="355" t="s">
        <v>85</v>
      </c>
      <c r="N105" s="400">
        <f>H105*J105*L105</f>
        <v>1292.9999999999998</v>
      </c>
      <c r="O105" s="462"/>
      <c r="P105" s="463"/>
      <c r="R105" s="352"/>
      <c r="S105" s="352"/>
    </row>
    <row r="106" spans="1:19" s="287" customFormat="1">
      <c r="A106" s="906"/>
      <c r="B106" s="906"/>
      <c r="C106" s="908"/>
      <c r="D106" s="417"/>
      <c r="E106" s="418"/>
      <c r="F106" s="398"/>
      <c r="G106" s="355"/>
      <c r="H106" s="355"/>
      <c r="I106" s="355"/>
      <c r="J106" s="399"/>
      <c r="K106" s="355"/>
      <c r="L106" s="399"/>
      <c r="M106" s="355"/>
      <c r="N106" s="400"/>
      <c r="O106" s="462"/>
      <c r="P106" s="463"/>
      <c r="R106" s="352"/>
      <c r="S106" s="352"/>
    </row>
    <row r="107" spans="1:19" s="287" customFormat="1">
      <c r="A107" s="906"/>
      <c r="B107" s="906"/>
      <c r="C107" s="908"/>
      <c r="D107" s="897" t="s">
        <v>339</v>
      </c>
      <c r="E107" s="898"/>
      <c r="F107" s="898"/>
      <c r="G107" s="457"/>
      <c r="H107" s="458">
        <f>N105</f>
        <v>1292.9999999999998</v>
      </c>
      <c r="I107" s="459" t="s">
        <v>140</v>
      </c>
      <c r="J107" s="458">
        <v>0.5</v>
      </c>
      <c r="K107" s="459"/>
      <c r="L107" s="460"/>
      <c r="M107" s="459" t="s">
        <v>85</v>
      </c>
      <c r="N107" s="461">
        <f>H107*J107</f>
        <v>646.49999999999989</v>
      </c>
      <c r="O107" s="462"/>
      <c r="P107" s="463"/>
      <c r="R107" s="352"/>
      <c r="S107" s="352"/>
    </row>
    <row r="108" spans="1:19" s="287" customFormat="1">
      <c r="A108" s="906"/>
      <c r="B108" s="906"/>
      <c r="C108" s="908"/>
      <c r="D108" s="418" t="s">
        <v>340</v>
      </c>
      <c r="E108" s="397" t="s">
        <v>85</v>
      </c>
      <c r="F108" s="398"/>
      <c r="G108" s="355"/>
      <c r="H108" s="409">
        <v>4</v>
      </c>
      <c r="I108" s="409" t="s">
        <v>140</v>
      </c>
      <c r="J108" s="410">
        <v>7</v>
      </c>
      <c r="K108" s="409" t="s">
        <v>140</v>
      </c>
      <c r="L108" s="410">
        <v>2</v>
      </c>
      <c r="M108" s="409" t="s">
        <v>85</v>
      </c>
      <c r="N108" s="464">
        <f>H108*J108*L108</f>
        <v>56</v>
      </c>
      <c r="O108" s="462"/>
      <c r="P108" s="463"/>
      <c r="R108" s="352"/>
      <c r="S108" s="352"/>
    </row>
    <row r="109" spans="1:19" s="287" customFormat="1">
      <c r="A109" s="906"/>
      <c r="B109" s="906"/>
      <c r="C109" s="908"/>
      <c r="D109" s="418"/>
      <c r="E109" s="397"/>
      <c r="F109" s="398"/>
      <c r="G109" s="355"/>
      <c r="H109" s="355"/>
      <c r="I109" s="355"/>
      <c r="J109" s="403"/>
      <c r="K109" s="355"/>
      <c r="L109" s="403" t="s">
        <v>88</v>
      </c>
      <c r="M109" s="355" t="s">
        <v>85</v>
      </c>
      <c r="N109" s="442">
        <f>SUM(N107:N108)</f>
        <v>702.49999999999989</v>
      </c>
      <c r="O109" s="462"/>
      <c r="P109" s="463"/>
      <c r="R109" s="352"/>
      <c r="S109" s="352"/>
    </row>
    <row r="110" spans="1:19" s="287" customFormat="1">
      <c r="A110" s="906"/>
      <c r="B110" s="906"/>
      <c r="C110" s="908"/>
      <c r="D110" s="897" t="s">
        <v>341</v>
      </c>
      <c r="E110" s="898"/>
      <c r="F110" s="898"/>
      <c r="G110" s="355" t="s">
        <v>85</v>
      </c>
      <c r="H110" s="356">
        <v>0.5</v>
      </c>
      <c r="I110" s="355" t="s">
        <v>140</v>
      </c>
      <c r="J110" s="356">
        <v>0.5</v>
      </c>
      <c r="K110" s="355" t="s">
        <v>85</v>
      </c>
      <c r="L110" s="403">
        <v>0.25</v>
      </c>
      <c r="M110" s="355" t="s">
        <v>16</v>
      </c>
      <c r="N110" s="442"/>
      <c r="O110" s="462">
        <f>N113</f>
        <v>2669.4999999999995</v>
      </c>
      <c r="P110" s="465" t="s">
        <v>3</v>
      </c>
      <c r="R110" s="352"/>
      <c r="S110" s="352"/>
    </row>
    <row r="111" spans="1:19" s="287" customFormat="1">
      <c r="A111" s="906"/>
      <c r="B111" s="906"/>
      <c r="C111" s="908"/>
      <c r="D111" s="897" t="s">
        <v>342</v>
      </c>
      <c r="E111" s="898"/>
      <c r="F111" s="898"/>
      <c r="G111" s="457"/>
      <c r="H111" s="466">
        <f>N109</f>
        <v>702.49999999999989</v>
      </c>
      <c r="I111" s="364" t="s">
        <v>131</v>
      </c>
      <c r="J111" s="458">
        <f>L110</f>
        <v>0.25</v>
      </c>
      <c r="K111" s="459"/>
      <c r="L111" s="460"/>
      <c r="M111" s="459" t="s">
        <v>85</v>
      </c>
      <c r="N111" s="461">
        <f>H111/J111</f>
        <v>2809.9999999999995</v>
      </c>
      <c r="O111" s="462"/>
      <c r="P111" s="463"/>
      <c r="R111" s="352"/>
      <c r="S111" s="352"/>
    </row>
    <row r="112" spans="1:19" s="287" customFormat="1">
      <c r="A112" s="906"/>
      <c r="B112" s="906"/>
      <c r="C112" s="908"/>
      <c r="D112" s="897" t="s">
        <v>343</v>
      </c>
      <c r="E112" s="898"/>
      <c r="F112" s="898"/>
      <c r="G112" s="898"/>
      <c r="H112" s="467"/>
      <c r="I112" s="429"/>
      <c r="J112" s="468">
        <f>N111</f>
        <v>2809.9999999999995</v>
      </c>
      <c r="K112" s="429" t="s">
        <v>140</v>
      </c>
      <c r="L112" s="468">
        <v>0.05</v>
      </c>
      <c r="M112" s="429" t="s">
        <v>85</v>
      </c>
      <c r="N112" s="469">
        <f>J112*L112</f>
        <v>140.49999999999997</v>
      </c>
      <c r="O112" s="462"/>
      <c r="P112" s="463"/>
      <c r="R112" s="352"/>
      <c r="S112" s="352"/>
    </row>
    <row r="113" spans="1:16" s="287" customFormat="1">
      <c r="A113" s="906"/>
      <c r="B113" s="906"/>
      <c r="C113" s="908"/>
      <c r="D113" s="417"/>
      <c r="E113" s="332"/>
      <c r="F113" s="332"/>
      <c r="G113" s="332"/>
      <c r="H113" s="470"/>
      <c r="I113" s="419"/>
      <c r="J113" s="461"/>
      <c r="K113" s="419"/>
      <c r="L113" s="461" t="s">
        <v>170</v>
      </c>
      <c r="M113" s="419"/>
      <c r="N113" s="461">
        <f>N111-N112</f>
        <v>2669.4999999999995</v>
      </c>
      <c r="O113" s="462"/>
      <c r="P113" s="463"/>
    </row>
    <row r="114" spans="1:16" s="287" customFormat="1">
      <c r="A114" s="906"/>
      <c r="B114" s="906"/>
      <c r="C114" s="908"/>
      <c r="D114" s="417"/>
      <c r="E114" s="332"/>
      <c r="F114" s="332"/>
      <c r="G114" s="332"/>
      <c r="H114" s="470"/>
      <c r="I114" s="419"/>
      <c r="J114" s="461"/>
      <c r="K114" s="419"/>
      <c r="L114" s="461"/>
      <c r="M114" s="419"/>
      <c r="N114" s="471" t="s">
        <v>3</v>
      </c>
      <c r="O114" s="462"/>
      <c r="P114" s="463"/>
    </row>
    <row r="115" spans="1:16" s="287" customFormat="1">
      <c r="A115" s="924"/>
      <c r="B115" s="924"/>
      <c r="C115" s="945"/>
      <c r="D115" s="450"/>
      <c r="E115" s="450"/>
      <c r="F115" s="429"/>
      <c r="G115" s="429"/>
      <c r="H115" s="429"/>
      <c r="I115" s="429"/>
      <c r="J115" s="429"/>
      <c r="K115" s="429"/>
      <c r="L115" s="429"/>
      <c r="M115" s="429"/>
      <c r="N115" s="472"/>
      <c r="O115" s="473"/>
      <c r="P115" s="474"/>
    </row>
    <row r="116" spans="1:16" s="287" customFormat="1">
      <c r="A116" s="905"/>
      <c r="B116" s="905"/>
      <c r="C116" s="940" t="s">
        <v>9</v>
      </c>
      <c r="D116" s="475" t="s">
        <v>337</v>
      </c>
      <c r="E116" s="475"/>
      <c r="F116" s="436"/>
      <c r="G116" s="436"/>
      <c r="H116" s="436"/>
      <c r="I116" s="436"/>
      <c r="J116" s="436"/>
      <c r="K116" s="436"/>
      <c r="L116" s="436"/>
      <c r="M116" s="436"/>
      <c r="N116" s="436"/>
      <c r="O116" s="476"/>
      <c r="P116" s="477"/>
    </row>
    <row r="117" spans="1:16" s="287" customFormat="1">
      <c r="A117" s="906"/>
      <c r="B117" s="906"/>
      <c r="C117" s="941"/>
      <c r="D117" s="897" t="s">
        <v>338</v>
      </c>
      <c r="E117" s="898"/>
      <c r="F117" s="398"/>
      <c r="G117" s="355"/>
      <c r="H117" s="355">
        <v>1</v>
      </c>
      <c r="I117" s="355" t="s">
        <v>140</v>
      </c>
      <c r="J117" s="399">
        <f>J105</f>
        <v>43.099999999999994</v>
      </c>
      <c r="K117" s="355" t="s">
        <v>140</v>
      </c>
      <c r="L117" s="399">
        <f>J25</f>
        <v>30</v>
      </c>
      <c r="M117" s="355" t="s">
        <v>85</v>
      </c>
      <c r="N117" s="400">
        <f>H117*J117*L117</f>
        <v>1292.9999999999998</v>
      </c>
      <c r="O117" s="478"/>
      <c r="P117" s="479"/>
    </row>
    <row r="118" spans="1:16" s="287" customFormat="1">
      <c r="A118" s="906"/>
      <c r="B118" s="906"/>
      <c r="C118" s="941"/>
      <c r="D118" s="417"/>
      <c r="E118" s="418"/>
      <c r="F118" s="398"/>
      <c r="G118" s="355"/>
      <c r="H118" s="355"/>
      <c r="I118" s="355"/>
      <c r="J118" s="399"/>
      <c r="K118" s="355"/>
      <c r="L118" s="399"/>
      <c r="M118" s="355"/>
      <c r="N118" s="400"/>
      <c r="O118" s="478"/>
      <c r="P118" s="479"/>
    </row>
    <row r="119" spans="1:16" s="287" customFormat="1">
      <c r="A119" s="906"/>
      <c r="B119" s="906"/>
      <c r="C119" s="941"/>
      <c r="D119" s="897" t="s">
        <v>339</v>
      </c>
      <c r="E119" s="898"/>
      <c r="F119" s="898"/>
      <c r="G119" s="457"/>
      <c r="H119" s="458">
        <f>N117</f>
        <v>1292.9999999999998</v>
      </c>
      <c r="I119" s="459" t="s">
        <v>140</v>
      </c>
      <c r="J119" s="458">
        <v>0.5</v>
      </c>
      <c r="K119" s="459"/>
      <c r="L119" s="460"/>
      <c r="M119" s="459" t="s">
        <v>85</v>
      </c>
      <c r="N119" s="461">
        <f>H119*J119</f>
        <v>646.49999999999989</v>
      </c>
      <c r="O119" s="478"/>
      <c r="P119" s="479"/>
    </row>
    <row r="120" spans="1:16" s="287" customFormat="1">
      <c r="A120" s="906"/>
      <c r="B120" s="906"/>
      <c r="C120" s="941"/>
      <c r="D120" s="396" t="s">
        <v>322</v>
      </c>
      <c r="E120" s="397" t="s">
        <v>85</v>
      </c>
      <c r="F120" s="398"/>
      <c r="G120" s="355"/>
      <c r="H120" s="355">
        <v>2</v>
      </c>
      <c r="I120" s="355" t="s">
        <v>140</v>
      </c>
      <c r="J120" s="403">
        <v>9.4870000000000001</v>
      </c>
      <c r="K120" s="355" t="s">
        <v>140</v>
      </c>
      <c r="L120" s="403">
        <v>4.3</v>
      </c>
      <c r="M120" s="355" t="s">
        <v>85</v>
      </c>
      <c r="N120" s="442">
        <f>H120*J120*L120</f>
        <v>81.588200000000001</v>
      </c>
      <c r="O120" s="478"/>
      <c r="P120" s="479"/>
    </row>
    <row r="121" spans="1:16" s="287" customFormat="1">
      <c r="A121" s="906"/>
      <c r="B121" s="906"/>
      <c r="C121" s="941"/>
      <c r="D121" s="396" t="s">
        <v>323</v>
      </c>
      <c r="E121" s="397" t="s">
        <v>85</v>
      </c>
      <c r="F121" s="398"/>
      <c r="G121" s="355"/>
      <c r="H121" s="355">
        <v>2</v>
      </c>
      <c r="I121" s="355" t="s">
        <v>140</v>
      </c>
      <c r="J121" s="403">
        <v>14.13</v>
      </c>
      <c r="K121" s="355" t="s">
        <v>140</v>
      </c>
      <c r="L121" s="403">
        <v>9.4860000000000007</v>
      </c>
      <c r="M121" s="355" t="s">
        <v>85</v>
      </c>
      <c r="N121" s="442">
        <f>H121*J121*L121</f>
        <v>268.07436000000001</v>
      </c>
      <c r="O121" s="478"/>
      <c r="P121" s="479"/>
    </row>
    <row r="122" spans="1:16" s="287" customFormat="1">
      <c r="A122" s="906"/>
      <c r="B122" s="906"/>
      <c r="C122" s="941"/>
      <c r="D122" s="396" t="s">
        <v>325</v>
      </c>
      <c r="E122" s="397" t="s">
        <v>85</v>
      </c>
      <c r="F122" s="398"/>
      <c r="G122" s="355"/>
      <c r="H122" s="355">
        <v>4</v>
      </c>
      <c r="I122" s="355" t="s">
        <v>140</v>
      </c>
      <c r="J122" s="403">
        <v>7</v>
      </c>
      <c r="K122" s="355" t="s">
        <v>140</v>
      </c>
      <c r="L122" s="403">
        <v>9.4870000000000001</v>
      </c>
      <c r="M122" s="355" t="s">
        <v>85</v>
      </c>
      <c r="N122" s="442">
        <f>H122*J122*L122</f>
        <v>265.63600000000002</v>
      </c>
      <c r="O122" s="478"/>
      <c r="P122" s="479"/>
    </row>
    <row r="123" spans="1:16" s="287" customFormat="1">
      <c r="A123" s="906"/>
      <c r="B123" s="906"/>
      <c r="C123" s="941"/>
      <c r="D123" s="418"/>
      <c r="E123" s="397"/>
      <c r="F123" s="398"/>
      <c r="G123" s="355"/>
      <c r="H123" s="409"/>
      <c r="I123" s="409"/>
      <c r="J123" s="410"/>
      <c r="K123" s="409"/>
      <c r="L123" s="410"/>
      <c r="M123" s="409"/>
      <c r="N123" s="464"/>
      <c r="O123" s="478"/>
      <c r="P123" s="479"/>
    </row>
    <row r="124" spans="1:16" s="287" customFormat="1">
      <c r="A124" s="906"/>
      <c r="B124" s="906"/>
      <c r="C124" s="941"/>
      <c r="D124" s="418"/>
      <c r="E124" s="397"/>
      <c r="F124" s="398"/>
      <c r="G124" s="355"/>
      <c r="H124" s="355"/>
      <c r="I124" s="355"/>
      <c r="J124" s="403"/>
      <c r="K124" s="355"/>
      <c r="L124" s="403" t="s">
        <v>88</v>
      </c>
      <c r="M124" s="355" t="s">
        <v>85</v>
      </c>
      <c r="N124" s="400">
        <f>SUM(N119:N123)</f>
        <v>1261.79856</v>
      </c>
      <c r="O124" s="478"/>
      <c r="P124" s="479"/>
    </row>
    <row r="125" spans="1:16" s="287" customFormat="1">
      <c r="A125" s="906"/>
      <c r="B125" s="906"/>
      <c r="C125" s="941"/>
      <c r="D125" s="897" t="s">
        <v>341</v>
      </c>
      <c r="E125" s="898"/>
      <c r="F125" s="898"/>
      <c r="G125" s="355" t="s">
        <v>85</v>
      </c>
      <c r="H125" s="356">
        <v>0.5</v>
      </c>
      <c r="I125" s="355" t="s">
        <v>140</v>
      </c>
      <c r="J125" s="356">
        <v>0.5</v>
      </c>
      <c r="K125" s="355" t="s">
        <v>85</v>
      </c>
      <c r="L125" s="403">
        <v>0.25</v>
      </c>
      <c r="M125" s="355" t="s">
        <v>16</v>
      </c>
      <c r="N125" s="400"/>
      <c r="O125" s="478"/>
      <c r="P125" s="479"/>
    </row>
    <row r="126" spans="1:16" s="287" customFormat="1">
      <c r="A126" s="906"/>
      <c r="B126" s="906"/>
      <c r="C126" s="941"/>
      <c r="D126" s="897" t="s">
        <v>171</v>
      </c>
      <c r="E126" s="898"/>
      <c r="F126" s="419"/>
      <c r="G126" s="419"/>
      <c r="H126" s="419"/>
      <c r="I126" s="419"/>
      <c r="J126" s="470">
        <f>N124</f>
        <v>1261.79856</v>
      </c>
      <c r="K126" s="364" t="s">
        <v>131</v>
      </c>
      <c r="L126" s="461">
        <f>L125</f>
        <v>0.25</v>
      </c>
      <c r="M126" s="419" t="s">
        <v>85</v>
      </c>
      <c r="N126" s="480">
        <f>J126/L126</f>
        <v>5047.1942399999998</v>
      </c>
      <c r="O126" s="481"/>
      <c r="P126" s="479"/>
    </row>
    <row r="127" spans="1:16" s="287" customFormat="1">
      <c r="A127" s="906"/>
      <c r="B127" s="906"/>
      <c r="C127" s="941"/>
      <c r="D127" s="897" t="s">
        <v>343</v>
      </c>
      <c r="E127" s="898"/>
      <c r="F127" s="898"/>
      <c r="G127" s="898"/>
      <c r="H127" s="467"/>
      <c r="I127" s="429"/>
      <c r="J127" s="468">
        <f>N126</f>
        <v>5047.1942399999998</v>
      </c>
      <c r="K127" s="429" t="s">
        <v>140</v>
      </c>
      <c r="L127" s="468">
        <v>0.05</v>
      </c>
      <c r="M127" s="429" t="s">
        <v>85</v>
      </c>
      <c r="N127" s="469">
        <f>J127*L127</f>
        <v>252.359712</v>
      </c>
      <c r="O127" s="460">
        <f>N128</f>
        <v>4794.8345279999994</v>
      </c>
      <c r="P127" s="479" t="s">
        <v>3</v>
      </c>
    </row>
    <row r="128" spans="1:16" s="287" customFormat="1">
      <c r="A128" s="906"/>
      <c r="B128" s="906"/>
      <c r="C128" s="941"/>
      <c r="D128" s="418"/>
      <c r="E128" s="418"/>
      <c r="F128" s="419"/>
      <c r="G128" s="419"/>
      <c r="H128" s="419"/>
      <c r="I128" s="419"/>
      <c r="J128" s="470"/>
      <c r="K128" s="364"/>
      <c r="L128" s="461" t="s">
        <v>88</v>
      </c>
      <c r="M128" s="419" t="s">
        <v>85</v>
      </c>
      <c r="N128" s="480">
        <f>N126-N127</f>
        <v>4794.8345279999994</v>
      </c>
      <c r="O128" s="481"/>
      <c r="P128" s="479"/>
    </row>
    <row r="129" spans="1:16" s="287" customFormat="1">
      <c r="A129" s="924"/>
      <c r="B129" s="924"/>
      <c r="C129" s="942"/>
      <c r="D129" s="450"/>
      <c r="E129" s="450"/>
      <c r="F129" s="429"/>
      <c r="G129" s="429"/>
      <c r="H129" s="429"/>
      <c r="I129" s="429"/>
      <c r="J129" s="467"/>
      <c r="K129" s="482"/>
      <c r="L129" s="468"/>
      <c r="M129" s="429"/>
      <c r="N129" s="430"/>
      <c r="O129" s="483"/>
      <c r="P129" s="484"/>
    </row>
    <row r="130" spans="1:16" s="287" customFormat="1">
      <c r="A130" s="905"/>
      <c r="B130" s="905"/>
      <c r="C130" s="940" t="s">
        <v>256</v>
      </c>
      <c r="D130" s="475"/>
      <c r="E130" s="475"/>
      <c r="F130" s="436"/>
      <c r="G130" s="436"/>
      <c r="H130" s="436"/>
      <c r="I130" s="436"/>
      <c r="J130" s="436"/>
      <c r="K130" s="436"/>
      <c r="L130" s="436"/>
      <c r="M130" s="436"/>
      <c r="N130" s="485"/>
      <c r="O130" s="486"/>
      <c r="P130" s="477"/>
    </row>
    <row r="131" spans="1:16" s="287" customFormat="1">
      <c r="A131" s="906"/>
      <c r="B131" s="906"/>
      <c r="C131" s="941"/>
      <c r="D131" s="920" t="s">
        <v>344</v>
      </c>
      <c r="E131" s="921"/>
      <c r="F131" s="921"/>
      <c r="G131" s="419"/>
      <c r="H131" s="419"/>
      <c r="I131" s="419"/>
      <c r="J131" s="419"/>
      <c r="K131" s="419"/>
      <c r="L131" s="419"/>
      <c r="M131" s="419"/>
      <c r="N131" s="420"/>
      <c r="O131" s="481"/>
      <c r="P131" s="479"/>
    </row>
    <row r="132" spans="1:16" s="287" customFormat="1">
      <c r="A132" s="906"/>
      <c r="B132" s="906"/>
      <c r="C132" s="941"/>
      <c r="D132" s="418" t="s">
        <v>345</v>
      </c>
      <c r="E132" s="418" t="s">
        <v>85</v>
      </c>
      <c r="F132" s="419">
        <v>4</v>
      </c>
      <c r="G132" s="419" t="s">
        <v>140</v>
      </c>
      <c r="H132" s="470">
        <v>30</v>
      </c>
      <c r="I132" s="470" t="s">
        <v>140</v>
      </c>
      <c r="J132" s="470">
        <v>5</v>
      </c>
      <c r="K132" s="419" t="s">
        <v>85</v>
      </c>
      <c r="L132" s="470">
        <f>F132*H132*J132</f>
        <v>600</v>
      </c>
      <c r="M132" s="419" t="s">
        <v>16</v>
      </c>
      <c r="N132" s="420"/>
      <c r="O132" s="481"/>
      <c r="P132" s="479"/>
    </row>
    <row r="133" spans="1:16" s="287" customFormat="1">
      <c r="A133" s="906"/>
      <c r="B133" s="906"/>
      <c r="C133" s="941"/>
      <c r="D133" s="897" t="s">
        <v>341</v>
      </c>
      <c r="E133" s="898"/>
      <c r="F133" s="898"/>
      <c r="G133" s="355" t="s">
        <v>85</v>
      </c>
      <c r="H133" s="356">
        <v>0.4</v>
      </c>
      <c r="I133" s="355" t="s">
        <v>140</v>
      </c>
      <c r="J133" s="356">
        <v>0.4</v>
      </c>
      <c r="K133" s="355" t="s">
        <v>85</v>
      </c>
      <c r="L133" s="403">
        <f>H133*J133</f>
        <v>0.16000000000000003</v>
      </c>
      <c r="M133" s="355" t="s">
        <v>16</v>
      </c>
      <c r="N133" s="420"/>
      <c r="O133" s="481"/>
      <c r="P133" s="479"/>
    </row>
    <row r="134" spans="1:16" s="287" customFormat="1">
      <c r="A134" s="906"/>
      <c r="B134" s="906"/>
      <c r="C134" s="941"/>
      <c r="D134" s="897" t="s">
        <v>171</v>
      </c>
      <c r="E134" s="898"/>
      <c r="F134" s="419"/>
      <c r="G134" s="419"/>
      <c r="H134" s="419"/>
      <c r="I134" s="429"/>
      <c r="J134" s="467">
        <f>L132</f>
        <v>600</v>
      </c>
      <c r="K134" s="482" t="s">
        <v>131</v>
      </c>
      <c r="L134" s="468">
        <f>L133</f>
        <v>0.16000000000000003</v>
      </c>
      <c r="M134" s="429" t="s">
        <v>85</v>
      </c>
      <c r="N134" s="430">
        <f>J134/L134</f>
        <v>3749.9999999999991</v>
      </c>
      <c r="O134" s="481"/>
      <c r="P134" s="479"/>
    </row>
    <row r="135" spans="1:16" s="287" customFormat="1">
      <c r="A135" s="906"/>
      <c r="B135" s="906"/>
      <c r="C135" s="941"/>
      <c r="D135" s="418"/>
      <c r="E135" s="418"/>
      <c r="F135" s="419"/>
      <c r="G135" s="419"/>
      <c r="H135" s="419"/>
      <c r="I135" s="419"/>
      <c r="J135" s="470"/>
      <c r="K135" s="364"/>
      <c r="L135" s="461" t="s">
        <v>88</v>
      </c>
      <c r="M135" s="419" t="s">
        <v>85</v>
      </c>
      <c r="N135" s="487">
        <f>SUM(N131:N134)</f>
        <v>3749.9999999999991</v>
      </c>
      <c r="O135" s="481"/>
      <c r="P135" s="479"/>
    </row>
    <row r="136" spans="1:16" s="287" customFormat="1">
      <c r="A136" s="906"/>
      <c r="B136" s="906"/>
      <c r="C136" s="941"/>
      <c r="D136" s="897" t="s">
        <v>343</v>
      </c>
      <c r="E136" s="898"/>
      <c r="F136" s="898"/>
      <c r="G136" s="898"/>
      <c r="H136" s="467"/>
      <c r="I136" s="429"/>
      <c r="J136" s="468">
        <f>N135</f>
        <v>3749.9999999999991</v>
      </c>
      <c r="K136" s="429" t="s">
        <v>140</v>
      </c>
      <c r="L136" s="468">
        <v>0.05</v>
      </c>
      <c r="M136" s="429" t="s">
        <v>85</v>
      </c>
      <c r="N136" s="469">
        <f>J136*L136</f>
        <v>187.49999999999997</v>
      </c>
      <c r="O136" s="481"/>
      <c r="P136" s="479"/>
    </row>
    <row r="137" spans="1:16" s="287" customFormat="1">
      <c r="A137" s="906"/>
      <c r="B137" s="906"/>
      <c r="C137" s="941"/>
      <c r="D137" s="418"/>
      <c r="E137" s="418"/>
      <c r="F137" s="419"/>
      <c r="G137" s="419"/>
      <c r="H137" s="419"/>
      <c r="I137" s="419"/>
      <c r="J137" s="470"/>
      <c r="K137" s="461"/>
      <c r="L137" s="461" t="s">
        <v>88</v>
      </c>
      <c r="M137" s="419" t="s">
        <v>85</v>
      </c>
      <c r="N137" s="480">
        <f>N135-N136</f>
        <v>3562.4999999999991</v>
      </c>
      <c r="O137" s="460">
        <f>N137</f>
        <v>3562.4999999999991</v>
      </c>
      <c r="P137" s="479" t="s">
        <v>3</v>
      </c>
    </row>
    <row r="138" spans="1:16" s="287" customFormat="1">
      <c r="A138" s="924"/>
      <c r="B138" s="924"/>
      <c r="C138" s="942"/>
      <c r="D138" s="450"/>
      <c r="E138" s="450"/>
      <c r="F138" s="429"/>
      <c r="G138" s="429"/>
      <c r="H138" s="429"/>
      <c r="I138" s="429"/>
      <c r="J138" s="467"/>
      <c r="K138" s="482"/>
      <c r="L138" s="468"/>
      <c r="M138" s="429"/>
      <c r="N138" s="488" t="s">
        <v>3</v>
      </c>
      <c r="O138" s="483"/>
      <c r="P138" s="484"/>
    </row>
    <row r="139" spans="1:16" s="287" customFormat="1">
      <c r="A139" s="905"/>
      <c r="B139" s="905"/>
      <c r="C139" s="940" t="s">
        <v>257</v>
      </c>
      <c r="D139" s="418"/>
      <c r="E139" s="418"/>
      <c r="F139" s="419"/>
      <c r="G139" s="419"/>
      <c r="H139" s="419"/>
      <c r="I139" s="419"/>
      <c r="J139" s="470"/>
      <c r="K139" s="364"/>
      <c r="L139" s="461"/>
      <c r="M139" s="419"/>
      <c r="N139" s="487"/>
      <c r="O139" s="481"/>
      <c r="P139" s="479"/>
    </row>
    <row r="140" spans="1:16" s="287" customFormat="1">
      <c r="A140" s="906"/>
      <c r="B140" s="906"/>
      <c r="C140" s="941"/>
      <c r="D140" s="897" t="s">
        <v>346</v>
      </c>
      <c r="E140" s="898"/>
      <c r="F140" s="898"/>
      <c r="G140" s="419" t="s">
        <v>85</v>
      </c>
      <c r="H140" s="355">
        <v>2</v>
      </c>
      <c r="I140" s="355" t="s">
        <v>140</v>
      </c>
      <c r="J140" s="403">
        <v>7</v>
      </c>
      <c r="K140" s="355" t="s">
        <v>140</v>
      </c>
      <c r="L140" s="403">
        <v>4.3</v>
      </c>
      <c r="M140" s="355" t="s">
        <v>85</v>
      </c>
      <c r="N140" s="442">
        <f>H140*J140*L140</f>
        <v>60.199999999999996</v>
      </c>
      <c r="O140" s="481"/>
      <c r="P140" s="479"/>
    </row>
    <row r="141" spans="1:16" s="287" customFormat="1">
      <c r="A141" s="906"/>
      <c r="B141" s="906"/>
      <c r="C141" s="941"/>
      <c r="D141" s="897" t="s">
        <v>347</v>
      </c>
      <c r="E141" s="898"/>
      <c r="F141" s="898"/>
      <c r="G141" s="898"/>
      <c r="H141" s="898"/>
      <c r="I141" s="898"/>
      <c r="J141" s="470"/>
      <c r="K141" s="364"/>
      <c r="L141" s="461"/>
      <c r="M141" s="419"/>
      <c r="N141" s="487"/>
      <c r="O141" s="481"/>
      <c r="P141" s="479"/>
    </row>
    <row r="142" spans="1:16" s="287" customFormat="1">
      <c r="A142" s="906"/>
      <c r="B142" s="906"/>
      <c r="C142" s="941"/>
      <c r="D142" s="418" t="s">
        <v>348</v>
      </c>
      <c r="E142" s="418"/>
      <c r="F142" s="419"/>
      <c r="G142" s="419" t="s">
        <v>85</v>
      </c>
      <c r="H142" s="355">
        <v>2</v>
      </c>
      <c r="I142" s="355" t="s">
        <v>140</v>
      </c>
      <c r="J142" s="403">
        <v>17</v>
      </c>
      <c r="K142" s="355" t="s">
        <v>140</v>
      </c>
      <c r="L142" s="403">
        <v>3</v>
      </c>
      <c r="M142" s="355" t="s">
        <v>85</v>
      </c>
      <c r="N142" s="442">
        <f>H142*J142*L142</f>
        <v>102</v>
      </c>
      <c r="O142" s="478"/>
      <c r="P142" s="479"/>
    </row>
    <row r="143" spans="1:16" s="287" customFormat="1">
      <c r="A143" s="906"/>
      <c r="B143" s="906"/>
      <c r="C143" s="941"/>
      <c r="D143" s="418" t="s">
        <v>328</v>
      </c>
      <c r="E143" s="418"/>
      <c r="F143" s="419"/>
      <c r="G143" s="419" t="s">
        <v>85</v>
      </c>
      <c r="H143" s="355">
        <v>2</v>
      </c>
      <c r="I143" s="355" t="s">
        <v>140</v>
      </c>
      <c r="J143" s="403">
        <v>15</v>
      </c>
      <c r="K143" s="355" t="s">
        <v>140</v>
      </c>
      <c r="L143" s="403">
        <v>3</v>
      </c>
      <c r="M143" s="355" t="s">
        <v>85</v>
      </c>
      <c r="N143" s="442">
        <f>H143*J143*L143</f>
        <v>90</v>
      </c>
      <c r="O143" s="478"/>
      <c r="P143" s="479"/>
    </row>
    <row r="144" spans="1:16" s="287" customFormat="1">
      <c r="A144" s="906"/>
      <c r="B144" s="906"/>
      <c r="C144" s="941"/>
      <c r="D144" s="897" t="s">
        <v>349</v>
      </c>
      <c r="E144" s="898"/>
      <c r="F144" s="898"/>
      <c r="G144" s="489"/>
      <c r="H144" s="419"/>
      <c r="I144" s="419"/>
      <c r="J144" s="470"/>
      <c r="K144" s="364"/>
      <c r="L144" s="461"/>
      <c r="M144" s="419"/>
      <c r="N144" s="470"/>
      <c r="O144" s="478"/>
      <c r="P144" s="479"/>
    </row>
    <row r="145" spans="1:16" s="287" customFormat="1">
      <c r="A145" s="906"/>
      <c r="B145" s="906"/>
      <c r="C145" s="941"/>
      <c r="D145" s="396" t="s">
        <v>327</v>
      </c>
      <c r="E145" s="405" t="s">
        <v>85</v>
      </c>
      <c r="F145" s="305">
        <v>2</v>
      </c>
      <c r="G145" s="305" t="s">
        <v>288</v>
      </c>
      <c r="H145" s="372">
        <v>10.5</v>
      </c>
      <c r="I145" s="372" t="s">
        <v>114</v>
      </c>
      <c r="J145" s="373">
        <v>3</v>
      </c>
      <c r="K145" s="307" t="s">
        <v>317</v>
      </c>
      <c r="L145" s="307">
        <v>7</v>
      </c>
      <c r="M145" s="380" t="s">
        <v>85</v>
      </c>
      <c r="N145" s="400">
        <f>((H145+J145)/2)*L145*F145</f>
        <v>94.5</v>
      </c>
      <c r="O145" s="478"/>
      <c r="P145" s="479"/>
    </row>
    <row r="146" spans="1:16" s="287" customFormat="1">
      <c r="A146" s="906"/>
      <c r="B146" s="906"/>
      <c r="C146" s="941"/>
      <c r="D146" s="396"/>
      <c r="E146" s="405"/>
      <c r="F146" s="305"/>
      <c r="G146" s="305"/>
      <c r="H146" s="306"/>
      <c r="I146" s="375">
        <v>2</v>
      </c>
      <c r="J146" s="307"/>
      <c r="K146" s="307"/>
      <c r="L146" s="307"/>
      <c r="M146" s="380"/>
      <c r="N146" s="380"/>
      <c r="O146" s="478"/>
      <c r="P146" s="479"/>
    </row>
    <row r="147" spans="1:16" s="287" customFormat="1">
      <c r="A147" s="906"/>
      <c r="B147" s="906"/>
      <c r="C147" s="941"/>
      <c r="D147" s="418"/>
      <c r="G147" s="419" t="s">
        <v>85</v>
      </c>
      <c r="H147" s="355">
        <v>2</v>
      </c>
      <c r="I147" s="355" t="s">
        <v>140</v>
      </c>
      <c r="J147" s="403">
        <v>5</v>
      </c>
      <c r="K147" s="355" t="s">
        <v>140</v>
      </c>
      <c r="L147" s="403">
        <v>1</v>
      </c>
      <c r="M147" s="355" t="s">
        <v>85</v>
      </c>
      <c r="N147" s="442">
        <f>H147*J147*L147</f>
        <v>10</v>
      </c>
      <c r="O147" s="478"/>
      <c r="P147" s="479"/>
    </row>
    <row r="148" spans="1:16" s="287" customFormat="1">
      <c r="A148" s="906"/>
      <c r="B148" s="906"/>
      <c r="C148" s="941"/>
      <c r="D148" s="396" t="s">
        <v>328</v>
      </c>
      <c r="E148" s="405" t="s">
        <v>85</v>
      </c>
      <c r="F148" s="305">
        <v>2</v>
      </c>
      <c r="G148" s="305" t="s">
        <v>288</v>
      </c>
      <c r="H148" s="372">
        <v>8.5</v>
      </c>
      <c r="I148" s="372" t="s">
        <v>114</v>
      </c>
      <c r="J148" s="373">
        <v>3</v>
      </c>
      <c r="K148" s="307" t="s">
        <v>317</v>
      </c>
      <c r="L148" s="307">
        <v>7</v>
      </c>
      <c r="M148" s="380" t="s">
        <v>85</v>
      </c>
      <c r="N148" s="400">
        <f>((H148+J148)/2)*L148*F148</f>
        <v>80.5</v>
      </c>
      <c r="O148" s="478"/>
      <c r="P148" s="479"/>
    </row>
    <row r="149" spans="1:16" s="287" customFormat="1">
      <c r="A149" s="906"/>
      <c r="B149" s="906"/>
      <c r="C149" s="941"/>
      <c r="D149" s="396"/>
      <c r="E149" s="405"/>
      <c r="F149" s="305"/>
      <c r="G149" s="305"/>
      <c r="H149" s="306"/>
      <c r="I149" s="375">
        <v>2</v>
      </c>
      <c r="J149" s="307"/>
      <c r="K149" s="307"/>
      <c r="L149" s="307"/>
      <c r="M149" s="380"/>
      <c r="N149" s="380"/>
      <c r="O149" s="478"/>
      <c r="P149" s="479"/>
    </row>
    <row r="150" spans="1:16" s="287" customFormat="1">
      <c r="A150" s="906"/>
      <c r="B150" s="906"/>
      <c r="C150" s="941"/>
      <c r="D150" s="418"/>
      <c r="F150" s="490"/>
      <c r="G150" s="429" t="s">
        <v>85</v>
      </c>
      <c r="H150" s="409">
        <v>2</v>
      </c>
      <c r="I150" s="409" t="s">
        <v>140</v>
      </c>
      <c r="J150" s="410">
        <v>5</v>
      </c>
      <c r="K150" s="409" t="s">
        <v>140</v>
      </c>
      <c r="L150" s="410">
        <v>1</v>
      </c>
      <c r="M150" s="409" t="s">
        <v>85</v>
      </c>
      <c r="N150" s="464">
        <f>H150*J150*L150</f>
        <v>10</v>
      </c>
      <c r="O150" s="478"/>
      <c r="P150" s="479"/>
    </row>
    <row r="151" spans="1:16" s="287" customFormat="1">
      <c r="A151" s="906"/>
      <c r="B151" s="906"/>
      <c r="C151" s="941"/>
      <c r="D151" s="418"/>
      <c r="E151" s="418"/>
      <c r="F151" s="419"/>
      <c r="G151" s="419"/>
      <c r="H151" s="419"/>
      <c r="I151" s="419"/>
      <c r="J151" s="470"/>
      <c r="K151" s="364"/>
      <c r="L151" s="461" t="s">
        <v>88</v>
      </c>
      <c r="M151" s="419" t="s">
        <v>85</v>
      </c>
      <c r="N151" s="487">
        <f>SUM(N140:N150)</f>
        <v>447.2</v>
      </c>
      <c r="O151" s="481"/>
      <c r="P151" s="479"/>
    </row>
    <row r="152" spans="1:16" s="287" customFormat="1">
      <c r="A152" s="906"/>
      <c r="B152" s="906"/>
      <c r="C152" s="941"/>
      <c r="D152" s="897" t="s">
        <v>341</v>
      </c>
      <c r="E152" s="898"/>
      <c r="F152" s="898"/>
      <c r="G152" s="355" t="s">
        <v>85</v>
      </c>
      <c r="H152" s="356">
        <v>0.4</v>
      </c>
      <c r="I152" s="355" t="s">
        <v>140</v>
      </c>
      <c r="J152" s="356">
        <v>0.4</v>
      </c>
      <c r="K152" s="355" t="s">
        <v>85</v>
      </c>
      <c r="L152" s="403">
        <f>H152*J152</f>
        <v>0.16000000000000003</v>
      </c>
      <c r="M152" s="355" t="s">
        <v>16</v>
      </c>
      <c r="N152" s="420"/>
      <c r="O152" s="481"/>
      <c r="P152" s="479"/>
    </row>
    <row r="153" spans="1:16" s="287" customFormat="1">
      <c r="A153" s="906"/>
      <c r="B153" s="906"/>
      <c r="C153" s="941"/>
      <c r="D153" s="897" t="s">
        <v>171</v>
      </c>
      <c r="E153" s="898"/>
      <c r="F153" s="419"/>
      <c r="G153" s="419"/>
      <c r="H153" s="419"/>
      <c r="I153" s="419"/>
      <c r="J153" s="470">
        <f>N151</f>
        <v>447.2</v>
      </c>
      <c r="K153" s="364" t="s">
        <v>131</v>
      </c>
      <c r="L153" s="461">
        <f>L152</f>
        <v>0.16000000000000003</v>
      </c>
      <c r="M153" s="419" t="s">
        <v>85</v>
      </c>
      <c r="N153" s="487">
        <f>J153/L153</f>
        <v>2794.9999999999995</v>
      </c>
      <c r="O153" s="481"/>
      <c r="P153" s="479"/>
    </row>
    <row r="154" spans="1:16" s="287" customFormat="1">
      <c r="A154" s="906"/>
      <c r="B154" s="906"/>
      <c r="C154" s="941"/>
      <c r="D154" s="897" t="s">
        <v>343</v>
      </c>
      <c r="E154" s="898"/>
      <c r="F154" s="898"/>
      <c r="G154" s="898"/>
      <c r="H154" s="467"/>
      <c r="I154" s="429"/>
      <c r="J154" s="468">
        <f>N153</f>
        <v>2794.9999999999995</v>
      </c>
      <c r="K154" s="429" t="s">
        <v>140</v>
      </c>
      <c r="L154" s="468">
        <v>0.05</v>
      </c>
      <c r="M154" s="429" t="s">
        <v>85</v>
      </c>
      <c r="N154" s="469">
        <f>J154*L154</f>
        <v>139.74999999999997</v>
      </c>
      <c r="O154" s="481"/>
      <c r="P154" s="479"/>
    </row>
    <row r="155" spans="1:16" s="287" customFormat="1">
      <c r="A155" s="906"/>
      <c r="B155" s="906"/>
      <c r="C155" s="941"/>
      <c r="D155" s="418"/>
      <c r="E155" s="418"/>
      <c r="F155" s="419"/>
      <c r="G155" s="419"/>
      <c r="H155" s="419"/>
      <c r="I155" s="419"/>
      <c r="J155" s="470"/>
      <c r="K155" s="461"/>
      <c r="L155" s="461" t="s">
        <v>88</v>
      </c>
      <c r="M155" s="419" t="s">
        <v>85</v>
      </c>
      <c r="N155" s="480">
        <f>N153-N154</f>
        <v>2655.2499999999995</v>
      </c>
      <c r="O155" s="460">
        <f>N155</f>
        <v>2655.2499999999995</v>
      </c>
      <c r="P155" s="479" t="s">
        <v>3</v>
      </c>
    </row>
    <row r="156" spans="1:16" s="287" customFormat="1">
      <c r="A156" s="924"/>
      <c r="B156" s="924"/>
      <c r="C156" s="942"/>
      <c r="D156" s="418"/>
      <c r="E156" s="418"/>
      <c r="F156" s="419"/>
      <c r="G156" s="419"/>
      <c r="H156" s="419"/>
      <c r="I156" s="419"/>
      <c r="J156" s="470"/>
      <c r="K156" s="364"/>
      <c r="L156" s="461"/>
      <c r="M156" s="419"/>
      <c r="N156" s="491" t="s">
        <v>3</v>
      </c>
      <c r="O156" s="481"/>
      <c r="P156" s="479"/>
    </row>
    <row r="157" spans="1:16" s="287" customFormat="1">
      <c r="A157" s="901">
        <v>8</v>
      </c>
      <c r="B157" s="901" t="s">
        <v>350</v>
      </c>
      <c r="C157" s="929" t="s">
        <v>351</v>
      </c>
      <c r="D157" s="492" t="s">
        <v>305</v>
      </c>
      <c r="E157" s="493"/>
      <c r="F157" s="493"/>
      <c r="G157" s="494"/>
      <c r="H157" s="495"/>
      <c r="I157" s="496"/>
      <c r="J157" s="497"/>
      <c r="K157" s="494"/>
      <c r="L157" s="497"/>
      <c r="M157" s="494"/>
      <c r="N157" s="498"/>
      <c r="O157" s="499"/>
      <c r="P157" s="500"/>
    </row>
    <row r="158" spans="1:16" s="287" customFormat="1">
      <c r="A158" s="902"/>
      <c r="B158" s="902"/>
      <c r="C158" s="930"/>
      <c r="D158" s="938" t="s">
        <v>352</v>
      </c>
      <c r="E158" s="939"/>
      <c r="F158" s="939"/>
      <c r="G158" s="939"/>
      <c r="H158" s="939"/>
      <c r="I158" s="939"/>
      <c r="J158" s="501"/>
      <c r="K158" s="291"/>
      <c r="L158" s="501"/>
      <c r="M158" s="291"/>
      <c r="N158" s="502"/>
      <c r="O158" s="503"/>
      <c r="P158" s="504"/>
    </row>
    <row r="159" spans="1:16" s="287" customFormat="1">
      <c r="A159" s="902"/>
      <c r="B159" s="902"/>
      <c r="C159" s="930"/>
      <c r="D159" s="505"/>
      <c r="E159" s="304" t="s">
        <v>85</v>
      </c>
      <c r="F159" s="375">
        <f>O103</f>
        <v>2669.4999999999995</v>
      </c>
      <c r="G159" s="305" t="s">
        <v>140</v>
      </c>
      <c r="H159" s="306">
        <v>0.5</v>
      </c>
      <c r="I159" s="306" t="s">
        <v>140</v>
      </c>
      <c r="J159" s="307">
        <v>0.5</v>
      </c>
      <c r="K159" s="307" t="s">
        <v>140</v>
      </c>
      <c r="L159" s="307">
        <v>0.5</v>
      </c>
      <c r="M159" s="308" t="s">
        <v>85</v>
      </c>
      <c r="N159" s="309">
        <f t="shared" ref="N159" si="2">L159*J159*H159*F159</f>
        <v>333.68749999999994</v>
      </c>
      <c r="O159" s="503"/>
      <c r="P159" s="504"/>
    </row>
    <row r="160" spans="1:16" s="287" customFormat="1">
      <c r="A160" s="902"/>
      <c r="B160" s="902"/>
      <c r="C160" s="930"/>
      <c r="D160" s="938" t="s">
        <v>353</v>
      </c>
      <c r="E160" s="939"/>
      <c r="F160" s="939"/>
      <c r="G160" s="939"/>
      <c r="H160" s="939"/>
      <c r="I160" s="939"/>
      <c r="J160" s="501"/>
      <c r="K160" s="291"/>
      <c r="L160" s="501"/>
      <c r="M160" s="291"/>
      <c r="N160" s="502"/>
      <c r="O160" s="503"/>
      <c r="P160" s="504"/>
    </row>
    <row r="161" spans="1:19" s="287" customFormat="1">
      <c r="A161" s="902"/>
      <c r="B161" s="902"/>
      <c r="C161" s="930"/>
      <c r="D161" s="505"/>
      <c r="E161" s="304" t="s">
        <v>85</v>
      </c>
      <c r="F161" s="375">
        <f>O127</f>
        <v>4794.8345279999994</v>
      </c>
      <c r="G161" s="305" t="s">
        <v>140</v>
      </c>
      <c r="H161" s="306">
        <v>0.5</v>
      </c>
      <c r="I161" s="306" t="s">
        <v>140</v>
      </c>
      <c r="J161" s="307">
        <v>0.5</v>
      </c>
      <c r="K161" s="307" t="s">
        <v>140</v>
      </c>
      <c r="L161" s="307">
        <v>0.3</v>
      </c>
      <c r="M161" s="308" t="s">
        <v>85</v>
      </c>
      <c r="N161" s="309">
        <f t="shared" ref="N161" si="3">L161*J161*H161*F161</f>
        <v>359.61258959999992</v>
      </c>
      <c r="O161" s="401"/>
      <c r="P161" s="504"/>
      <c r="R161" s="352"/>
      <c r="S161" s="352"/>
    </row>
    <row r="162" spans="1:19" s="287" customFormat="1">
      <c r="A162" s="902"/>
      <c r="B162" s="902"/>
      <c r="C162" s="930"/>
      <c r="D162" s="938" t="s">
        <v>354</v>
      </c>
      <c r="E162" s="939"/>
      <c r="F162" s="939"/>
      <c r="G162" s="939"/>
      <c r="H162" s="939"/>
      <c r="I162" s="939"/>
      <c r="J162" s="501"/>
      <c r="K162" s="291"/>
      <c r="L162" s="501"/>
      <c r="M162" s="291"/>
      <c r="N162" s="502"/>
      <c r="O162" s="503"/>
      <c r="P162" s="504"/>
      <c r="R162" s="352"/>
      <c r="S162" s="352"/>
    </row>
    <row r="163" spans="1:19" s="287" customFormat="1">
      <c r="A163" s="902"/>
      <c r="B163" s="902"/>
      <c r="C163" s="930"/>
      <c r="D163" s="505"/>
      <c r="E163" s="304" t="s">
        <v>85</v>
      </c>
      <c r="F163" s="375">
        <f>O137</f>
        <v>3562.4999999999991</v>
      </c>
      <c r="G163" s="305" t="s">
        <v>140</v>
      </c>
      <c r="H163" s="306">
        <v>0.4</v>
      </c>
      <c r="I163" s="306" t="s">
        <v>140</v>
      </c>
      <c r="J163" s="307">
        <v>0.4</v>
      </c>
      <c r="K163" s="307" t="s">
        <v>140</v>
      </c>
      <c r="L163" s="307">
        <v>0.4</v>
      </c>
      <c r="M163" s="308" t="s">
        <v>85</v>
      </c>
      <c r="N163" s="309">
        <f t="shared" ref="N163" si="4">L163*J163*H163*F163</f>
        <v>228</v>
      </c>
      <c r="O163" s="503"/>
      <c r="P163" s="504"/>
      <c r="R163" s="352"/>
      <c r="S163" s="352"/>
    </row>
    <row r="164" spans="1:19" s="287" customFormat="1">
      <c r="A164" s="902"/>
      <c r="B164" s="902"/>
      <c r="C164" s="930"/>
      <c r="D164" s="938" t="s">
        <v>355</v>
      </c>
      <c r="E164" s="939"/>
      <c r="F164" s="939"/>
      <c r="G164" s="939"/>
      <c r="H164" s="939"/>
      <c r="I164" s="939"/>
      <c r="J164" s="501"/>
      <c r="K164" s="291"/>
      <c r="L164" s="501"/>
      <c r="M164" s="291"/>
      <c r="N164" s="502"/>
      <c r="O164" s="503"/>
      <c r="P164" s="504"/>
      <c r="R164" s="352"/>
      <c r="S164" s="352"/>
    </row>
    <row r="165" spans="1:19" s="287" customFormat="1">
      <c r="A165" s="902"/>
      <c r="B165" s="902"/>
      <c r="C165" s="930"/>
      <c r="D165" s="505"/>
      <c r="E165" s="304" t="s">
        <v>85</v>
      </c>
      <c r="F165" s="375">
        <f>O155</f>
        <v>2655.2499999999995</v>
      </c>
      <c r="G165" s="305" t="s">
        <v>140</v>
      </c>
      <c r="H165" s="306">
        <v>0.4</v>
      </c>
      <c r="I165" s="306" t="s">
        <v>140</v>
      </c>
      <c r="J165" s="307">
        <v>0.4</v>
      </c>
      <c r="K165" s="307" t="s">
        <v>140</v>
      </c>
      <c r="L165" s="307">
        <v>0.2</v>
      </c>
      <c r="M165" s="308" t="s">
        <v>85</v>
      </c>
      <c r="N165" s="309">
        <f t="shared" ref="N165" si="5">L165*J165*H165*F165</f>
        <v>84.968000000000004</v>
      </c>
      <c r="O165" s="503"/>
      <c r="P165" s="504"/>
      <c r="R165" s="352"/>
      <c r="S165" s="352"/>
    </row>
    <row r="166" spans="1:19" s="287" customFormat="1">
      <c r="A166" s="902"/>
      <c r="B166" s="902"/>
      <c r="C166" s="930"/>
      <c r="D166" s="938" t="s">
        <v>356</v>
      </c>
      <c r="E166" s="939"/>
      <c r="F166" s="939"/>
      <c r="G166" s="939"/>
      <c r="H166" s="939"/>
      <c r="I166" s="939"/>
      <c r="J166" s="501"/>
      <c r="K166" s="291"/>
      <c r="L166" s="501"/>
      <c r="M166" s="291"/>
      <c r="N166" s="502"/>
      <c r="O166" s="503"/>
      <c r="P166" s="504"/>
      <c r="R166" s="352"/>
      <c r="S166" s="352"/>
    </row>
    <row r="167" spans="1:19" s="287" customFormat="1">
      <c r="A167" s="902"/>
      <c r="B167" s="902"/>
      <c r="C167" s="930"/>
      <c r="D167" s="505"/>
      <c r="E167" s="304" t="s">
        <v>85</v>
      </c>
      <c r="F167" s="375">
        <v>0</v>
      </c>
      <c r="G167" s="376" t="s">
        <v>140</v>
      </c>
      <c r="H167" s="372">
        <v>0.35</v>
      </c>
      <c r="I167" s="372" t="s">
        <v>140</v>
      </c>
      <c r="J167" s="373">
        <v>0.35</v>
      </c>
      <c r="K167" s="373" t="s">
        <v>140</v>
      </c>
      <c r="L167" s="373">
        <v>0.35</v>
      </c>
      <c r="M167" s="377" t="s">
        <v>85</v>
      </c>
      <c r="N167" s="378">
        <f t="shared" ref="N167" si="6">L167*J167*H167*F167</f>
        <v>0</v>
      </c>
      <c r="O167" s="503"/>
      <c r="P167" s="504"/>
      <c r="R167" s="352"/>
      <c r="S167" s="352"/>
    </row>
    <row r="168" spans="1:19" s="287" customFormat="1">
      <c r="A168" s="902"/>
      <c r="B168" s="902"/>
      <c r="C168" s="930"/>
      <c r="D168" s="505"/>
      <c r="E168" s="304"/>
      <c r="F168" s="306"/>
      <c r="G168" s="305"/>
      <c r="H168" s="306"/>
      <c r="I168" s="306"/>
      <c r="J168" s="307"/>
      <c r="K168" s="307"/>
      <c r="L168" s="307" t="s">
        <v>88</v>
      </c>
      <c r="M168" s="308" t="s">
        <v>85</v>
      </c>
      <c r="N168" s="309">
        <f>SUM(N159:N167)</f>
        <v>1006.2680895999998</v>
      </c>
      <c r="O168" s="503"/>
      <c r="P168" s="504"/>
      <c r="R168" s="352"/>
      <c r="S168" s="352"/>
    </row>
    <row r="169" spans="1:19" s="287" customFormat="1">
      <c r="A169" s="902"/>
      <c r="B169" s="902"/>
      <c r="C169" s="930"/>
      <c r="D169" s="932" t="s">
        <v>357</v>
      </c>
      <c r="E169" s="933"/>
      <c r="F169" s="933"/>
      <c r="G169" s="933"/>
      <c r="H169" s="933"/>
      <c r="I169" s="306"/>
      <c r="J169" s="307"/>
      <c r="K169" s="307"/>
      <c r="L169" s="307"/>
      <c r="M169" s="308"/>
      <c r="N169" s="309"/>
      <c r="O169" s="503"/>
      <c r="P169" s="504"/>
      <c r="R169" s="352"/>
      <c r="S169" s="352"/>
    </row>
    <row r="170" spans="1:19" s="287" customFormat="1">
      <c r="A170" s="902"/>
      <c r="B170" s="902"/>
      <c r="C170" s="930"/>
      <c r="D170" s="934" t="s">
        <v>358</v>
      </c>
      <c r="E170" s="935"/>
      <c r="F170" s="935"/>
      <c r="G170" s="506" t="s">
        <v>85</v>
      </c>
      <c r="H170" s="501">
        <f>N168</f>
        <v>1006.2680895999998</v>
      </c>
      <c r="I170" s="291" t="s">
        <v>140</v>
      </c>
      <c r="J170" s="507">
        <v>0.5</v>
      </c>
      <c r="K170" s="307" t="s">
        <v>85</v>
      </c>
      <c r="L170" s="307"/>
      <c r="M170" s="308" t="s">
        <v>85</v>
      </c>
      <c r="N170" s="309">
        <f>H170*J170</f>
        <v>503.13404479999991</v>
      </c>
      <c r="O170" s="503">
        <f>N170</f>
        <v>503.13404479999991</v>
      </c>
      <c r="P170" s="508" t="str">
        <f>N171</f>
        <v>Cum</v>
      </c>
      <c r="R170" s="352"/>
      <c r="S170" s="352"/>
    </row>
    <row r="171" spans="1:19" s="287" customFormat="1">
      <c r="A171" s="928"/>
      <c r="B171" s="928"/>
      <c r="C171" s="931"/>
      <c r="D171" s="509"/>
      <c r="E171" s="510"/>
      <c r="F171" s="372"/>
      <c r="G171" s="376"/>
      <c r="H171" s="372"/>
      <c r="I171" s="372"/>
      <c r="J171" s="373"/>
      <c r="K171" s="373"/>
      <c r="L171" s="373"/>
      <c r="M171" s="377"/>
      <c r="N171" s="378" t="s">
        <v>4</v>
      </c>
      <c r="O171" s="511"/>
      <c r="P171" s="512"/>
      <c r="R171" s="352"/>
      <c r="S171" s="352"/>
    </row>
    <row r="172" spans="1:19" s="287" customFormat="1">
      <c r="A172" s="901"/>
      <c r="B172" s="901"/>
      <c r="C172" s="929" t="s">
        <v>260</v>
      </c>
      <c r="D172" s="932" t="s">
        <v>466</v>
      </c>
      <c r="E172" s="933"/>
      <c r="F172" s="933"/>
      <c r="G172" s="933"/>
      <c r="H172" s="933"/>
      <c r="I172" s="306"/>
      <c r="J172" s="307"/>
      <c r="K172" s="307"/>
      <c r="L172" s="307"/>
      <c r="M172" s="308"/>
      <c r="N172" s="309"/>
      <c r="O172" s="503"/>
      <c r="P172" s="504"/>
      <c r="R172" s="352"/>
      <c r="S172" s="352"/>
    </row>
    <row r="173" spans="1:19" s="287" customFormat="1">
      <c r="A173" s="902"/>
      <c r="B173" s="902"/>
      <c r="C173" s="930"/>
      <c r="D173" s="934" t="s">
        <v>358</v>
      </c>
      <c r="E173" s="935"/>
      <c r="F173" s="935"/>
      <c r="G173" s="506" t="s">
        <v>85</v>
      </c>
      <c r="H173" s="501">
        <f>N168</f>
        <v>1006.2680895999998</v>
      </c>
      <c r="I173" s="291" t="s">
        <v>140</v>
      </c>
      <c r="J173" s="507">
        <v>0.5</v>
      </c>
      <c r="K173" s="307" t="s">
        <v>85</v>
      </c>
      <c r="L173" s="307"/>
      <c r="M173" s="308" t="s">
        <v>85</v>
      </c>
      <c r="N173" s="309">
        <f>H173*J173</f>
        <v>503.13404479999991</v>
      </c>
      <c r="O173" s="503">
        <f>N173</f>
        <v>503.13404479999991</v>
      </c>
      <c r="P173" s="508" t="str">
        <f>N174</f>
        <v>Cum</v>
      </c>
      <c r="R173" s="352"/>
      <c r="S173" s="352"/>
    </row>
    <row r="174" spans="1:19" s="287" customFormat="1">
      <c r="A174" s="928"/>
      <c r="B174" s="928"/>
      <c r="C174" s="931"/>
      <c r="D174" s="509"/>
      <c r="E174" s="510"/>
      <c r="F174" s="372"/>
      <c r="G174" s="376"/>
      <c r="H174" s="372"/>
      <c r="I174" s="372"/>
      <c r="J174" s="373"/>
      <c r="K174" s="373"/>
      <c r="L174" s="373"/>
      <c r="M174" s="377"/>
      <c r="N174" s="378" t="s">
        <v>4</v>
      </c>
      <c r="O174" s="511"/>
      <c r="P174" s="512"/>
      <c r="R174" s="352"/>
      <c r="S174" s="352"/>
    </row>
    <row r="175" spans="1:19" s="287" customFormat="1">
      <c r="A175" s="905">
        <v>9</v>
      </c>
      <c r="B175" s="905" t="s">
        <v>261</v>
      </c>
      <c r="C175" s="894" t="s">
        <v>359</v>
      </c>
      <c r="D175" s="513"/>
      <c r="E175" s="475"/>
      <c r="F175" s="436"/>
      <c r="G175" s="436"/>
      <c r="H175" s="436"/>
      <c r="I175" s="436"/>
      <c r="J175" s="436"/>
      <c r="K175" s="436"/>
      <c r="L175" s="436"/>
      <c r="M175" s="436"/>
      <c r="N175" s="485"/>
      <c r="O175" s="514"/>
      <c r="P175" s="477"/>
      <c r="R175" s="352"/>
      <c r="S175" s="352"/>
    </row>
    <row r="176" spans="1:19" s="287" customFormat="1">
      <c r="A176" s="906"/>
      <c r="B176" s="906"/>
      <c r="C176" s="895"/>
      <c r="D176" s="515" t="s">
        <v>360</v>
      </c>
      <c r="E176" s="516"/>
      <c r="F176" s="457">
        <v>2</v>
      </c>
      <c r="G176" s="457" t="s">
        <v>140</v>
      </c>
      <c r="H176" s="458">
        <v>30</v>
      </c>
      <c r="I176" s="459" t="s">
        <v>140</v>
      </c>
      <c r="J176" s="458">
        <v>0.6</v>
      </c>
      <c r="K176" s="459" t="s">
        <v>140</v>
      </c>
      <c r="L176" s="458">
        <v>1.2</v>
      </c>
      <c r="M176" s="459" t="s">
        <v>361</v>
      </c>
      <c r="N176" s="461">
        <f>H176*J176*L176*F176</f>
        <v>43.199999999999996</v>
      </c>
      <c r="O176" s="517"/>
      <c r="P176" s="479"/>
    </row>
    <row r="177" spans="1:16" s="287" customFormat="1">
      <c r="A177" s="906"/>
      <c r="B177" s="906"/>
      <c r="C177" s="895"/>
      <c r="D177" s="518" t="s">
        <v>362</v>
      </c>
      <c r="E177" s="404"/>
      <c r="F177" s="457">
        <v>4</v>
      </c>
      <c r="G177" s="457" t="s">
        <v>140</v>
      </c>
      <c r="H177" s="458">
        <v>3</v>
      </c>
      <c r="I177" s="459" t="s">
        <v>140</v>
      </c>
      <c r="J177" s="458">
        <v>0.6</v>
      </c>
      <c r="K177" s="459" t="s">
        <v>140</v>
      </c>
      <c r="L177" s="458">
        <v>0.75</v>
      </c>
      <c r="M177" s="459" t="s">
        <v>361</v>
      </c>
      <c r="N177" s="461">
        <f>H177*J177*L177*F177</f>
        <v>5.3999999999999995</v>
      </c>
      <c r="O177" s="517"/>
      <c r="P177" s="479"/>
    </row>
    <row r="178" spans="1:16" s="287" customFormat="1">
      <c r="A178" s="906"/>
      <c r="B178" s="906"/>
      <c r="C178" s="895"/>
      <c r="D178" s="936" t="s">
        <v>363</v>
      </c>
      <c r="E178" s="937"/>
      <c r="F178" s="937"/>
      <c r="G178" s="937"/>
      <c r="H178" s="519"/>
      <c r="I178" s="419"/>
      <c r="J178" s="519"/>
      <c r="K178" s="398"/>
      <c r="L178" s="519"/>
      <c r="M178" s="330"/>
      <c r="N178" s="520"/>
      <c r="O178" s="517"/>
      <c r="P178" s="479"/>
    </row>
    <row r="179" spans="1:16" s="287" customFormat="1">
      <c r="A179" s="906"/>
      <c r="B179" s="906"/>
      <c r="C179" s="895"/>
      <c r="D179" s="518">
        <v>4</v>
      </c>
      <c r="E179" s="404" t="s">
        <v>140</v>
      </c>
      <c r="F179" s="481">
        <v>7</v>
      </c>
      <c r="G179" s="459" t="s">
        <v>140</v>
      </c>
      <c r="H179" s="519">
        <v>0.5</v>
      </c>
      <c r="I179" s="419" t="s">
        <v>140</v>
      </c>
      <c r="J179" s="519">
        <v>0.2</v>
      </c>
      <c r="K179" s="398" t="s">
        <v>140</v>
      </c>
      <c r="L179" s="519">
        <v>0.2</v>
      </c>
      <c r="M179" s="330" t="s">
        <v>85</v>
      </c>
      <c r="N179" s="520">
        <f>L179*J179*H179*F179*D179</f>
        <v>0.56000000000000005</v>
      </c>
      <c r="O179" s="517"/>
      <c r="P179" s="479"/>
    </row>
    <row r="180" spans="1:16" s="287" customFormat="1">
      <c r="A180" s="906"/>
      <c r="B180" s="906"/>
      <c r="C180" s="895"/>
      <c r="D180" s="441" t="s">
        <v>364</v>
      </c>
      <c r="E180" s="404"/>
      <c r="F180" s="470"/>
      <c r="G180" s="404"/>
      <c r="H180" s="331"/>
      <c r="I180" s="404"/>
      <c r="J180" s="331"/>
      <c r="K180" s="331"/>
      <c r="L180" s="331"/>
      <c r="M180" s="332"/>
      <c r="N180" s="520"/>
      <c r="O180" s="517"/>
      <c r="P180" s="479"/>
    </row>
    <row r="181" spans="1:16" s="287" customFormat="1">
      <c r="A181" s="906"/>
      <c r="B181" s="906"/>
      <c r="C181" s="895"/>
      <c r="D181" s="518">
        <v>2</v>
      </c>
      <c r="E181" s="404" t="s">
        <v>140</v>
      </c>
      <c r="F181" s="481">
        <v>32</v>
      </c>
      <c r="G181" s="459" t="s">
        <v>140</v>
      </c>
      <c r="H181" s="519">
        <v>0.5</v>
      </c>
      <c r="I181" s="429" t="s">
        <v>140</v>
      </c>
      <c r="J181" s="521">
        <v>0.2</v>
      </c>
      <c r="K181" s="522" t="s">
        <v>140</v>
      </c>
      <c r="L181" s="521">
        <v>0.2</v>
      </c>
      <c r="M181" s="523" t="s">
        <v>85</v>
      </c>
      <c r="N181" s="469">
        <f>L181*J181*H181*F181*D181</f>
        <v>1.2800000000000002</v>
      </c>
      <c r="O181" s="478"/>
      <c r="P181" s="479"/>
    </row>
    <row r="182" spans="1:16" s="287" customFormat="1">
      <c r="A182" s="906"/>
      <c r="B182" s="906"/>
      <c r="C182" s="895"/>
      <c r="D182" s="518"/>
      <c r="E182" s="404"/>
      <c r="F182" s="481"/>
      <c r="G182" s="459"/>
      <c r="H182" s="519"/>
      <c r="I182" s="419"/>
      <c r="J182" s="519"/>
      <c r="K182" s="398"/>
      <c r="L182" s="519" t="s">
        <v>235</v>
      </c>
      <c r="M182" s="330" t="s">
        <v>85</v>
      </c>
      <c r="N182" s="461">
        <f>SUM(N176:N181)</f>
        <v>50.44</v>
      </c>
      <c r="O182" s="478">
        <f>N182</f>
        <v>50.44</v>
      </c>
      <c r="P182" s="524" t="str">
        <f>N183</f>
        <v>Cum</v>
      </c>
    </row>
    <row r="183" spans="1:16" s="287" customFormat="1">
      <c r="A183" s="906"/>
      <c r="B183" s="906"/>
      <c r="C183" s="895"/>
      <c r="D183" s="518"/>
      <c r="E183" s="404"/>
      <c r="F183" s="459"/>
      <c r="G183" s="459"/>
      <c r="H183" s="519"/>
      <c r="I183" s="419"/>
      <c r="J183" s="519"/>
      <c r="K183" s="398"/>
      <c r="L183" s="519"/>
      <c r="M183" s="330"/>
      <c r="N183" s="471" t="s">
        <v>4</v>
      </c>
      <c r="O183" s="478"/>
      <c r="P183" s="479"/>
    </row>
    <row r="184" spans="1:16" s="287" customFormat="1">
      <c r="A184" s="905">
        <v>10</v>
      </c>
      <c r="B184" s="905" t="s">
        <v>263</v>
      </c>
      <c r="C184" s="894" t="s">
        <v>365</v>
      </c>
      <c r="D184" s="525"/>
      <c r="E184" s="436"/>
      <c r="F184" s="435"/>
      <c r="G184" s="435"/>
      <c r="H184" s="438"/>
      <c r="I184" s="436"/>
      <c r="J184" s="437"/>
      <c r="K184" s="436"/>
      <c r="L184" s="437"/>
      <c r="M184" s="436"/>
      <c r="N184" s="437"/>
      <c r="O184" s="476"/>
      <c r="P184" s="477"/>
    </row>
    <row r="185" spans="1:16" s="287" customFormat="1">
      <c r="A185" s="906"/>
      <c r="B185" s="906"/>
      <c r="C185" s="895"/>
      <c r="D185" s="526" t="s">
        <v>360</v>
      </c>
      <c r="E185" s="419"/>
      <c r="F185" s="375">
        <v>2</v>
      </c>
      <c r="G185" s="375" t="s">
        <v>140</v>
      </c>
      <c r="H185" s="375">
        <v>2</v>
      </c>
      <c r="I185" s="306" t="s">
        <v>140</v>
      </c>
      <c r="J185" s="307">
        <v>30</v>
      </c>
      <c r="K185" s="307" t="s">
        <v>140</v>
      </c>
      <c r="L185" s="307">
        <v>1.2</v>
      </c>
      <c r="M185" s="308" t="s">
        <v>85</v>
      </c>
      <c r="N185" s="406">
        <f t="shared" ref="N185:N186" si="7">L185*J185*H185*F185</f>
        <v>144</v>
      </c>
      <c r="O185" s="478"/>
      <c r="P185" s="479"/>
    </row>
    <row r="186" spans="1:16" s="287" customFormat="1">
      <c r="A186" s="906"/>
      <c r="B186" s="906"/>
      <c r="C186" s="895"/>
      <c r="D186" s="526" t="s">
        <v>366</v>
      </c>
      <c r="E186" s="419" t="s">
        <v>85</v>
      </c>
      <c r="F186" s="375">
        <v>2</v>
      </c>
      <c r="G186" s="375" t="s">
        <v>140</v>
      </c>
      <c r="H186" s="375">
        <v>2</v>
      </c>
      <c r="I186" s="306" t="s">
        <v>140</v>
      </c>
      <c r="J186" s="307">
        <v>0.6</v>
      </c>
      <c r="K186" s="307" t="s">
        <v>140</v>
      </c>
      <c r="L186" s="307">
        <v>1.2</v>
      </c>
      <c r="M186" s="308" t="s">
        <v>85</v>
      </c>
      <c r="N186" s="406">
        <f t="shared" si="7"/>
        <v>2.88</v>
      </c>
      <c r="O186" s="478"/>
      <c r="P186" s="479"/>
    </row>
    <row r="187" spans="1:16" s="287" customFormat="1">
      <c r="A187" s="906"/>
      <c r="B187" s="906"/>
      <c r="C187" s="895"/>
      <c r="D187" s="526" t="s">
        <v>367</v>
      </c>
      <c r="E187" s="419"/>
      <c r="F187" s="332"/>
      <c r="G187" s="332"/>
      <c r="H187" s="470"/>
      <c r="I187" s="419"/>
      <c r="J187" s="461"/>
      <c r="K187" s="419"/>
      <c r="L187" s="461"/>
      <c r="M187" s="419"/>
      <c r="N187" s="471"/>
      <c r="O187" s="478"/>
      <c r="P187" s="479"/>
    </row>
    <row r="188" spans="1:16" s="287" customFormat="1">
      <c r="A188" s="906"/>
      <c r="B188" s="906"/>
      <c r="C188" s="895"/>
      <c r="D188" s="526"/>
      <c r="E188" s="419" t="s">
        <v>85</v>
      </c>
      <c r="F188" s="375">
        <v>2</v>
      </c>
      <c r="G188" s="375" t="s">
        <v>140</v>
      </c>
      <c r="H188" s="375">
        <v>4</v>
      </c>
      <c r="I188" s="306" t="s">
        <v>140</v>
      </c>
      <c r="J188" s="307">
        <v>1</v>
      </c>
      <c r="K188" s="307" t="s">
        <v>140</v>
      </c>
      <c r="L188" s="307">
        <v>0.3</v>
      </c>
      <c r="M188" s="308" t="s">
        <v>85</v>
      </c>
      <c r="N188" s="406">
        <f t="shared" ref="N188:N189" si="8">L188*J188*H188*F188</f>
        <v>2.4</v>
      </c>
      <c r="O188" s="478"/>
      <c r="P188" s="479"/>
    </row>
    <row r="189" spans="1:16" s="287" customFormat="1">
      <c r="A189" s="906"/>
      <c r="B189" s="906"/>
      <c r="C189" s="895"/>
      <c r="D189" s="526" t="s">
        <v>368</v>
      </c>
      <c r="E189" s="419" t="s">
        <v>85</v>
      </c>
      <c r="F189" s="375">
        <v>2</v>
      </c>
      <c r="G189" s="375" t="s">
        <v>140</v>
      </c>
      <c r="H189" s="527">
        <v>3.14</v>
      </c>
      <c r="I189" s="372" t="s">
        <v>140</v>
      </c>
      <c r="J189" s="373">
        <v>0.3</v>
      </c>
      <c r="K189" s="373" t="s">
        <v>140</v>
      </c>
      <c r="L189" s="373">
        <v>9</v>
      </c>
      <c r="M189" s="377" t="s">
        <v>85</v>
      </c>
      <c r="N189" s="528">
        <f t="shared" si="8"/>
        <v>16.956</v>
      </c>
      <c r="O189" s="478"/>
      <c r="P189" s="479"/>
    </row>
    <row r="190" spans="1:16" s="287" customFormat="1">
      <c r="A190" s="906"/>
      <c r="B190" s="906"/>
      <c r="C190" s="895"/>
      <c r="D190" s="526"/>
      <c r="E190" s="419"/>
      <c r="F190" s="332"/>
      <c r="G190" s="332"/>
      <c r="H190" s="470"/>
      <c r="I190" s="419"/>
      <c r="J190" s="461"/>
      <c r="K190" s="419"/>
      <c r="L190" s="461" t="s">
        <v>88</v>
      </c>
      <c r="M190" s="419" t="s">
        <v>85</v>
      </c>
      <c r="N190" s="461">
        <f>SUM(N185:N189)</f>
        <v>166.23599999999999</v>
      </c>
      <c r="O190" s="478">
        <f>N190</f>
        <v>166.23599999999999</v>
      </c>
      <c r="P190" s="524" t="str">
        <f>N191</f>
        <v>Sqm</v>
      </c>
    </row>
    <row r="191" spans="1:16" s="287" customFormat="1">
      <c r="A191" s="906"/>
      <c r="B191" s="906"/>
      <c r="C191" s="895"/>
      <c r="D191" s="526"/>
      <c r="E191" s="419"/>
      <c r="F191" s="332"/>
      <c r="G191" s="332"/>
      <c r="H191" s="470"/>
      <c r="I191" s="419"/>
      <c r="J191" s="461"/>
      <c r="K191" s="419"/>
      <c r="L191" s="461"/>
      <c r="M191" s="419"/>
      <c r="N191" s="471" t="s">
        <v>16</v>
      </c>
      <c r="O191" s="478"/>
      <c r="P191" s="479"/>
    </row>
    <row r="192" spans="1:16" s="287" customFormat="1">
      <c r="A192" s="906"/>
      <c r="B192" s="906"/>
      <c r="C192" s="896"/>
      <c r="D192" s="529"/>
      <c r="E192" s="429"/>
      <c r="F192" s="338"/>
      <c r="G192" s="338"/>
      <c r="H192" s="467"/>
      <c r="I192" s="429"/>
      <c r="J192" s="468"/>
      <c r="K192" s="429"/>
      <c r="L192" s="468"/>
      <c r="M192" s="429"/>
      <c r="N192" s="468"/>
      <c r="O192" s="530"/>
      <c r="P192" s="484"/>
    </row>
    <row r="193" spans="1:18" s="287" customFormat="1">
      <c r="A193" s="905">
        <v>11</v>
      </c>
      <c r="B193" s="905" t="s">
        <v>265</v>
      </c>
      <c r="C193" s="925" t="s">
        <v>369</v>
      </c>
      <c r="D193" s="918" t="s">
        <v>370</v>
      </c>
      <c r="E193" s="919"/>
      <c r="F193" s="919"/>
      <c r="G193" s="332"/>
      <c r="H193" s="531"/>
      <c r="I193" s="459"/>
      <c r="J193" s="461"/>
      <c r="K193" s="419"/>
      <c r="L193" s="461"/>
      <c r="M193" s="419"/>
      <c r="N193" s="461"/>
      <c r="O193" s="478"/>
      <c r="P193" s="532"/>
    </row>
    <row r="194" spans="1:18" s="287" customFormat="1">
      <c r="A194" s="906"/>
      <c r="B194" s="906"/>
      <c r="C194" s="926"/>
      <c r="D194" s="920" t="s">
        <v>371</v>
      </c>
      <c r="E194" s="921"/>
      <c r="F194" s="921"/>
      <c r="G194" s="456"/>
      <c r="H194" s="458"/>
      <c r="I194" s="459"/>
      <c r="J194" s="458"/>
      <c r="K194" s="459"/>
      <c r="L194" s="458"/>
      <c r="M194" s="459"/>
      <c r="N194" s="461"/>
      <c r="O194" s="478"/>
      <c r="P194" s="532"/>
    </row>
    <row r="195" spans="1:18" s="287" customFormat="1">
      <c r="A195" s="906"/>
      <c r="B195" s="906"/>
      <c r="C195" s="926"/>
      <c r="D195" s="533"/>
      <c r="E195" s="419" t="s">
        <v>85</v>
      </c>
      <c r="F195" s="375">
        <v>2</v>
      </c>
      <c r="G195" s="375" t="s">
        <v>140</v>
      </c>
      <c r="H195" s="375">
        <v>2</v>
      </c>
      <c r="I195" s="306" t="s">
        <v>140</v>
      </c>
      <c r="J195" s="369">
        <v>8</v>
      </c>
      <c r="K195" s="307" t="s">
        <v>140</v>
      </c>
      <c r="L195" s="307">
        <v>0.88</v>
      </c>
      <c r="M195" s="308" t="s">
        <v>85</v>
      </c>
      <c r="N195" s="406">
        <f t="shared" ref="N195" si="9">L195*J195*H195*F195</f>
        <v>28.16</v>
      </c>
      <c r="O195" s="478"/>
      <c r="P195" s="532"/>
    </row>
    <row r="196" spans="1:18" s="287" customFormat="1">
      <c r="A196" s="906"/>
      <c r="B196" s="906"/>
      <c r="C196" s="926"/>
      <c r="D196" s="417" t="s">
        <v>372</v>
      </c>
      <c r="E196" s="419"/>
      <c r="F196" s="375"/>
      <c r="G196" s="419"/>
      <c r="H196" s="355">
        <v>2</v>
      </c>
      <c r="I196" s="355" t="s">
        <v>140</v>
      </c>
      <c r="J196" s="534">
        <v>4</v>
      </c>
      <c r="K196" s="409" t="s">
        <v>140</v>
      </c>
      <c r="L196" s="410">
        <v>9.6999999999999993</v>
      </c>
      <c r="M196" s="409" t="s">
        <v>85</v>
      </c>
      <c r="N196" s="535">
        <f>H196*J196*L196</f>
        <v>77.599999999999994</v>
      </c>
      <c r="O196" s="478"/>
      <c r="P196" s="532"/>
    </row>
    <row r="197" spans="1:18" s="287" customFormat="1">
      <c r="A197" s="906"/>
      <c r="B197" s="906"/>
      <c r="C197" s="926"/>
      <c r="D197" s="533"/>
      <c r="E197" s="457"/>
      <c r="F197" s="457"/>
      <c r="G197" s="457"/>
      <c r="H197" s="458"/>
      <c r="I197" s="459"/>
      <c r="J197" s="458"/>
      <c r="K197" s="459"/>
      <c r="L197" s="458" t="s">
        <v>235</v>
      </c>
      <c r="M197" s="459" t="s">
        <v>85</v>
      </c>
      <c r="N197" s="461">
        <f>SUM(N195:N196)</f>
        <v>105.75999999999999</v>
      </c>
      <c r="O197" s="478"/>
      <c r="P197" s="532"/>
    </row>
    <row r="198" spans="1:18" s="287" customFormat="1">
      <c r="A198" s="906"/>
      <c r="B198" s="906"/>
      <c r="C198" s="926"/>
      <c r="D198" s="455"/>
      <c r="E198" s="456"/>
      <c r="F198" s="456"/>
      <c r="G198" s="456" t="s">
        <v>373</v>
      </c>
      <c r="H198" s="456">
        <v>0.89</v>
      </c>
      <c r="I198" s="536" t="s">
        <v>374</v>
      </c>
      <c r="J198" s="458"/>
      <c r="K198" s="459"/>
      <c r="L198" s="458"/>
      <c r="M198" s="459" t="s">
        <v>85</v>
      </c>
      <c r="N198" s="461">
        <f>N197*H198</f>
        <v>94.12639999999999</v>
      </c>
      <c r="O198" s="478"/>
      <c r="P198" s="532"/>
    </row>
    <row r="199" spans="1:18" s="287" customFormat="1">
      <c r="A199" s="906"/>
      <c r="B199" s="906"/>
      <c r="C199" s="926"/>
      <c r="D199" s="918" t="s">
        <v>375</v>
      </c>
      <c r="E199" s="919"/>
      <c r="F199" s="919"/>
      <c r="G199" s="332"/>
      <c r="H199" s="531"/>
      <c r="I199" s="459"/>
      <c r="J199" s="461"/>
      <c r="K199" s="419"/>
      <c r="L199" s="461"/>
      <c r="M199" s="419"/>
      <c r="N199" s="471" t="s">
        <v>102</v>
      </c>
      <c r="O199" s="478"/>
      <c r="P199" s="532"/>
    </row>
    <row r="200" spans="1:18" s="287" customFormat="1">
      <c r="A200" s="906"/>
      <c r="B200" s="906"/>
      <c r="C200" s="926"/>
      <c r="D200" s="920" t="s">
        <v>376</v>
      </c>
      <c r="E200" s="921"/>
      <c r="F200" s="921"/>
      <c r="G200" s="456"/>
      <c r="H200" s="458"/>
      <c r="I200" s="459"/>
      <c r="J200" s="458"/>
      <c r="K200" s="459"/>
      <c r="L200" s="458"/>
      <c r="M200" s="459"/>
      <c r="N200" s="461"/>
      <c r="O200" s="478"/>
      <c r="P200" s="532"/>
    </row>
    <row r="201" spans="1:18" s="287" customFormat="1">
      <c r="A201" s="906"/>
      <c r="B201" s="906"/>
      <c r="C201" s="926"/>
      <c r="D201" s="417" t="s">
        <v>372</v>
      </c>
      <c r="E201" s="419"/>
      <c r="F201" s="375"/>
      <c r="G201" s="419"/>
      <c r="H201" s="355">
        <v>2</v>
      </c>
      <c r="I201" s="355" t="s">
        <v>140</v>
      </c>
      <c r="J201" s="534">
        <v>45</v>
      </c>
      <c r="K201" s="409" t="s">
        <v>140</v>
      </c>
      <c r="L201" s="410">
        <v>0.87</v>
      </c>
      <c r="M201" s="409" t="s">
        <v>85</v>
      </c>
      <c r="N201" s="535">
        <f>H201*J201*L201</f>
        <v>78.3</v>
      </c>
      <c r="O201" s="478"/>
      <c r="P201" s="532"/>
      <c r="R201" s="352"/>
    </row>
    <row r="202" spans="1:18" s="287" customFormat="1">
      <c r="A202" s="906"/>
      <c r="B202" s="906"/>
      <c r="C202" s="926"/>
      <c r="D202" s="455"/>
      <c r="E202" s="456"/>
      <c r="F202" s="537"/>
      <c r="G202" s="537" t="s">
        <v>373</v>
      </c>
      <c r="H202" s="537">
        <v>0.62</v>
      </c>
      <c r="I202" s="538" t="s">
        <v>374</v>
      </c>
      <c r="J202" s="539"/>
      <c r="K202" s="540"/>
      <c r="L202" s="539"/>
      <c r="M202" s="540" t="s">
        <v>85</v>
      </c>
      <c r="N202" s="469">
        <f>N201*H202</f>
        <v>48.545999999999999</v>
      </c>
      <c r="O202" s="517"/>
      <c r="P202" s="479"/>
    </row>
    <row r="203" spans="1:18" s="287" customFormat="1">
      <c r="A203" s="906"/>
      <c r="B203" s="906"/>
      <c r="C203" s="926"/>
      <c r="D203" s="541"/>
      <c r="E203" s="457"/>
      <c r="F203" s="457"/>
      <c r="G203" s="457"/>
      <c r="H203" s="458"/>
      <c r="I203" s="459"/>
      <c r="J203" s="458"/>
      <c r="K203" s="459"/>
      <c r="L203" s="458" t="s">
        <v>88</v>
      </c>
      <c r="M203" s="459" t="s">
        <v>85</v>
      </c>
      <c r="N203" s="461">
        <f>N202+N198</f>
        <v>142.67239999999998</v>
      </c>
      <c r="O203" s="517">
        <f>N203</f>
        <v>142.67239999999998</v>
      </c>
      <c r="P203" s="479" t="s">
        <v>32</v>
      </c>
    </row>
    <row r="204" spans="1:18" s="287" customFormat="1">
      <c r="A204" s="906"/>
      <c r="B204" s="906"/>
      <c r="C204" s="926"/>
      <c r="D204" s="541"/>
      <c r="E204" s="542"/>
      <c r="F204" s="332"/>
      <c r="G204" s="332"/>
      <c r="H204" s="470"/>
      <c r="I204" s="419"/>
      <c r="J204" s="461"/>
      <c r="K204" s="419"/>
      <c r="L204" s="543"/>
      <c r="M204" s="544"/>
      <c r="N204" s="545" t="s">
        <v>102</v>
      </c>
      <c r="O204" s="546"/>
      <c r="P204" s="479"/>
    </row>
    <row r="205" spans="1:18" s="287" customFormat="1">
      <c r="A205" s="924"/>
      <c r="B205" s="924"/>
      <c r="C205" s="927"/>
      <c r="D205" s="547"/>
      <c r="E205" s="548"/>
      <c r="F205" s="429"/>
      <c r="G205" s="429"/>
      <c r="H205" s="429"/>
      <c r="I205" s="429"/>
      <c r="J205" s="429"/>
      <c r="K205" s="429"/>
      <c r="L205" s="429"/>
      <c r="M205" s="429"/>
      <c r="N205" s="474"/>
      <c r="O205" s="549"/>
      <c r="P205" s="484"/>
    </row>
    <row r="206" spans="1:18" s="287" customFormat="1">
      <c r="A206" s="922">
        <v>12</v>
      </c>
      <c r="B206" s="905" t="s">
        <v>267</v>
      </c>
      <c r="C206" s="907" t="s">
        <v>377</v>
      </c>
      <c r="D206" s="550"/>
      <c r="E206" s="332"/>
      <c r="F206" s="332"/>
      <c r="G206" s="332"/>
      <c r="H206" s="470"/>
      <c r="I206" s="419"/>
      <c r="J206" s="461"/>
      <c r="K206" s="419"/>
      <c r="L206" s="461"/>
      <c r="M206" s="419"/>
      <c r="N206" s="461"/>
      <c r="O206" s="551"/>
      <c r="P206" s="552"/>
    </row>
    <row r="207" spans="1:18" s="287" customFormat="1" ht="45">
      <c r="A207" s="923"/>
      <c r="B207" s="906"/>
      <c r="C207" s="908"/>
      <c r="D207" s="455" t="s">
        <v>378</v>
      </c>
      <c r="E207" s="456" t="s">
        <v>85</v>
      </c>
      <c r="F207" s="456"/>
      <c r="G207" s="456"/>
      <c r="H207" s="470">
        <v>2</v>
      </c>
      <c r="I207" s="419" t="s">
        <v>140</v>
      </c>
      <c r="J207" s="461">
        <v>1</v>
      </c>
      <c r="K207" s="419" t="s">
        <v>140</v>
      </c>
      <c r="L207" s="461">
        <v>1</v>
      </c>
      <c r="M207" s="419" t="s">
        <v>85</v>
      </c>
      <c r="N207" s="461">
        <f>L207*J207*H207</f>
        <v>2</v>
      </c>
      <c r="O207" s="553">
        <f>N207</f>
        <v>2</v>
      </c>
      <c r="P207" s="479" t="s">
        <v>16</v>
      </c>
    </row>
    <row r="208" spans="1:18" s="287" customFormat="1">
      <c r="A208" s="923"/>
      <c r="B208" s="906"/>
      <c r="C208" s="908"/>
      <c r="D208" s="417"/>
      <c r="E208" s="332"/>
      <c r="F208" s="332"/>
      <c r="G208" s="332"/>
      <c r="H208" s="470"/>
      <c r="I208" s="419"/>
      <c r="J208" s="461"/>
      <c r="K208" s="419"/>
      <c r="L208" s="461"/>
      <c r="M208" s="419"/>
      <c r="N208" s="471" t="s">
        <v>16</v>
      </c>
      <c r="O208" s="551"/>
      <c r="P208" s="552"/>
    </row>
    <row r="209" spans="1:18" s="287" customFormat="1">
      <c r="A209" s="554"/>
      <c r="B209" s="554"/>
      <c r="C209" s="555"/>
      <c r="D209" s="396"/>
      <c r="E209" s="405"/>
      <c r="F209" s="291"/>
      <c r="G209" s="291"/>
      <c r="H209" s="291"/>
      <c r="I209" s="291"/>
      <c r="J209" s="556"/>
      <c r="K209" s="557"/>
      <c r="L209" s="558"/>
      <c r="M209" s="291"/>
      <c r="N209" s="559"/>
      <c r="O209" s="503"/>
      <c r="P209" s="504"/>
      <c r="R209" s="352"/>
    </row>
    <row r="210" spans="1:18" s="287" customFormat="1">
      <c r="A210" s="905">
        <v>13</v>
      </c>
      <c r="B210" s="905" t="s">
        <v>269</v>
      </c>
      <c r="C210" s="907" t="s">
        <v>379</v>
      </c>
      <c r="D210" s="513"/>
      <c r="E210" s="475"/>
      <c r="F210" s="436"/>
      <c r="G210" s="436"/>
      <c r="H210" s="436"/>
      <c r="I210" s="436"/>
      <c r="J210" s="438"/>
      <c r="K210" s="436"/>
      <c r="L210" s="438"/>
      <c r="M210" s="436"/>
      <c r="N210" s="485"/>
      <c r="O210" s="514"/>
      <c r="P210" s="500"/>
      <c r="R210" s="352"/>
    </row>
    <row r="211" spans="1:18" s="287" customFormat="1">
      <c r="A211" s="906"/>
      <c r="B211" s="906"/>
      <c r="C211" s="908"/>
      <c r="D211" s="909" t="s">
        <v>380</v>
      </c>
      <c r="E211" s="910"/>
      <c r="F211" s="910"/>
      <c r="G211" s="419"/>
      <c r="H211" s="470"/>
      <c r="I211" s="419"/>
      <c r="J211" s="419"/>
      <c r="K211" s="419"/>
      <c r="L211" s="470"/>
      <c r="M211" s="419"/>
      <c r="N211" s="470"/>
      <c r="O211" s="479"/>
      <c r="P211" s="504"/>
    </row>
    <row r="212" spans="1:18" s="287" customFormat="1">
      <c r="A212" s="906"/>
      <c r="B212" s="906"/>
      <c r="C212" s="908"/>
      <c r="D212" s="541" t="s">
        <v>381</v>
      </c>
      <c r="E212" s="419" t="s">
        <v>85</v>
      </c>
      <c r="F212" s="375">
        <v>2</v>
      </c>
      <c r="G212" s="375" t="s">
        <v>140</v>
      </c>
      <c r="H212" s="560">
        <v>1</v>
      </c>
      <c r="I212" s="306" t="s">
        <v>140</v>
      </c>
      <c r="J212" s="507">
        <v>1</v>
      </c>
      <c r="K212" s="307" t="s">
        <v>140</v>
      </c>
      <c r="L212" s="307">
        <v>0.3</v>
      </c>
      <c r="M212" s="308" t="s">
        <v>85</v>
      </c>
      <c r="N212" s="406">
        <f t="shared" ref="N212" si="10">L212*J212*H212*F212</f>
        <v>0.6</v>
      </c>
      <c r="O212" s="479"/>
      <c r="P212" s="504"/>
    </row>
    <row r="213" spans="1:18" s="287" customFormat="1">
      <c r="A213" s="906"/>
      <c r="B213" s="906"/>
      <c r="C213" s="908"/>
      <c r="D213" s="541" t="s">
        <v>382</v>
      </c>
      <c r="E213" s="561"/>
      <c r="F213" s="561"/>
      <c r="G213" s="419"/>
      <c r="H213" s="470"/>
      <c r="I213" s="419"/>
      <c r="J213" s="419"/>
      <c r="K213" s="419"/>
      <c r="L213" s="470"/>
      <c r="M213" s="419"/>
      <c r="N213" s="470"/>
      <c r="O213" s="479"/>
      <c r="P213" s="504"/>
    </row>
    <row r="214" spans="1:18" s="287" customFormat="1">
      <c r="A214" s="906"/>
      <c r="B214" s="906"/>
      <c r="C214" s="908"/>
      <c r="D214" s="562">
        <v>2</v>
      </c>
      <c r="E214" s="419" t="s">
        <v>140</v>
      </c>
      <c r="F214" s="560">
        <v>9</v>
      </c>
      <c r="G214" s="375" t="s">
        <v>140</v>
      </c>
      <c r="H214" s="560">
        <v>0.78539999999999999</v>
      </c>
      <c r="I214" s="306" t="s">
        <v>140</v>
      </c>
      <c r="J214" s="563">
        <v>0.3</v>
      </c>
      <c r="K214" s="373" t="s">
        <v>140</v>
      </c>
      <c r="L214" s="373">
        <v>0.3</v>
      </c>
      <c r="M214" s="377" t="s">
        <v>85</v>
      </c>
      <c r="N214" s="528">
        <f t="shared" ref="N214" si="11">L214*J214*H214*F214</f>
        <v>0.63617400000000002</v>
      </c>
      <c r="O214" s="479"/>
      <c r="P214" s="504"/>
    </row>
    <row r="215" spans="1:18" s="287" customFormat="1">
      <c r="A215" s="906"/>
      <c r="B215" s="906"/>
      <c r="C215" s="908"/>
      <c r="D215" s="541"/>
      <c r="E215" s="561"/>
      <c r="F215" s="561"/>
      <c r="G215" s="419"/>
      <c r="H215" s="470"/>
      <c r="I215" s="419"/>
      <c r="J215" s="419"/>
      <c r="K215" s="419"/>
      <c r="L215" s="470" t="s">
        <v>88</v>
      </c>
      <c r="M215" s="419" t="s">
        <v>85</v>
      </c>
      <c r="N215" s="461">
        <f>SUM(N212:N214)</f>
        <v>1.2361740000000001</v>
      </c>
      <c r="O215" s="524">
        <f>N215</f>
        <v>1.2361740000000001</v>
      </c>
      <c r="P215" s="504" t="s">
        <v>146</v>
      </c>
    </row>
    <row r="216" spans="1:18" s="287" customFormat="1">
      <c r="A216" s="906"/>
      <c r="B216" s="906"/>
      <c r="C216" s="908"/>
      <c r="D216" s="541"/>
      <c r="E216" s="561"/>
      <c r="F216" s="561"/>
      <c r="G216" s="419"/>
      <c r="H216" s="470"/>
      <c r="I216" s="419"/>
      <c r="J216" s="419"/>
      <c r="K216" s="419"/>
      <c r="L216" s="470"/>
      <c r="M216" s="419"/>
      <c r="N216" s="564" t="s">
        <v>4</v>
      </c>
      <c r="O216" s="479"/>
      <c r="P216" s="504"/>
    </row>
    <row r="217" spans="1:18" s="287" customFormat="1">
      <c r="A217" s="906"/>
      <c r="B217" s="906"/>
      <c r="C217" s="908"/>
      <c r="D217" s="417"/>
      <c r="E217" s="418"/>
      <c r="F217" s="419"/>
      <c r="G217" s="419"/>
      <c r="H217" s="419"/>
      <c r="I217" s="419"/>
      <c r="J217" s="419"/>
      <c r="K217" s="565"/>
      <c r="L217" s="419"/>
      <c r="M217" s="419"/>
      <c r="N217" s="419"/>
      <c r="O217" s="479"/>
      <c r="P217" s="504"/>
    </row>
    <row r="218" spans="1:18" s="287" customFormat="1">
      <c r="A218" s="906"/>
      <c r="B218" s="906"/>
      <c r="C218" s="908"/>
      <c r="D218" s="547"/>
      <c r="E218" s="566"/>
      <c r="F218" s="566"/>
      <c r="G218" s="429"/>
      <c r="H218" s="467"/>
      <c r="I218" s="429"/>
      <c r="J218" s="429"/>
      <c r="K218" s="429"/>
      <c r="L218" s="467"/>
      <c r="M218" s="429"/>
      <c r="N218" s="467"/>
      <c r="O218" s="484"/>
      <c r="P218" s="512"/>
    </row>
    <row r="219" spans="1:18" s="287" customFormat="1">
      <c r="A219" s="905">
        <v>14</v>
      </c>
      <c r="B219" s="905" t="s">
        <v>383</v>
      </c>
      <c r="C219" s="911" t="s">
        <v>384</v>
      </c>
      <c r="D219" s="567"/>
      <c r="E219" s="332"/>
      <c r="F219" s="457"/>
      <c r="G219" s="457"/>
      <c r="H219" s="470"/>
      <c r="I219" s="459"/>
      <c r="J219" s="461"/>
      <c r="K219" s="459"/>
      <c r="L219" s="568"/>
      <c r="M219" s="419"/>
      <c r="N219" s="461"/>
      <c r="O219" s="517"/>
      <c r="P219" s="504"/>
      <c r="R219" s="352"/>
    </row>
    <row r="220" spans="1:18" s="287" customFormat="1">
      <c r="A220" s="906"/>
      <c r="B220" s="906"/>
      <c r="C220" s="912"/>
      <c r="D220" s="914" t="s">
        <v>385</v>
      </c>
      <c r="E220" s="915"/>
      <c r="F220" s="915"/>
      <c r="G220" s="915"/>
      <c r="H220" s="915"/>
      <c r="I220" s="459"/>
      <c r="J220" s="458"/>
      <c r="K220" s="459"/>
      <c r="L220" s="568"/>
      <c r="M220" s="419"/>
      <c r="N220" s="461"/>
      <c r="O220" s="478"/>
      <c r="P220" s="504"/>
      <c r="R220" s="352"/>
    </row>
    <row r="221" spans="1:18" s="287" customFormat="1" ht="15.75">
      <c r="A221" s="906"/>
      <c r="B221" s="906"/>
      <c r="C221" s="912"/>
      <c r="D221" s="569">
        <v>1</v>
      </c>
      <c r="E221" s="570" t="s">
        <v>288</v>
      </c>
      <c r="F221" s="775">
        <v>30</v>
      </c>
      <c r="G221" s="571" t="s">
        <v>114</v>
      </c>
      <c r="H221" s="572">
        <v>45</v>
      </c>
      <c r="I221" s="573" t="s">
        <v>386</v>
      </c>
      <c r="J221" s="574">
        <v>4.3</v>
      </c>
      <c r="K221" s="575" t="s">
        <v>114</v>
      </c>
      <c r="L221" s="574">
        <v>19.3</v>
      </c>
      <c r="M221" s="573" t="s">
        <v>387</v>
      </c>
      <c r="N221" s="576"/>
      <c r="O221" s="577"/>
      <c r="P221" s="504"/>
      <c r="R221" s="352"/>
    </row>
    <row r="222" spans="1:18" s="287" customFormat="1" ht="15.75">
      <c r="A222" s="906"/>
      <c r="B222" s="906"/>
      <c r="C222" s="912"/>
      <c r="D222" s="569"/>
      <c r="E222" s="570"/>
      <c r="F222" s="570"/>
      <c r="G222" s="570">
        <v>2</v>
      </c>
      <c r="H222" s="578"/>
      <c r="I222" s="573"/>
      <c r="J222" s="579"/>
      <c r="K222" s="573">
        <v>2</v>
      </c>
      <c r="L222" s="579"/>
      <c r="M222" s="573"/>
      <c r="N222" s="576"/>
      <c r="O222" s="577"/>
      <c r="P222" s="504"/>
      <c r="R222" s="352"/>
    </row>
    <row r="223" spans="1:18" s="287" customFormat="1" ht="15.75">
      <c r="A223" s="906"/>
      <c r="B223" s="906"/>
      <c r="C223" s="912"/>
      <c r="D223" s="569"/>
      <c r="E223" s="570"/>
      <c r="F223" s="570"/>
      <c r="G223" s="570"/>
      <c r="H223" s="578"/>
      <c r="I223" s="573"/>
      <c r="J223" s="579"/>
      <c r="K223" s="573" t="s">
        <v>140</v>
      </c>
      <c r="L223" s="579">
        <v>2.5</v>
      </c>
      <c r="M223" s="573" t="s">
        <v>85</v>
      </c>
      <c r="N223" s="576">
        <f>((F221+H221)/2*(J221+L221)/2)*L223</f>
        <v>1106.25</v>
      </c>
      <c r="O223" s="577">
        <f>N227</f>
        <v>1771.25</v>
      </c>
      <c r="P223" s="508" t="s">
        <v>4</v>
      </c>
      <c r="R223" s="352"/>
    </row>
    <row r="224" spans="1:18" s="287" customFormat="1" ht="15.75">
      <c r="A224" s="906"/>
      <c r="B224" s="906"/>
      <c r="C224" s="912"/>
      <c r="D224" s="916" t="s">
        <v>388</v>
      </c>
      <c r="E224" s="917"/>
      <c r="F224" s="917"/>
      <c r="G224" s="917"/>
      <c r="H224" s="580"/>
      <c r="I224" s="573"/>
      <c r="J224" s="579"/>
      <c r="K224" s="573"/>
      <c r="L224" s="581"/>
      <c r="M224" s="582"/>
      <c r="N224" s="576"/>
      <c r="O224" s="577"/>
      <c r="P224" s="504"/>
      <c r="R224" s="352"/>
    </row>
    <row r="225" spans="1:18" s="287" customFormat="1" ht="15.75">
      <c r="A225" s="906"/>
      <c r="B225" s="906"/>
      <c r="C225" s="912"/>
      <c r="D225" s="569">
        <v>2</v>
      </c>
      <c r="E225" s="583" t="s">
        <v>140</v>
      </c>
      <c r="F225" s="583">
        <v>10</v>
      </c>
      <c r="G225" s="570" t="s">
        <v>288</v>
      </c>
      <c r="H225" s="572">
        <v>4.3</v>
      </c>
      <c r="I225" s="575" t="s">
        <v>114</v>
      </c>
      <c r="J225" s="574">
        <v>22.3</v>
      </c>
      <c r="K225" s="573" t="s">
        <v>115</v>
      </c>
      <c r="L225" s="579">
        <v>2.5</v>
      </c>
      <c r="M225" s="573" t="s">
        <v>85</v>
      </c>
      <c r="N225" s="576">
        <f>((H225+J225)/2)*L225*F225*D225</f>
        <v>665</v>
      </c>
      <c r="O225" s="577"/>
      <c r="P225" s="504"/>
      <c r="R225" s="352"/>
    </row>
    <row r="226" spans="1:18" s="287" customFormat="1">
      <c r="A226" s="906"/>
      <c r="B226" s="906"/>
      <c r="C226" s="912"/>
      <c r="D226" s="584"/>
      <c r="E226" s="457"/>
      <c r="F226" s="457"/>
      <c r="G226" s="457"/>
      <c r="H226" s="481"/>
      <c r="I226" s="540">
        <v>2</v>
      </c>
      <c r="J226" s="539"/>
      <c r="K226" s="540"/>
      <c r="L226" s="539"/>
      <c r="M226" s="540"/>
      <c r="N226" s="469"/>
      <c r="O226" s="478"/>
      <c r="P226" s="504"/>
      <c r="R226" s="352"/>
    </row>
    <row r="227" spans="1:18" s="287" customFormat="1">
      <c r="A227" s="906"/>
      <c r="B227" s="906"/>
      <c r="C227" s="904"/>
      <c r="D227" s="417"/>
      <c r="E227" s="332"/>
      <c r="F227" s="457"/>
      <c r="G227" s="457"/>
      <c r="H227" s="470"/>
      <c r="I227" s="459"/>
      <c r="J227" s="458"/>
      <c r="K227" s="459"/>
      <c r="L227" s="568" t="s">
        <v>88</v>
      </c>
      <c r="M227" s="419" t="s">
        <v>85</v>
      </c>
      <c r="N227" s="461">
        <f>SUM(N223:N226)</f>
        <v>1771.25</v>
      </c>
      <c r="O227" s="479"/>
      <c r="P227" s="504"/>
    </row>
    <row r="228" spans="1:18" s="287" customFormat="1">
      <c r="A228" s="906"/>
      <c r="B228" s="906"/>
      <c r="C228" s="904"/>
      <c r="D228" s="456"/>
      <c r="E228" s="332"/>
      <c r="F228" s="457"/>
      <c r="G228" s="457"/>
      <c r="H228" s="470"/>
      <c r="I228" s="459"/>
      <c r="J228" s="458"/>
      <c r="K228" s="459"/>
      <c r="L228" s="568"/>
      <c r="M228" s="419"/>
      <c r="N228" s="461"/>
      <c r="O228" s="479"/>
      <c r="P228" s="504"/>
    </row>
    <row r="229" spans="1:18" s="287" customFormat="1">
      <c r="A229" s="906"/>
      <c r="B229" s="906"/>
      <c r="C229" s="904"/>
      <c r="D229" s="417"/>
      <c r="E229" s="332"/>
      <c r="F229" s="457"/>
      <c r="G229" s="457"/>
      <c r="H229" s="470"/>
      <c r="I229" s="459"/>
      <c r="J229" s="458"/>
      <c r="K229" s="459"/>
      <c r="L229" s="568"/>
      <c r="M229" s="419"/>
      <c r="N229" s="461"/>
      <c r="O229" s="479"/>
      <c r="P229" s="504"/>
    </row>
    <row r="230" spans="1:18" s="287" customFormat="1">
      <c r="A230" s="906"/>
      <c r="B230" s="906"/>
      <c r="C230" s="904"/>
      <c r="D230" s="418"/>
      <c r="E230" s="332"/>
      <c r="F230" s="457"/>
      <c r="G230" s="457"/>
      <c r="H230" s="470"/>
      <c r="I230" s="459"/>
      <c r="J230" s="458"/>
      <c r="K230" s="459"/>
      <c r="L230" s="568"/>
      <c r="M230" s="419"/>
      <c r="N230" s="461"/>
      <c r="O230" s="479"/>
      <c r="P230" s="504"/>
    </row>
    <row r="231" spans="1:18" s="287" customFormat="1">
      <c r="A231" s="906"/>
      <c r="B231" s="906"/>
      <c r="C231" s="904"/>
      <c r="D231" s="456"/>
      <c r="E231" s="332"/>
      <c r="F231" s="457"/>
      <c r="G231" s="457"/>
      <c r="H231" s="470"/>
      <c r="I231" s="459"/>
      <c r="J231" s="458"/>
      <c r="K231" s="459"/>
      <c r="L231" s="568"/>
      <c r="M231" s="419"/>
      <c r="N231" s="461"/>
      <c r="O231" s="479"/>
      <c r="P231" s="504"/>
    </row>
    <row r="232" spans="1:18" s="287" customFormat="1">
      <c r="A232" s="906"/>
      <c r="B232" s="906"/>
      <c r="C232" s="904"/>
      <c r="D232" s="456"/>
      <c r="E232" s="332"/>
      <c r="F232" s="457"/>
      <c r="G232" s="457"/>
      <c r="H232" s="470"/>
      <c r="I232" s="459"/>
      <c r="J232" s="458"/>
      <c r="K232" s="459"/>
      <c r="L232" s="568"/>
      <c r="M232" s="419"/>
      <c r="N232" s="461"/>
      <c r="O232" s="479"/>
      <c r="P232" s="504"/>
    </row>
    <row r="233" spans="1:18" s="287" customFormat="1">
      <c r="A233" s="906"/>
      <c r="B233" s="906"/>
      <c r="C233" s="913"/>
      <c r="D233" s="449"/>
      <c r="E233" s="450"/>
      <c r="F233" s="585"/>
      <c r="G233" s="429"/>
      <c r="H233" s="429"/>
      <c r="I233" s="586"/>
      <c r="J233" s="429"/>
      <c r="K233" s="429"/>
      <c r="L233" s="429"/>
      <c r="M233" s="429"/>
      <c r="N233" s="472"/>
      <c r="O233" s="459"/>
      <c r="P233" s="504"/>
    </row>
    <row r="234" spans="1:18" s="287" customFormat="1">
      <c r="A234" s="901">
        <v>15</v>
      </c>
      <c r="B234" s="901" t="s">
        <v>273</v>
      </c>
      <c r="C234" s="903" t="s">
        <v>389</v>
      </c>
      <c r="D234" s="587"/>
      <c r="E234" s="588"/>
      <c r="F234" s="588"/>
      <c r="G234" s="459"/>
      <c r="H234" s="470"/>
      <c r="I234" s="419"/>
      <c r="J234" s="470"/>
      <c r="K234" s="459"/>
      <c r="L234" s="589"/>
      <c r="M234" s="419"/>
      <c r="N234" s="520"/>
      <c r="O234" s="590"/>
      <c r="P234" s="591"/>
      <c r="R234" s="592"/>
    </row>
    <row r="235" spans="1:18" s="287" customFormat="1">
      <c r="A235" s="902"/>
      <c r="B235" s="902"/>
      <c r="C235" s="904"/>
      <c r="D235" s="899" t="s">
        <v>390</v>
      </c>
      <c r="E235" s="900"/>
      <c r="F235" s="900"/>
      <c r="G235" s="900"/>
      <c r="H235" s="900"/>
      <c r="I235" s="458" t="s">
        <v>85</v>
      </c>
      <c r="J235" s="458">
        <f>O223</f>
        <v>1771.25</v>
      </c>
      <c r="K235" s="459"/>
      <c r="L235" s="568" t="s">
        <v>4</v>
      </c>
      <c r="M235" s="419"/>
      <c r="N235" s="461"/>
      <c r="O235" s="524">
        <f>J235</f>
        <v>1771.25</v>
      </c>
      <c r="P235" s="593" t="str">
        <f>L235</f>
        <v>Cum</v>
      </c>
    </row>
    <row r="236" spans="1:18" s="287" customFormat="1">
      <c r="A236" s="902"/>
      <c r="B236" s="902"/>
      <c r="C236" s="904"/>
      <c r="D236" s="594"/>
      <c r="E236" s="332"/>
      <c r="F236" s="457"/>
      <c r="G236" s="457"/>
      <c r="H236" s="595"/>
      <c r="I236" s="459"/>
      <c r="J236" s="458"/>
      <c r="K236" s="459"/>
      <c r="L236" s="568"/>
      <c r="M236" s="419"/>
      <c r="N236" s="461"/>
      <c r="O236" s="479"/>
      <c r="P236" s="596"/>
    </row>
    <row r="237" spans="1:18" s="287" customFormat="1">
      <c r="A237" s="902"/>
      <c r="B237" s="902"/>
      <c r="C237" s="904"/>
      <c r="D237" s="404"/>
      <c r="E237" s="332"/>
      <c r="F237" s="457"/>
      <c r="G237" s="457"/>
      <c r="H237" s="595"/>
      <c r="I237" s="419"/>
      <c r="J237" s="597"/>
      <c r="K237" s="598"/>
      <c r="L237" s="461"/>
      <c r="M237" s="419"/>
      <c r="N237" s="461"/>
      <c r="O237" s="479"/>
      <c r="P237" s="596"/>
    </row>
    <row r="238" spans="1:18" s="287" customFormat="1">
      <c r="A238" s="902"/>
      <c r="B238" s="902"/>
      <c r="C238" s="904"/>
      <c r="D238" s="417"/>
      <c r="E238" s="418"/>
      <c r="F238" s="419"/>
      <c r="G238" s="419"/>
      <c r="H238" s="419"/>
      <c r="I238" s="429"/>
      <c r="J238" s="599"/>
      <c r="K238" s="600"/>
      <c r="L238" s="601"/>
      <c r="M238" s="602"/>
      <c r="N238" s="603"/>
      <c r="O238" s="479"/>
      <c r="P238" s="596"/>
    </row>
    <row r="239" spans="1:18" s="287" customFormat="1">
      <c r="A239" s="891">
        <v>16</v>
      </c>
      <c r="B239" s="891" t="s">
        <v>274</v>
      </c>
      <c r="C239" s="903" t="s">
        <v>391</v>
      </c>
      <c r="D239" s="433"/>
      <c r="E239" s="434"/>
      <c r="F239" s="434"/>
      <c r="G239" s="434"/>
      <c r="H239" s="434"/>
      <c r="I239" s="419"/>
      <c r="J239" s="419"/>
      <c r="K239" s="419"/>
      <c r="L239" s="419"/>
      <c r="M239" s="419"/>
      <c r="N239" s="420"/>
      <c r="O239" s="604"/>
      <c r="P239" s="604"/>
    </row>
    <row r="240" spans="1:18" s="287" customFormat="1">
      <c r="A240" s="892"/>
      <c r="B240" s="892"/>
      <c r="C240" s="904"/>
      <c r="D240" s="455"/>
      <c r="E240" s="456"/>
      <c r="F240" s="456"/>
      <c r="G240" s="456"/>
      <c r="H240" s="456"/>
      <c r="I240" s="419"/>
      <c r="J240" s="419"/>
      <c r="K240" s="419"/>
      <c r="L240" s="419"/>
      <c r="M240" s="419"/>
      <c r="N240" s="420"/>
      <c r="O240" s="532"/>
      <c r="P240" s="532"/>
    </row>
    <row r="241" spans="1:16" s="287" customFormat="1">
      <c r="A241" s="892"/>
      <c r="B241" s="892"/>
      <c r="C241" s="904"/>
      <c r="D241" s="897" t="s">
        <v>392</v>
      </c>
      <c r="E241" s="898"/>
      <c r="F241" s="898"/>
      <c r="G241" s="457" t="s">
        <v>85</v>
      </c>
      <c r="H241" s="595" t="s">
        <v>393</v>
      </c>
      <c r="I241" s="419"/>
      <c r="J241" s="597"/>
      <c r="K241" s="598"/>
      <c r="L241" s="461" t="s">
        <v>394</v>
      </c>
      <c r="M241" s="419"/>
      <c r="N241" s="461"/>
      <c r="O241" s="479"/>
      <c r="P241" s="532"/>
    </row>
    <row r="242" spans="1:16" s="287" customFormat="1">
      <c r="A242" s="892"/>
      <c r="B242" s="892"/>
      <c r="C242" s="904"/>
      <c r="D242" s="455"/>
      <c r="E242" s="332"/>
      <c r="F242" s="457"/>
      <c r="G242" s="364"/>
      <c r="H242" s="595"/>
      <c r="I242" s="419"/>
      <c r="J242" s="597"/>
      <c r="K242" s="598"/>
      <c r="L242" s="461" t="s">
        <v>395</v>
      </c>
      <c r="M242" s="419"/>
      <c r="N242" s="461"/>
      <c r="O242" s="479"/>
      <c r="P242" s="532"/>
    </row>
    <row r="243" spans="1:16" s="287" customFormat="1">
      <c r="A243" s="892"/>
      <c r="B243" s="892"/>
      <c r="C243" s="904"/>
      <c r="D243" s="899" t="s">
        <v>390</v>
      </c>
      <c r="E243" s="900"/>
      <c r="F243" s="900"/>
      <c r="G243" s="900"/>
      <c r="H243" s="900"/>
      <c r="I243" s="458" t="s">
        <v>85</v>
      </c>
      <c r="J243" s="458">
        <f>O223</f>
        <v>1771.25</v>
      </c>
      <c r="K243" s="459"/>
      <c r="L243" s="568" t="s">
        <v>4</v>
      </c>
      <c r="M243" s="419"/>
      <c r="N243" s="461"/>
      <c r="O243" s="524">
        <f>J243</f>
        <v>1771.25</v>
      </c>
      <c r="P243" s="593" t="str">
        <f>L243</f>
        <v>Cum</v>
      </c>
    </row>
    <row r="244" spans="1:16" s="287" customFormat="1">
      <c r="A244" s="892"/>
      <c r="B244" s="892"/>
      <c r="C244" s="904"/>
      <c r="D244" s="605"/>
      <c r="E244" s="606"/>
      <c r="F244" s="470"/>
      <c r="G244" s="419"/>
      <c r="H244" s="595"/>
      <c r="I244" s="419"/>
      <c r="J244" s="461"/>
      <c r="K244" s="419"/>
      <c r="L244" s="461"/>
      <c r="M244" s="419"/>
      <c r="N244" s="461"/>
      <c r="O244" s="479"/>
      <c r="P244" s="532"/>
    </row>
    <row r="245" spans="1:16" s="287" customFormat="1">
      <c r="A245" s="891">
        <v>17</v>
      </c>
      <c r="B245" s="891" t="s">
        <v>277</v>
      </c>
      <c r="C245" s="894" t="s">
        <v>396</v>
      </c>
      <c r="D245" s="607"/>
      <c r="E245" s="608"/>
      <c r="F245" s="438"/>
      <c r="G245" s="436"/>
      <c r="H245" s="438"/>
      <c r="I245" s="436"/>
      <c r="J245" s="437"/>
      <c r="K245" s="436"/>
      <c r="L245" s="609"/>
      <c r="M245" s="610"/>
      <c r="N245" s="609"/>
      <c r="O245" s="477"/>
      <c r="P245" s="591"/>
    </row>
    <row r="246" spans="1:16" s="287" customFormat="1">
      <c r="A246" s="892"/>
      <c r="B246" s="892"/>
      <c r="C246" s="895"/>
      <c r="D246" s="897" t="s">
        <v>397</v>
      </c>
      <c r="E246" s="898"/>
      <c r="F246" s="419"/>
      <c r="G246" s="419"/>
      <c r="H246" s="419"/>
      <c r="I246" s="419"/>
      <c r="J246" s="419"/>
      <c r="K246" s="419"/>
      <c r="L246" s="419"/>
      <c r="M246" s="419"/>
      <c r="N246" s="419"/>
      <c r="O246" s="479"/>
      <c r="P246" s="596"/>
    </row>
    <row r="247" spans="1:16" s="287" customFormat="1">
      <c r="A247" s="892"/>
      <c r="B247" s="892"/>
      <c r="C247" s="895"/>
      <c r="D247" s="515"/>
      <c r="E247" s="516"/>
      <c r="F247" s="516" t="s">
        <v>398</v>
      </c>
      <c r="G247" s="516"/>
      <c r="H247" s="516"/>
      <c r="I247" s="516"/>
      <c r="J247" s="516" t="s">
        <v>399</v>
      </c>
      <c r="K247" s="330" t="s">
        <v>400</v>
      </c>
      <c r="L247" s="519"/>
      <c r="M247" s="404"/>
      <c r="N247" s="520"/>
      <c r="O247" s="479"/>
      <c r="P247" s="596"/>
    </row>
    <row r="248" spans="1:16" s="287" customFormat="1">
      <c r="A248" s="892"/>
      <c r="B248" s="892"/>
      <c r="C248" s="895"/>
      <c r="D248" s="611"/>
      <c r="E248" s="404"/>
      <c r="F248" s="459"/>
      <c r="G248" s="459"/>
      <c r="H248" s="519"/>
      <c r="I248" s="419"/>
      <c r="J248" s="519"/>
      <c r="K248" s="398"/>
      <c r="L248" s="519"/>
      <c r="M248" s="330"/>
      <c r="N248" s="520"/>
      <c r="O248" s="479"/>
      <c r="P248" s="596"/>
    </row>
    <row r="249" spans="1:16" s="287" customFormat="1">
      <c r="A249" s="892"/>
      <c r="B249" s="892"/>
      <c r="C249" s="895"/>
      <c r="D249" s="899" t="s">
        <v>390</v>
      </c>
      <c r="E249" s="900"/>
      <c r="F249" s="900"/>
      <c r="G249" s="900"/>
      <c r="H249" s="900"/>
      <c r="I249" s="458" t="s">
        <v>85</v>
      </c>
      <c r="J249" s="458">
        <f>O235</f>
        <v>1771.25</v>
      </c>
      <c r="K249" s="459"/>
      <c r="L249" s="568" t="s">
        <v>4</v>
      </c>
      <c r="M249" s="419"/>
      <c r="N249" s="461"/>
      <c r="O249" s="524">
        <f>J249</f>
        <v>1771.25</v>
      </c>
      <c r="P249" s="593" t="str">
        <f>L249</f>
        <v>Cum</v>
      </c>
    </row>
    <row r="250" spans="1:16" s="287" customFormat="1">
      <c r="A250" s="892"/>
      <c r="B250" s="892"/>
      <c r="C250" s="895"/>
      <c r="D250" s="419"/>
      <c r="E250" s="419"/>
      <c r="F250" s="332"/>
      <c r="G250" s="332"/>
      <c r="H250" s="470"/>
      <c r="I250" s="419"/>
      <c r="J250" s="461"/>
      <c r="K250" s="419"/>
      <c r="L250" s="461"/>
      <c r="M250" s="419"/>
      <c r="N250" s="461"/>
      <c r="O250" s="479"/>
      <c r="P250" s="596"/>
    </row>
    <row r="251" spans="1:16" s="287" customFormat="1">
      <c r="A251" s="893"/>
      <c r="B251" s="893"/>
      <c r="C251" s="896"/>
      <c r="D251" s="449"/>
      <c r="E251" s="450"/>
      <c r="F251" s="338"/>
      <c r="G251" s="338"/>
      <c r="H251" s="467"/>
      <c r="I251" s="429"/>
      <c r="J251" s="468"/>
      <c r="K251" s="429"/>
      <c r="L251" s="468"/>
      <c r="M251" s="429"/>
      <c r="N251" s="468"/>
      <c r="O251" s="484"/>
      <c r="P251" s="612"/>
    </row>
    <row r="252" spans="1:16" s="287" customFormat="1">
      <c r="A252" s="891">
        <v>18</v>
      </c>
      <c r="B252" s="891" t="s">
        <v>281</v>
      </c>
      <c r="C252" s="894" t="s">
        <v>40</v>
      </c>
      <c r="D252" s="607"/>
      <c r="E252" s="608"/>
      <c r="F252" s="438"/>
      <c r="G252" s="436"/>
      <c r="H252" s="438"/>
      <c r="I252" s="436"/>
      <c r="J252" s="437"/>
      <c r="K252" s="436"/>
      <c r="L252" s="609"/>
      <c r="M252" s="610"/>
      <c r="N252" s="609"/>
      <c r="O252" s="477"/>
      <c r="P252" s="591"/>
    </row>
    <row r="253" spans="1:16" s="287" customFormat="1">
      <c r="A253" s="892"/>
      <c r="B253" s="892"/>
      <c r="C253" s="895"/>
      <c r="D253" s="897"/>
      <c r="E253" s="898"/>
      <c r="F253" s="419"/>
      <c r="G253" s="419"/>
      <c r="H253" s="419"/>
      <c r="I253" s="419"/>
      <c r="J253" s="419"/>
      <c r="K253" s="419"/>
      <c r="L253" s="419"/>
      <c r="M253" s="419"/>
      <c r="N253" s="419"/>
      <c r="O253" s="479"/>
      <c r="P253" s="596"/>
    </row>
    <row r="254" spans="1:16" s="287" customFormat="1">
      <c r="A254" s="892"/>
      <c r="B254" s="892"/>
      <c r="C254" s="895"/>
      <c r="D254" s="515"/>
      <c r="E254" s="516" t="s">
        <v>401</v>
      </c>
      <c r="F254" s="516"/>
      <c r="G254" s="516"/>
      <c r="H254" s="516"/>
      <c r="I254" s="516"/>
      <c r="J254" s="516"/>
      <c r="K254" s="330"/>
      <c r="L254" s="519"/>
      <c r="M254" s="404"/>
      <c r="N254" s="520">
        <f>O9</f>
        <v>2052</v>
      </c>
      <c r="O254" s="479"/>
      <c r="P254" s="596"/>
    </row>
    <row r="255" spans="1:16" s="287" customFormat="1">
      <c r="A255" s="892"/>
      <c r="B255" s="892"/>
      <c r="C255" s="895"/>
      <c r="D255" s="611"/>
      <c r="E255" s="404"/>
      <c r="F255" s="459"/>
      <c r="G255" s="459"/>
      <c r="H255" s="519"/>
      <c r="I255" s="419"/>
      <c r="J255" s="519"/>
      <c r="K255" s="398"/>
      <c r="L255" s="519"/>
      <c r="M255" s="330"/>
      <c r="N255" s="613" t="s">
        <v>4</v>
      </c>
      <c r="O255" s="479"/>
      <c r="P255" s="596"/>
    </row>
    <row r="256" spans="1:16" s="287" customFormat="1">
      <c r="A256" s="892"/>
      <c r="B256" s="892"/>
      <c r="C256" s="895"/>
      <c r="D256" s="899" t="s">
        <v>402</v>
      </c>
      <c r="E256" s="900"/>
      <c r="F256" s="900"/>
      <c r="G256" s="900"/>
      <c r="H256" s="900"/>
      <c r="I256" s="458" t="s">
        <v>85</v>
      </c>
      <c r="J256" s="458">
        <f>N254</f>
        <v>2052</v>
      </c>
      <c r="K256" s="459" t="s">
        <v>140</v>
      </c>
      <c r="L256" s="568">
        <v>0.8</v>
      </c>
      <c r="M256" s="419" t="s">
        <v>85</v>
      </c>
      <c r="N256" s="461">
        <f>J256*L256</f>
        <v>1641.6000000000001</v>
      </c>
      <c r="O256" s="524">
        <f>N256</f>
        <v>1641.6000000000001</v>
      </c>
      <c r="P256" s="593" t="s">
        <v>4</v>
      </c>
    </row>
    <row r="257" spans="1:16" s="287" customFormat="1">
      <c r="A257" s="892"/>
      <c r="B257" s="892"/>
      <c r="C257" s="895"/>
      <c r="D257" s="419"/>
      <c r="E257" s="419"/>
      <c r="F257" s="332"/>
      <c r="G257" s="332"/>
      <c r="H257" s="470"/>
      <c r="I257" s="419"/>
      <c r="J257" s="461"/>
      <c r="K257" s="419"/>
      <c r="L257" s="461"/>
      <c r="M257" s="419"/>
      <c r="N257" s="461"/>
      <c r="O257" s="479"/>
      <c r="P257" s="596"/>
    </row>
    <row r="258" spans="1:16" s="287" customFormat="1">
      <c r="A258" s="893"/>
      <c r="B258" s="893"/>
      <c r="C258" s="896"/>
      <c r="D258" s="449"/>
      <c r="E258" s="450"/>
      <c r="F258" s="338"/>
      <c r="G258" s="338"/>
      <c r="H258" s="467"/>
      <c r="I258" s="429"/>
      <c r="J258" s="468"/>
      <c r="K258" s="429"/>
      <c r="L258" s="468"/>
      <c r="M258" s="429"/>
      <c r="N258" s="468"/>
      <c r="O258" s="484"/>
      <c r="P258" s="612"/>
    </row>
    <row r="259" spans="1:16" s="287" customFormat="1">
      <c r="A259" s="614"/>
      <c r="B259" s="614"/>
      <c r="C259" s="456"/>
      <c r="D259" s="418"/>
      <c r="E259" s="418"/>
      <c r="F259" s="419"/>
      <c r="G259" s="419"/>
      <c r="H259" s="470"/>
      <c r="I259" s="419"/>
      <c r="J259" s="461"/>
      <c r="K259" s="419"/>
      <c r="L259" s="461"/>
      <c r="M259" s="419"/>
      <c r="N259" s="461"/>
      <c r="O259" s="459"/>
      <c r="P259" s="615"/>
    </row>
    <row r="260" spans="1:16" s="287" customFormat="1">
      <c r="A260" s="614"/>
      <c r="B260" s="614"/>
      <c r="C260" s="456"/>
      <c r="D260" s="418"/>
      <c r="E260" s="418"/>
      <c r="F260" s="419"/>
      <c r="G260" s="419"/>
      <c r="H260" s="470"/>
      <c r="I260" s="419"/>
      <c r="J260" s="461"/>
      <c r="K260" s="419"/>
      <c r="L260" s="461"/>
      <c r="M260" s="419"/>
      <c r="N260" s="461"/>
      <c r="O260" s="459"/>
      <c r="P260" s="615"/>
    </row>
    <row r="261" spans="1:16" s="287" customFormat="1">
      <c r="A261" s="614"/>
      <c r="B261" s="614"/>
      <c r="C261" s="456"/>
      <c r="D261" s="418"/>
      <c r="E261" s="418"/>
      <c r="F261" s="419"/>
      <c r="G261" s="419"/>
      <c r="H261" s="419"/>
      <c r="I261" s="419"/>
      <c r="J261" s="419"/>
      <c r="K261" s="419"/>
      <c r="L261" s="419"/>
      <c r="M261" s="419"/>
      <c r="N261" s="461"/>
      <c r="O261" s="459"/>
      <c r="P261" s="615"/>
    </row>
    <row r="262" spans="1:16" s="287" customFormat="1">
      <c r="A262" s="614"/>
      <c r="B262" s="614"/>
      <c r="C262" s="456"/>
      <c r="D262" s="616"/>
      <c r="E262" s="404"/>
      <c r="F262" s="419"/>
      <c r="G262" s="404"/>
      <c r="H262" s="331"/>
      <c r="I262" s="404"/>
      <c r="J262" s="617"/>
      <c r="K262" s="331"/>
      <c r="L262" s="331"/>
      <c r="M262" s="332"/>
      <c r="N262" s="617"/>
      <c r="O262" s="459"/>
      <c r="P262" s="615"/>
    </row>
    <row r="263" spans="1:16" s="287" customFormat="1">
      <c r="A263" s="614"/>
      <c r="B263" s="614"/>
      <c r="C263" s="456"/>
      <c r="D263" s="418"/>
      <c r="E263" s="418"/>
      <c r="F263" s="419"/>
      <c r="G263" s="419"/>
      <c r="H263" s="419"/>
      <c r="I263" s="419"/>
      <c r="J263" s="419"/>
      <c r="K263" s="419"/>
      <c r="L263" s="419"/>
      <c r="M263" s="419"/>
      <c r="N263" s="618"/>
      <c r="O263" s="459"/>
      <c r="P263" s="615"/>
    </row>
    <row r="264" spans="1:16" s="287" customFormat="1">
      <c r="A264" s="614"/>
      <c r="B264" s="614"/>
      <c r="C264" s="456"/>
      <c r="D264" s="594"/>
      <c r="E264" s="606"/>
      <c r="F264" s="470"/>
      <c r="G264" s="419"/>
      <c r="H264" s="470"/>
      <c r="I264" s="419"/>
      <c r="J264" s="461"/>
      <c r="K264" s="419"/>
      <c r="L264" s="543"/>
      <c r="M264" s="544"/>
      <c r="N264" s="543"/>
      <c r="O264" s="459"/>
      <c r="P264" s="615"/>
    </row>
    <row r="265" spans="1:16" s="287" customFormat="1">
      <c r="A265" s="619"/>
      <c r="B265" s="619"/>
      <c r="C265" s="620"/>
      <c r="D265" s="621"/>
      <c r="E265" s="621"/>
      <c r="F265" s="622"/>
      <c r="G265" s="623"/>
      <c r="H265" s="624"/>
      <c r="I265" s="625"/>
      <c r="J265" s="466"/>
      <c r="K265" s="625"/>
      <c r="L265" s="466"/>
      <c r="M265" s="625"/>
      <c r="N265" s="626"/>
      <c r="O265" s="625"/>
      <c r="P265" s="615"/>
    </row>
    <row r="266" spans="1:16" s="287" customFormat="1">
      <c r="A266" s="619"/>
      <c r="B266" s="619"/>
      <c r="C266" s="620"/>
      <c r="D266" s="627"/>
      <c r="E266" s="628"/>
      <c r="F266" s="622"/>
      <c r="G266" s="623"/>
      <c r="H266" s="624"/>
      <c r="I266" s="625"/>
      <c r="J266" s="466"/>
      <c r="K266" s="625"/>
      <c r="L266" s="466"/>
      <c r="M266" s="625"/>
      <c r="N266" s="626"/>
      <c r="O266" s="625"/>
      <c r="P266" s="615"/>
    </row>
    <row r="267" spans="1:16" s="287" customFormat="1">
      <c r="A267" s="619"/>
      <c r="B267" s="619"/>
      <c r="C267" s="620"/>
      <c r="D267" s="627"/>
      <c r="E267" s="628"/>
      <c r="F267" s="622"/>
      <c r="G267" s="623"/>
      <c r="H267" s="624"/>
      <c r="I267" s="625"/>
      <c r="J267" s="466"/>
      <c r="K267" s="625"/>
      <c r="L267" s="466"/>
      <c r="M267" s="625"/>
      <c r="N267" s="626"/>
      <c r="O267" s="466"/>
      <c r="P267" s="615"/>
    </row>
    <row r="268" spans="1:16" s="287" customFormat="1">
      <c r="A268" s="619"/>
      <c r="B268" s="619"/>
      <c r="C268" s="620"/>
      <c r="D268" s="627"/>
      <c r="E268" s="628"/>
      <c r="F268" s="622"/>
      <c r="G268" s="623"/>
      <c r="H268" s="624"/>
      <c r="I268" s="625"/>
      <c r="J268" s="466"/>
      <c r="K268" s="625"/>
      <c r="L268" s="466"/>
      <c r="M268" s="625"/>
      <c r="N268" s="626"/>
      <c r="O268" s="625"/>
      <c r="P268" s="615"/>
    </row>
    <row r="269" spans="1:16" s="287" customFormat="1">
      <c r="A269" s="619"/>
      <c r="B269" s="619"/>
      <c r="C269" s="620"/>
      <c r="D269" s="627"/>
      <c r="E269" s="628"/>
      <c r="F269" s="622"/>
      <c r="G269" s="623"/>
      <c r="H269" s="624"/>
      <c r="I269" s="625"/>
      <c r="J269" s="466"/>
      <c r="K269" s="625"/>
      <c r="L269" s="466"/>
      <c r="M269" s="625"/>
      <c r="N269" s="626"/>
      <c r="O269" s="625"/>
      <c r="P269" s="615"/>
    </row>
    <row r="270" spans="1:16" s="287" customFormat="1">
      <c r="A270" s="619"/>
      <c r="B270" s="619"/>
      <c r="C270" s="620"/>
      <c r="D270" s="627"/>
      <c r="E270" s="628"/>
      <c r="F270" s="622"/>
      <c r="G270" s="623"/>
      <c r="H270" s="624"/>
      <c r="I270" s="625"/>
      <c r="J270" s="466"/>
      <c r="K270" s="625"/>
      <c r="L270" s="466"/>
      <c r="M270" s="625"/>
      <c r="N270" s="626"/>
      <c r="O270" s="625"/>
      <c r="P270" s="615"/>
    </row>
    <row r="271" spans="1:16" s="287" customFormat="1">
      <c r="A271" s="619"/>
      <c r="B271" s="619"/>
      <c r="C271" s="620"/>
      <c r="D271" s="627"/>
      <c r="E271" s="628"/>
      <c r="F271" s="622"/>
      <c r="G271" s="623"/>
      <c r="H271" s="624"/>
      <c r="I271" s="625"/>
      <c r="J271" s="466"/>
      <c r="K271" s="625"/>
      <c r="L271" s="466"/>
      <c r="M271" s="625"/>
      <c r="N271" s="626"/>
      <c r="O271" s="625"/>
      <c r="P271" s="615"/>
    </row>
    <row r="272" spans="1:16" s="287" customFormat="1">
      <c r="A272" s="619"/>
      <c r="B272" s="619"/>
      <c r="C272" s="620"/>
      <c r="D272" s="621"/>
      <c r="E272" s="621"/>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625"/>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8"/>
      <c r="E276" s="628"/>
      <c r="F276" s="622"/>
      <c r="G276" s="623"/>
      <c r="H276" s="624"/>
      <c r="I276" s="625"/>
      <c r="J276" s="466"/>
      <c r="K276" s="625"/>
      <c r="L276" s="466"/>
      <c r="M276" s="625"/>
      <c r="N276" s="626"/>
      <c r="O276" s="625"/>
      <c r="P276" s="615"/>
    </row>
    <row r="277" spans="1:16" s="287" customFormat="1">
      <c r="A277" s="619"/>
      <c r="B277" s="619"/>
      <c r="C277" s="620"/>
      <c r="D277" s="621"/>
      <c r="E277" s="621"/>
      <c r="F277" s="621"/>
      <c r="G277" s="623"/>
      <c r="H277" s="624"/>
      <c r="I277" s="625"/>
      <c r="J277" s="466"/>
      <c r="K277" s="625"/>
      <c r="L277" s="466"/>
      <c r="M277" s="625"/>
      <c r="N277" s="626"/>
      <c r="O277" s="625"/>
      <c r="P277" s="615"/>
    </row>
    <row r="278" spans="1:16" s="287" customFormat="1">
      <c r="A278" s="619"/>
      <c r="B278" s="619"/>
      <c r="C278" s="620"/>
      <c r="D278" s="627"/>
      <c r="E278" s="628"/>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7"/>
      <c r="E280" s="628"/>
      <c r="F280" s="622"/>
      <c r="G280" s="623"/>
      <c r="H280" s="629"/>
      <c r="I280" s="623"/>
      <c r="J280" s="626"/>
      <c r="K280" s="623"/>
      <c r="L280" s="626"/>
      <c r="M280" s="623"/>
      <c r="N280" s="626"/>
      <c r="O280" s="625"/>
      <c r="P280" s="615"/>
    </row>
    <row r="281" spans="1:16" s="287" customFormat="1">
      <c r="A281" s="619"/>
      <c r="B281" s="619"/>
      <c r="C281" s="620"/>
      <c r="D281" s="627"/>
      <c r="E281" s="628"/>
      <c r="F281" s="622"/>
      <c r="G281" s="623"/>
      <c r="H281" s="629"/>
      <c r="I281" s="623"/>
      <c r="J281" s="626"/>
      <c r="K281" s="623"/>
      <c r="L281" s="626"/>
      <c r="M281" s="623"/>
      <c r="N281" s="626"/>
      <c r="O281" s="625"/>
      <c r="P281" s="615"/>
    </row>
    <row r="282" spans="1:16" s="287" customFormat="1">
      <c r="A282" s="619"/>
      <c r="B282" s="619"/>
      <c r="C282" s="620"/>
      <c r="D282" s="627"/>
      <c r="E282" s="628"/>
      <c r="F282" s="622"/>
      <c r="G282" s="625"/>
      <c r="H282" s="624"/>
      <c r="I282" s="625"/>
      <c r="J282" s="466"/>
      <c r="K282" s="625"/>
      <c r="L282" s="466"/>
      <c r="M282" s="625"/>
      <c r="N282" s="626"/>
      <c r="O282" s="625"/>
      <c r="P282" s="615"/>
    </row>
    <row r="283" spans="1:16" s="287" customFormat="1">
      <c r="A283" s="619"/>
      <c r="B283" s="619"/>
      <c r="C283" s="620"/>
      <c r="D283" s="627"/>
      <c r="E283" s="628"/>
      <c r="F283" s="622"/>
      <c r="G283" s="625"/>
      <c r="H283" s="624"/>
      <c r="I283" s="625"/>
      <c r="J283" s="466"/>
      <c r="K283" s="625"/>
      <c r="L283" s="466"/>
      <c r="M283" s="625"/>
      <c r="N283" s="626"/>
      <c r="O283" s="625"/>
      <c r="P283" s="615"/>
    </row>
    <row r="284" spans="1:16" s="287" customFormat="1">
      <c r="A284" s="619"/>
      <c r="B284" s="619"/>
      <c r="C284" s="620"/>
      <c r="D284" s="627"/>
      <c r="E284" s="628"/>
      <c r="F284" s="622"/>
      <c r="G284" s="625"/>
      <c r="H284" s="624"/>
      <c r="I284" s="625"/>
      <c r="J284" s="466"/>
      <c r="K284" s="625"/>
      <c r="L284" s="466"/>
      <c r="M284" s="625"/>
      <c r="N284" s="626"/>
      <c r="O284" s="625"/>
      <c r="P284" s="615"/>
    </row>
    <row r="285" spans="1:16" s="287" customFormat="1">
      <c r="A285" s="619"/>
      <c r="B285" s="619"/>
      <c r="C285" s="620"/>
      <c r="D285" s="627"/>
      <c r="E285" s="628"/>
      <c r="F285" s="622"/>
      <c r="G285" s="625"/>
      <c r="H285" s="624"/>
      <c r="I285" s="625"/>
      <c r="J285" s="466"/>
      <c r="K285" s="625"/>
      <c r="L285" s="466"/>
      <c r="M285" s="625"/>
      <c r="N285" s="626"/>
      <c r="O285" s="625"/>
      <c r="P285" s="615"/>
    </row>
    <row r="286" spans="1:16" s="287" customFormat="1">
      <c r="A286" s="619"/>
      <c r="B286" s="619"/>
      <c r="C286" s="620"/>
      <c r="D286" s="627"/>
      <c r="E286" s="628"/>
      <c r="F286" s="622"/>
      <c r="G286" s="625"/>
      <c r="H286" s="624"/>
      <c r="I286" s="625"/>
      <c r="J286" s="466"/>
      <c r="K286" s="625"/>
      <c r="L286" s="466"/>
      <c r="M286" s="625"/>
      <c r="N286" s="626"/>
      <c r="O286" s="625"/>
      <c r="P286" s="615"/>
    </row>
    <row r="287" spans="1:16" s="287" customFormat="1">
      <c r="A287" s="619"/>
      <c r="B287" s="619"/>
      <c r="C287" s="620"/>
      <c r="D287" s="627"/>
      <c r="E287" s="628"/>
      <c r="F287" s="622"/>
      <c r="G287" s="625"/>
      <c r="H287" s="624"/>
      <c r="I287" s="625"/>
      <c r="J287" s="466"/>
      <c r="K287" s="625"/>
      <c r="L287" s="466"/>
      <c r="M287" s="625"/>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3"/>
      <c r="H289" s="629"/>
      <c r="I289" s="623"/>
      <c r="J289" s="626"/>
      <c r="K289" s="623"/>
      <c r="L289" s="626"/>
      <c r="M289" s="623"/>
      <c r="N289" s="626"/>
      <c r="O289" s="625"/>
      <c r="P289" s="615"/>
    </row>
    <row r="290" spans="1:16" s="287" customFormat="1">
      <c r="A290" s="619"/>
      <c r="B290" s="619"/>
      <c r="C290" s="620"/>
      <c r="D290" s="627"/>
      <c r="E290" s="628"/>
      <c r="F290" s="622"/>
      <c r="G290" s="623"/>
      <c r="H290" s="629"/>
      <c r="I290" s="623"/>
      <c r="J290" s="626"/>
      <c r="K290" s="623"/>
      <c r="L290" s="626"/>
      <c r="M290" s="623"/>
      <c r="N290" s="626"/>
      <c r="O290" s="625"/>
      <c r="P290" s="615"/>
    </row>
    <row r="291" spans="1:16" s="287" customFormat="1">
      <c r="A291" s="619"/>
      <c r="B291" s="619"/>
      <c r="C291" s="620"/>
      <c r="D291" s="630"/>
      <c r="E291" s="631"/>
      <c r="F291" s="623"/>
      <c r="G291" s="631"/>
      <c r="H291" s="342"/>
      <c r="I291" s="631"/>
      <c r="J291" s="632"/>
      <c r="K291" s="342"/>
      <c r="L291" s="342"/>
      <c r="M291" s="343"/>
      <c r="N291" s="632"/>
      <c r="O291" s="625"/>
      <c r="P291" s="615"/>
    </row>
    <row r="292" spans="1:16" s="287" customFormat="1">
      <c r="A292" s="619"/>
      <c r="B292" s="619"/>
      <c r="C292" s="620"/>
      <c r="D292" s="627"/>
      <c r="E292" s="628"/>
      <c r="F292" s="622"/>
      <c r="G292" s="623"/>
      <c r="H292" s="629"/>
      <c r="I292" s="623"/>
      <c r="J292" s="626"/>
      <c r="K292" s="623"/>
      <c r="L292" s="626"/>
      <c r="M292" s="623"/>
      <c r="N292" s="633"/>
      <c r="O292" s="625"/>
      <c r="P292" s="615"/>
    </row>
    <row r="293" spans="1:16" s="287" customFormat="1">
      <c r="A293" s="619"/>
      <c r="B293" s="619"/>
      <c r="C293" s="620"/>
      <c r="D293" s="627"/>
      <c r="E293" s="628"/>
      <c r="F293" s="622"/>
      <c r="G293" s="623"/>
      <c r="H293" s="622"/>
      <c r="I293" s="623"/>
      <c r="J293" s="626"/>
      <c r="K293" s="623"/>
      <c r="L293" s="634"/>
      <c r="M293" s="635"/>
      <c r="N293" s="634"/>
      <c r="O293" s="625"/>
      <c r="P293" s="615"/>
    </row>
    <row r="294" spans="1:16" s="287" customFormat="1" ht="15.75">
      <c r="A294" s="288"/>
      <c r="B294" s="288"/>
      <c r="C294" s="456"/>
      <c r="D294" s="636"/>
      <c r="E294" s="636"/>
      <c r="F294" s="636"/>
      <c r="G294" s="623"/>
      <c r="H294" s="623"/>
      <c r="I294" s="623"/>
      <c r="J294" s="623"/>
      <c r="K294" s="623"/>
      <c r="L294" s="623"/>
      <c r="M294" s="623"/>
      <c r="N294" s="623"/>
      <c r="O294" s="615"/>
      <c r="P294" s="615"/>
    </row>
    <row r="295" spans="1:16" s="287" customFormat="1">
      <c r="A295" s="288"/>
      <c r="B295" s="288"/>
      <c r="C295" s="456"/>
      <c r="D295" s="620"/>
      <c r="E295" s="620"/>
      <c r="F295" s="620"/>
      <c r="G295" s="620"/>
      <c r="H295" s="620"/>
      <c r="I295" s="620"/>
      <c r="J295" s="620"/>
      <c r="K295" s="623"/>
      <c r="L295" s="623"/>
      <c r="M295" s="623"/>
      <c r="N295" s="623"/>
      <c r="O295" s="615"/>
      <c r="P295" s="615"/>
    </row>
    <row r="296" spans="1:16" s="287" customFormat="1">
      <c r="A296" s="288"/>
      <c r="B296" s="288"/>
      <c r="C296" s="456"/>
      <c r="D296" s="637"/>
      <c r="E296" s="637"/>
      <c r="F296" s="638"/>
      <c r="G296" s="638"/>
      <c r="H296" s="624"/>
      <c r="I296" s="625"/>
      <c r="J296" s="624"/>
      <c r="K296" s="625"/>
      <c r="L296" s="466"/>
      <c r="M296" s="623"/>
      <c r="N296" s="626"/>
      <c r="O296" s="615"/>
      <c r="P296" s="615"/>
    </row>
    <row r="297" spans="1:16" s="287" customFormat="1">
      <c r="A297" s="288"/>
      <c r="B297" s="288"/>
      <c r="C297" s="456"/>
      <c r="D297" s="637"/>
      <c r="E297" s="637"/>
      <c r="F297" s="638"/>
      <c r="G297" s="638"/>
      <c r="H297" s="624"/>
      <c r="I297" s="625"/>
      <c r="J297" s="624"/>
      <c r="K297" s="625"/>
      <c r="L297" s="466"/>
      <c r="M297" s="623"/>
      <c r="N297" s="626"/>
      <c r="O297" s="615"/>
      <c r="P297" s="615"/>
    </row>
    <row r="298" spans="1:16" s="287" customFormat="1">
      <c r="A298" s="288"/>
      <c r="B298" s="288"/>
      <c r="C298" s="456"/>
      <c r="D298" s="637"/>
      <c r="E298" s="637"/>
      <c r="F298" s="638"/>
      <c r="G298" s="638"/>
      <c r="H298" s="624"/>
      <c r="I298" s="625"/>
      <c r="J298" s="624"/>
      <c r="K298" s="625"/>
      <c r="L298" s="466"/>
      <c r="M298" s="623"/>
      <c r="N298" s="626"/>
      <c r="O298" s="615"/>
      <c r="P298" s="615"/>
    </row>
    <row r="299" spans="1:16" s="287" customFormat="1">
      <c r="A299" s="288"/>
      <c r="B299" s="288"/>
      <c r="C299" s="456"/>
      <c r="D299" s="620"/>
      <c r="E299" s="620"/>
      <c r="F299" s="620"/>
      <c r="G299" s="623"/>
      <c r="H299" s="629"/>
      <c r="I299" s="623"/>
      <c r="J299" s="629"/>
      <c r="K299" s="623"/>
      <c r="L299" s="626"/>
      <c r="M299" s="623"/>
      <c r="N299" s="626"/>
      <c r="O299" s="615"/>
      <c r="P299" s="615"/>
    </row>
    <row r="300" spans="1:16" s="287" customFormat="1">
      <c r="A300" s="288"/>
      <c r="B300" s="288"/>
      <c r="C300" s="456"/>
      <c r="D300" s="637"/>
      <c r="E300" s="637"/>
      <c r="F300" s="638"/>
      <c r="G300" s="638"/>
      <c r="H300" s="624"/>
      <c r="I300" s="625"/>
      <c r="J300" s="624"/>
      <c r="K300" s="625"/>
      <c r="L300" s="466"/>
      <c r="M300" s="623"/>
      <c r="N300" s="626"/>
      <c r="O300" s="615"/>
      <c r="P300" s="615"/>
    </row>
    <row r="301" spans="1:16" s="287" customFormat="1">
      <c r="A301" s="288"/>
      <c r="B301" s="288"/>
      <c r="C301" s="456"/>
      <c r="D301" s="639"/>
      <c r="E301" s="639"/>
      <c r="F301" s="639"/>
      <c r="G301" s="625"/>
      <c r="H301" s="624"/>
      <c r="I301" s="625"/>
      <c r="J301" s="624"/>
      <c r="K301" s="625"/>
      <c r="L301" s="466"/>
      <c r="M301" s="623"/>
      <c r="N301" s="626"/>
      <c r="O301" s="615"/>
      <c r="P301" s="615"/>
    </row>
    <row r="302" spans="1:16" s="287" customFormat="1">
      <c r="A302" s="288"/>
      <c r="B302" s="288"/>
      <c r="C302" s="456"/>
      <c r="D302" s="405"/>
      <c r="E302" s="405"/>
      <c r="F302" s="291"/>
      <c r="G302" s="625"/>
      <c r="H302" s="624"/>
      <c r="I302" s="625"/>
      <c r="J302" s="624"/>
      <c r="K302" s="625"/>
      <c r="L302" s="466"/>
      <c r="M302" s="623"/>
      <c r="N302" s="626"/>
      <c r="O302" s="615"/>
      <c r="P302" s="615"/>
    </row>
    <row r="303" spans="1:16" s="287" customFormat="1">
      <c r="A303" s="288"/>
      <c r="B303" s="288"/>
      <c r="C303" s="456"/>
      <c r="D303" s="405"/>
      <c r="E303" s="405"/>
      <c r="F303" s="291"/>
      <c r="G303" s="625"/>
      <c r="H303" s="624"/>
      <c r="I303" s="625"/>
      <c r="J303" s="624"/>
      <c r="K303" s="625"/>
      <c r="L303" s="466"/>
      <c r="M303" s="623"/>
      <c r="N303" s="626"/>
      <c r="O303" s="615"/>
      <c r="P303" s="615"/>
    </row>
    <row r="304" spans="1:16" s="287" customFormat="1">
      <c r="A304" s="288"/>
      <c r="B304" s="288"/>
      <c r="C304" s="456"/>
      <c r="D304" s="639"/>
      <c r="E304" s="639"/>
      <c r="F304" s="639"/>
      <c r="G304" s="625"/>
      <c r="H304" s="624"/>
      <c r="I304" s="625"/>
      <c r="J304" s="624"/>
      <c r="K304" s="625"/>
      <c r="L304" s="466"/>
      <c r="M304" s="623"/>
      <c r="N304" s="626"/>
      <c r="O304" s="615"/>
      <c r="P304" s="615"/>
    </row>
    <row r="305" spans="1:16" s="287" customFormat="1">
      <c r="A305" s="288"/>
      <c r="B305" s="288"/>
      <c r="C305" s="456"/>
      <c r="D305" s="405"/>
      <c r="E305" s="405"/>
      <c r="F305" s="291"/>
      <c r="G305" s="625"/>
      <c r="H305" s="624"/>
      <c r="I305" s="625"/>
      <c r="J305" s="624"/>
      <c r="K305" s="625"/>
      <c r="L305" s="466"/>
      <c r="M305" s="623"/>
      <c r="N305" s="626"/>
      <c r="O305" s="615"/>
      <c r="P305" s="615"/>
    </row>
    <row r="306" spans="1:16" s="287" customFormat="1">
      <c r="A306" s="288"/>
      <c r="B306" s="288"/>
      <c r="C306" s="456"/>
      <c r="D306" s="405"/>
      <c r="E306" s="405"/>
      <c r="F306" s="291"/>
      <c r="G306" s="625"/>
      <c r="H306" s="624"/>
      <c r="I306" s="625"/>
      <c r="J306" s="624"/>
      <c r="K306" s="625"/>
      <c r="L306" s="466"/>
      <c r="M306" s="623"/>
      <c r="N306" s="626"/>
      <c r="O306" s="615"/>
      <c r="P306" s="615"/>
    </row>
    <row r="307" spans="1:16" s="287" customFormat="1">
      <c r="A307" s="288"/>
      <c r="B307" s="288"/>
      <c r="C307" s="456"/>
      <c r="D307" s="405"/>
      <c r="E307" s="405"/>
      <c r="F307" s="291"/>
      <c r="G307" s="625"/>
      <c r="H307" s="624"/>
      <c r="I307" s="625"/>
      <c r="J307" s="624"/>
      <c r="K307" s="625"/>
      <c r="L307" s="466"/>
      <c r="M307" s="623"/>
      <c r="N307" s="626"/>
      <c r="O307" s="615"/>
      <c r="P307" s="615"/>
    </row>
    <row r="308" spans="1:16" s="287" customFormat="1">
      <c r="A308" s="288"/>
      <c r="B308" s="288"/>
      <c r="C308" s="456"/>
      <c r="D308" s="405"/>
      <c r="E308" s="405"/>
      <c r="F308" s="291"/>
      <c r="G308" s="291"/>
      <c r="H308" s="291"/>
      <c r="I308" s="291"/>
      <c r="J308" s="291"/>
      <c r="K308" s="291"/>
      <c r="L308" s="291"/>
      <c r="M308" s="291"/>
      <c r="N308" s="501"/>
      <c r="O308" s="615"/>
      <c r="P308" s="615"/>
    </row>
    <row r="309" spans="1:16" s="287" customFormat="1">
      <c r="A309" s="288"/>
      <c r="B309" s="288"/>
      <c r="C309" s="456"/>
      <c r="D309" s="405"/>
      <c r="E309" s="405"/>
      <c r="F309" s="291"/>
      <c r="G309" s="291"/>
      <c r="H309" s="291"/>
      <c r="I309" s="291"/>
      <c r="J309" s="291"/>
      <c r="K309" s="291"/>
      <c r="L309" s="291"/>
      <c r="M309" s="291"/>
      <c r="N309" s="291"/>
      <c r="O309" s="615"/>
      <c r="P309" s="615"/>
    </row>
    <row r="310" spans="1:16" s="287" customFormat="1">
      <c r="A310" s="288"/>
      <c r="B310" s="288"/>
      <c r="C310" s="456"/>
      <c r="D310" s="405"/>
      <c r="E310" s="405"/>
      <c r="F310" s="291"/>
      <c r="G310" s="291"/>
      <c r="H310" s="291"/>
      <c r="I310" s="291"/>
      <c r="J310" s="291"/>
      <c r="K310" s="291"/>
      <c r="L310" s="291"/>
      <c r="M310" s="291"/>
      <c r="N310" s="291"/>
      <c r="O310" s="615"/>
      <c r="P310" s="615"/>
    </row>
    <row r="311" spans="1:16" s="287" customFormat="1" ht="18.75">
      <c r="A311" s="288"/>
      <c r="B311" s="288"/>
      <c r="C311" s="456"/>
      <c r="D311" s="405"/>
      <c r="E311" s="405"/>
      <c r="F311" s="291"/>
      <c r="G311" s="291"/>
      <c r="H311" s="291"/>
      <c r="I311" s="291"/>
      <c r="J311" s="640"/>
      <c r="K311" s="640"/>
      <c r="L311" s="640"/>
      <c r="M311" s="641"/>
      <c r="N311" s="642"/>
      <c r="O311" s="643"/>
      <c r="P311" s="615"/>
    </row>
    <row r="312" spans="1:16" s="287" customFormat="1" ht="18.75">
      <c r="A312" s="288"/>
      <c r="B312" s="288"/>
      <c r="C312" s="456"/>
      <c r="D312" s="405"/>
      <c r="E312" s="405"/>
      <c r="F312" s="291"/>
      <c r="G312" s="291"/>
      <c r="H312" s="291"/>
      <c r="I312" s="291"/>
      <c r="J312" s="644"/>
      <c r="K312" s="644"/>
      <c r="L312" s="644"/>
      <c r="M312" s="641"/>
      <c r="N312" s="645"/>
      <c r="O312" s="643"/>
      <c r="P312" s="615"/>
    </row>
    <row r="313" spans="1:16" s="287" customFormat="1" ht="15.75">
      <c r="A313" s="288"/>
      <c r="B313" s="288"/>
      <c r="C313" s="456"/>
      <c r="D313" s="646"/>
      <c r="E313" s="646"/>
      <c r="F313" s="646"/>
      <c r="G313" s="291"/>
      <c r="H313" s="291"/>
      <c r="I313" s="291"/>
      <c r="J313" s="291"/>
      <c r="K313" s="291"/>
      <c r="L313" s="291"/>
      <c r="M313" s="291"/>
      <c r="N313" s="291"/>
      <c r="O313" s="615"/>
      <c r="P313" s="615"/>
    </row>
    <row r="314" spans="1:16" s="287" customFormat="1">
      <c r="A314" s="288"/>
      <c r="B314" s="288"/>
      <c r="C314" s="456"/>
      <c r="D314" s="647"/>
      <c r="E314" s="647"/>
      <c r="F314" s="405"/>
      <c r="G314" s="625"/>
      <c r="H314" s="624"/>
      <c r="I314" s="625"/>
      <c r="J314" s="624"/>
      <c r="K314" s="625"/>
      <c r="L314" s="466"/>
      <c r="M314" s="623"/>
      <c r="N314" s="626"/>
      <c r="O314" s="615"/>
      <c r="P314" s="615"/>
    </row>
    <row r="315" spans="1:16" s="287" customFormat="1">
      <c r="A315" s="288"/>
      <c r="B315" s="288"/>
      <c r="C315" s="456"/>
      <c r="D315" s="647"/>
      <c r="E315" s="647"/>
      <c r="F315" s="405"/>
      <c r="G315" s="625"/>
      <c r="H315" s="624"/>
      <c r="I315" s="625"/>
      <c r="J315" s="624"/>
      <c r="K315" s="625"/>
      <c r="L315" s="466"/>
      <c r="M315" s="623"/>
      <c r="N315" s="626"/>
      <c r="O315" s="615"/>
      <c r="P315" s="615"/>
    </row>
    <row r="316" spans="1:16" s="287" customFormat="1">
      <c r="A316" s="288"/>
      <c r="B316" s="288"/>
      <c r="C316" s="456"/>
      <c r="D316" s="648"/>
      <c r="E316" s="648"/>
      <c r="F316" s="648"/>
      <c r="G316" s="625"/>
      <c r="H316" s="624"/>
      <c r="I316" s="625"/>
      <c r="J316" s="624"/>
      <c r="K316" s="625"/>
      <c r="L316" s="466"/>
      <c r="M316" s="623"/>
      <c r="N316" s="626"/>
      <c r="O316" s="615"/>
      <c r="P316" s="615"/>
    </row>
    <row r="317" spans="1:16" s="287" customFormat="1">
      <c r="A317" s="288"/>
      <c r="B317" s="288"/>
      <c r="C317" s="456"/>
      <c r="D317" s="647"/>
      <c r="E317" s="647"/>
      <c r="F317" s="647"/>
      <c r="G317" s="625"/>
      <c r="H317" s="624"/>
      <c r="I317" s="625"/>
      <c r="J317" s="624"/>
      <c r="K317" s="625"/>
      <c r="L317" s="466"/>
      <c r="M317" s="623"/>
      <c r="N317" s="626"/>
      <c r="O317" s="615"/>
      <c r="P317" s="615"/>
    </row>
    <row r="318" spans="1:16" s="287" customFormat="1">
      <c r="A318" s="288"/>
      <c r="B318" s="288"/>
      <c r="C318" s="456"/>
      <c r="D318" s="639"/>
      <c r="E318" s="639"/>
      <c r="F318" s="639"/>
      <c r="G318" s="625"/>
      <c r="H318" s="624"/>
      <c r="I318" s="625"/>
      <c r="J318" s="624"/>
      <c r="K318" s="625"/>
      <c r="L318" s="466"/>
      <c r="M318" s="623"/>
      <c r="N318" s="626"/>
      <c r="O318" s="615"/>
      <c r="P318" s="615"/>
    </row>
    <row r="319" spans="1:16" s="287" customFormat="1">
      <c r="A319" s="288"/>
      <c r="B319" s="288"/>
      <c r="C319" s="456"/>
      <c r="D319" s="639"/>
      <c r="E319" s="639"/>
      <c r="F319" s="639"/>
      <c r="G319" s="625"/>
      <c r="H319" s="624"/>
      <c r="I319" s="625"/>
      <c r="J319" s="624"/>
      <c r="K319" s="625"/>
      <c r="L319" s="466"/>
      <c r="M319" s="623"/>
      <c r="N319" s="626"/>
      <c r="O319" s="615"/>
      <c r="P319" s="615"/>
    </row>
    <row r="320" spans="1:16" s="287" customFormat="1">
      <c r="A320" s="288"/>
      <c r="B320" s="288"/>
      <c r="C320" s="456"/>
      <c r="D320" s="639"/>
      <c r="E320" s="639"/>
      <c r="F320" s="639"/>
      <c r="G320" s="625"/>
      <c r="H320" s="624"/>
      <c r="I320" s="625"/>
      <c r="J320" s="624"/>
      <c r="K320" s="625"/>
      <c r="L320" s="466"/>
      <c r="M320" s="623"/>
      <c r="N320" s="626"/>
      <c r="O320" s="615"/>
      <c r="P320" s="615"/>
    </row>
    <row r="321" spans="1:16" s="287" customFormat="1">
      <c r="A321" s="288"/>
      <c r="B321" s="288"/>
      <c r="C321" s="456"/>
      <c r="D321" s="639"/>
      <c r="E321" s="639"/>
      <c r="F321" s="639"/>
      <c r="G321" s="625"/>
      <c r="H321" s="624"/>
      <c r="I321" s="625"/>
      <c r="J321" s="624"/>
      <c r="K321" s="625"/>
      <c r="L321" s="466"/>
      <c r="M321" s="623"/>
      <c r="N321" s="626"/>
      <c r="O321" s="615"/>
      <c r="P321" s="615"/>
    </row>
    <row r="322" spans="1:16" s="287" customFormat="1" ht="15.75">
      <c r="A322" s="288"/>
      <c r="B322" s="288"/>
      <c r="C322" s="456"/>
      <c r="D322" s="649"/>
      <c r="E322" s="637"/>
      <c r="F322" s="638"/>
      <c r="G322" s="638"/>
      <c r="H322" s="624"/>
      <c r="I322" s="625"/>
      <c r="J322" s="624"/>
      <c r="K322" s="625"/>
      <c r="L322" s="466"/>
      <c r="M322" s="623"/>
      <c r="N322" s="626"/>
      <c r="O322" s="615"/>
      <c r="P322" s="615"/>
    </row>
    <row r="323" spans="1:16" s="287" customFormat="1" ht="15.75">
      <c r="A323" s="288"/>
      <c r="B323" s="288"/>
      <c r="C323" s="456"/>
      <c r="D323" s="639"/>
      <c r="E323" s="639"/>
      <c r="F323" s="649"/>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405"/>
      <c r="E325" s="405"/>
      <c r="F325" s="291"/>
      <c r="G325" s="625"/>
      <c r="H325" s="624"/>
      <c r="I325" s="625"/>
      <c r="J325" s="624"/>
      <c r="K325" s="625"/>
      <c r="L325" s="466"/>
      <c r="M325" s="623"/>
      <c r="N325" s="626"/>
      <c r="O325" s="615"/>
      <c r="P325" s="615"/>
    </row>
    <row r="326" spans="1:16" s="287" customFormat="1" ht="15.75">
      <c r="A326" s="288"/>
      <c r="B326" s="288"/>
      <c r="C326" s="456"/>
      <c r="D326" s="650"/>
      <c r="E326" s="650"/>
      <c r="F326" s="650"/>
      <c r="G326" s="625"/>
      <c r="H326" s="624"/>
      <c r="I326" s="625"/>
      <c r="J326" s="624"/>
      <c r="K326" s="625"/>
      <c r="L326" s="466"/>
      <c r="M326" s="623"/>
      <c r="N326" s="626"/>
      <c r="O326" s="615"/>
      <c r="P326" s="615"/>
    </row>
    <row r="327" spans="1:16" s="287" customFormat="1">
      <c r="A327" s="288"/>
      <c r="B327" s="288"/>
      <c r="C327" s="456"/>
      <c r="D327" s="405"/>
      <c r="E327" s="405"/>
      <c r="F327" s="291"/>
      <c r="G327" s="625"/>
      <c r="H327" s="624"/>
      <c r="I327" s="625"/>
      <c r="J327" s="624"/>
      <c r="K327" s="625"/>
      <c r="L327" s="466"/>
      <c r="M327" s="623"/>
      <c r="N327" s="626"/>
      <c r="O327" s="615"/>
      <c r="P327" s="615"/>
    </row>
    <row r="328" spans="1:16" s="287" customFormat="1">
      <c r="A328" s="288"/>
      <c r="B328" s="288"/>
      <c r="C328" s="456"/>
      <c r="D328" s="405"/>
      <c r="E328" s="405"/>
      <c r="F328" s="291"/>
      <c r="G328" s="625"/>
      <c r="H328" s="624"/>
      <c r="I328" s="625"/>
      <c r="J328" s="624"/>
      <c r="K328" s="625"/>
      <c r="L328" s="466"/>
      <c r="M328" s="623"/>
      <c r="N328" s="626"/>
      <c r="O328" s="615"/>
      <c r="P328" s="615"/>
    </row>
    <row r="329" spans="1:16" s="287" customFormat="1">
      <c r="A329" s="288"/>
      <c r="B329" s="288"/>
      <c r="C329" s="456"/>
      <c r="D329" s="405"/>
      <c r="E329" s="405"/>
      <c r="F329" s="291"/>
      <c r="G329" s="625"/>
      <c r="H329" s="624"/>
      <c r="I329" s="625"/>
      <c r="J329" s="624"/>
      <c r="K329" s="625"/>
      <c r="L329" s="466"/>
      <c r="M329" s="623"/>
      <c r="N329" s="626"/>
      <c r="O329" s="615"/>
      <c r="P329" s="615"/>
    </row>
    <row r="330" spans="1:16" s="287" customFormat="1" ht="15.75">
      <c r="A330" s="288"/>
      <c r="B330" s="288"/>
      <c r="C330" s="456"/>
      <c r="D330" s="650"/>
      <c r="E330" s="650"/>
      <c r="F330" s="650"/>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c r="A332" s="288"/>
      <c r="B332" s="288"/>
      <c r="C332" s="456"/>
      <c r="D332" s="639"/>
      <c r="E332" s="639"/>
      <c r="F332" s="639"/>
      <c r="G332" s="625"/>
      <c r="H332" s="624"/>
      <c r="I332" s="625"/>
      <c r="J332" s="624"/>
      <c r="K332" s="625"/>
      <c r="L332" s="466"/>
      <c r="M332" s="623"/>
      <c r="N332" s="626"/>
      <c r="O332" s="615"/>
      <c r="P332" s="615"/>
    </row>
    <row r="333" spans="1:16" s="287" customFormat="1">
      <c r="A333" s="288"/>
      <c r="B333" s="288"/>
      <c r="C333" s="456"/>
      <c r="D333" s="639"/>
      <c r="E333" s="639"/>
      <c r="F333" s="639"/>
      <c r="G333" s="625"/>
      <c r="H333" s="624"/>
      <c r="I333" s="625"/>
      <c r="J333" s="624"/>
      <c r="K333" s="625"/>
      <c r="L333" s="466"/>
      <c r="M333" s="623"/>
      <c r="N333" s="626"/>
      <c r="O333" s="615"/>
      <c r="P333" s="615"/>
    </row>
    <row r="334" spans="1:16" s="287" customFormat="1">
      <c r="A334" s="288"/>
      <c r="B334" s="288"/>
      <c r="C334" s="456"/>
      <c r="D334" s="639"/>
      <c r="E334" s="639"/>
      <c r="F334" s="639"/>
      <c r="G334" s="625"/>
      <c r="H334" s="624"/>
      <c r="I334" s="625"/>
      <c r="J334" s="624"/>
      <c r="K334" s="625"/>
      <c r="L334" s="466"/>
      <c r="M334" s="623"/>
      <c r="N334" s="626"/>
      <c r="O334" s="615"/>
      <c r="P334" s="615"/>
    </row>
    <row r="335" spans="1:16" s="287" customFormat="1">
      <c r="A335" s="288"/>
      <c r="B335" s="288"/>
      <c r="C335" s="456"/>
      <c r="D335" s="639"/>
      <c r="E335" s="639"/>
      <c r="F335" s="639"/>
      <c r="G335" s="625"/>
      <c r="H335" s="624"/>
      <c r="I335" s="625"/>
      <c r="J335" s="624"/>
      <c r="K335" s="625"/>
      <c r="L335" s="466"/>
      <c r="M335" s="623"/>
      <c r="N335" s="626"/>
      <c r="O335" s="615"/>
      <c r="P335" s="615"/>
    </row>
    <row r="336" spans="1:16" s="287" customFormat="1">
      <c r="A336" s="288"/>
      <c r="B336" s="288"/>
      <c r="C336" s="456"/>
      <c r="D336" s="639"/>
      <c r="E336" s="639"/>
      <c r="F336" s="639"/>
      <c r="G336" s="625"/>
      <c r="H336" s="624"/>
      <c r="I336" s="625"/>
      <c r="J336" s="624"/>
      <c r="K336" s="625"/>
      <c r="L336" s="466"/>
      <c r="M336" s="623"/>
      <c r="N336" s="626"/>
      <c r="O336" s="615"/>
      <c r="P336" s="615"/>
    </row>
    <row r="337" spans="1:16" s="287" customFormat="1">
      <c r="A337" s="288"/>
      <c r="B337" s="288"/>
      <c r="C337" s="456"/>
      <c r="D337" s="639"/>
      <c r="E337" s="639"/>
      <c r="F337" s="639"/>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405"/>
      <c r="E340" s="405"/>
      <c r="F340" s="405"/>
      <c r="G340" s="625"/>
      <c r="H340" s="624"/>
      <c r="I340" s="625"/>
      <c r="J340" s="624"/>
      <c r="K340" s="625"/>
      <c r="L340" s="466"/>
      <c r="M340" s="623"/>
      <c r="N340" s="626"/>
      <c r="O340" s="615"/>
      <c r="P340" s="615"/>
    </row>
    <row r="341" spans="1:16" s="287" customFormat="1">
      <c r="A341" s="288"/>
      <c r="B341" s="288"/>
      <c r="C341" s="456"/>
      <c r="D341" s="405"/>
      <c r="E341" s="405"/>
      <c r="F341" s="405"/>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405"/>
      <c r="E344" s="405"/>
      <c r="F344" s="291"/>
      <c r="G344" s="625"/>
      <c r="H344" s="624"/>
      <c r="I344" s="625"/>
      <c r="J344" s="624"/>
      <c r="K344" s="625"/>
      <c r="L344" s="466"/>
      <c r="M344" s="623"/>
      <c r="N344" s="626"/>
      <c r="O344" s="615"/>
      <c r="P344" s="615"/>
    </row>
    <row r="345" spans="1:16" s="287" customFormat="1">
      <c r="A345" s="288"/>
      <c r="B345" s="288"/>
      <c r="C345" s="456"/>
      <c r="D345" s="405"/>
      <c r="E345" s="405"/>
      <c r="F345" s="291"/>
      <c r="G345" s="625"/>
      <c r="H345" s="624"/>
      <c r="I345" s="291"/>
      <c r="J345" s="291"/>
      <c r="K345" s="291"/>
      <c r="L345" s="291"/>
      <c r="M345" s="291"/>
      <c r="N345" s="291"/>
      <c r="O345" s="615"/>
      <c r="P345" s="615"/>
    </row>
    <row r="346" spans="1:16" s="287" customFormat="1">
      <c r="A346" s="288"/>
      <c r="B346" s="288"/>
      <c r="C346" s="456"/>
      <c r="D346" s="405"/>
      <c r="E346" s="405"/>
      <c r="F346" s="291"/>
      <c r="G346" s="291"/>
      <c r="H346" s="291"/>
      <c r="I346" s="291"/>
      <c r="J346" s="291"/>
      <c r="K346" s="291"/>
      <c r="L346" s="291"/>
      <c r="M346" s="291"/>
      <c r="N346" s="558"/>
      <c r="O346" s="615"/>
      <c r="P346" s="615"/>
    </row>
    <row r="347" spans="1:16" s="287" customFormat="1" ht="18.75">
      <c r="A347" s="288"/>
      <c r="B347" s="288"/>
      <c r="C347" s="456"/>
      <c r="D347" s="405"/>
      <c r="E347" s="405"/>
      <c r="F347" s="291"/>
      <c r="G347" s="625"/>
      <c r="H347" s="624"/>
      <c r="I347" s="291"/>
      <c r="J347" s="640"/>
      <c r="K347" s="640"/>
      <c r="L347" s="640"/>
      <c r="M347" s="291"/>
      <c r="N347" s="651"/>
      <c r="O347" s="615"/>
      <c r="P347" s="615"/>
    </row>
    <row r="348" spans="1:16" s="287" customFormat="1">
      <c r="A348" s="288"/>
      <c r="B348" s="288"/>
      <c r="C348" s="456"/>
      <c r="D348" s="405"/>
      <c r="E348" s="405"/>
      <c r="F348" s="291"/>
      <c r="G348" s="625"/>
      <c r="H348" s="624"/>
      <c r="I348" s="291"/>
      <c r="J348" s="291"/>
      <c r="K348" s="291"/>
      <c r="L348" s="291"/>
      <c r="M348" s="291"/>
      <c r="N348" s="615"/>
      <c r="O348" s="615"/>
      <c r="P348" s="615"/>
    </row>
    <row r="349" spans="1:16" s="287" customFormat="1" ht="15.75">
      <c r="A349" s="288"/>
      <c r="B349" s="288"/>
      <c r="C349" s="456"/>
      <c r="D349" s="646"/>
      <c r="E349" s="646"/>
      <c r="F349" s="646"/>
      <c r="G349" s="625"/>
      <c r="H349" s="624"/>
      <c r="I349" s="291"/>
      <c r="J349" s="291"/>
      <c r="K349" s="291"/>
      <c r="L349" s="291"/>
      <c r="M349" s="291"/>
      <c r="N349" s="291"/>
      <c r="O349" s="615"/>
      <c r="P349" s="615"/>
    </row>
    <row r="350" spans="1:16" s="287" customFormat="1">
      <c r="A350" s="288"/>
      <c r="B350" s="288"/>
      <c r="C350" s="456"/>
      <c r="D350" s="639"/>
      <c r="E350" s="639"/>
      <c r="F350" s="639"/>
      <c r="G350" s="639"/>
      <c r="H350" s="639"/>
      <c r="I350" s="291"/>
      <c r="J350" s="291"/>
      <c r="K350" s="291"/>
      <c r="L350" s="291"/>
      <c r="M350" s="291"/>
      <c r="N350" s="291"/>
      <c r="O350" s="615"/>
      <c r="P350" s="615"/>
    </row>
    <row r="351" spans="1:16" s="287" customFormat="1">
      <c r="A351" s="288"/>
      <c r="B351" s="288"/>
      <c r="C351" s="456"/>
      <c r="D351" s="405"/>
      <c r="E351" s="405"/>
      <c r="F351" s="291"/>
      <c r="G351" s="625"/>
      <c r="H351" s="624"/>
      <c r="I351" s="625"/>
      <c r="J351" s="624"/>
      <c r="K351" s="625"/>
      <c r="L351" s="466"/>
      <c r="M351" s="623"/>
      <c r="N351" s="626"/>
      <c r="O351" s="615"/>
      <c r="P351" s="615"/>
    </row>
    <row r="352" spans="1:16" s="287" customFormat="1">
      <c r="A352" s="288"/>
      <c r="B352" s="288"/>
      <c r="C352" s="456"/>
      <c r="D352" s="639"/>
      <c r="E352" s="639"/>
      <c r="F352" s="639"/>
      <c r="G352" s="639"/>
      <c r="H352" s="639"/>
      <c r="I352" s="639"/>
      <c r="J352" s="624"/>
      <c r="K352" s="625"/>
      <c r="L352" s="466"/>
      <c r="M352" s="623"/>
      <c r="N352" s="626"/>
      <c r="O352" s="615"/>
      <c r="P352" s="615"/>
    </row>
    <row r="353" spans="1:16" s="287" customFormat="1">
      <c r="A353" s="288"/>
      <c r="B353" s="288"/>
      <c r="C353" s="456"/>
      <c r="D353" s="405"/>
      <c r="E353" s="405"/>
      <c r="F353" s="291"/>
      <c r="G353" s="625"/>
      <c r="H353" s="624"/>
      <c r="I353" s="625"/>
      <c r="J353" s="624"/>
      <c r="K353" s="625"/>
      <c r="L353" s="466"/>
      <c r="M353" s="623"/>
      <c r="N353" s="626"/>
      <c r="O353" s="615"/>
      <c r="P353" s="615"/>
    </row>
    <row r="354" spans="1:16" s="287" customFormat="1">
      <c r="A354" s="288"/>
      <c r="B354" s="288"/>
      <c r="C354" s="456"/>
      <c r="D354" s="405"/>
      <c r="E354" s="405"/>
      <c r="F354" s="291"/>
      <c r="G354" s="625"/>
      <c r="H354" s="624"/>
      <c r="I354" s="625"/>
      <c r="J354" s="624"/>
      <c r="K354" s="625"/>
      <c r="L354" s="466"/>
      <c r="M354" s="623"/>
      <c r="N354" s="626"/>
      <c r="O354" s="615"/>
      <c r="P354" s="615"/>
    </row>
    <row r="355" spans="1:16" s="287" customFormat="1">
      <c r="A355" s="288"/>
      <c r="B355" s="288"/>
      <c r="C355" s="456"/>
      <c r="D355" s="405"/>
      <c r="E355" s="405"/>
      <c r="F355" s="291"/>
      <c r="G355" s="625"/>
      <c r="H355" s="624"/>
      <c r="I355" s="625"/>
      <c r="J355" s="624"/>
      <c r="K355" s="625"/>
      <c r="L355" s="466"/>
      <c r="M355" s="623"/>
      <c r="N355" s="626"/>
      <c r="O355" s="615"/>
      <c r="P355" s="615"/>
    </row>
    <row r="356" spans="1:16" s="287" customFormat="1">
      <c r="A356" s="288"/>
      <c r="B356" s="288"/>
      <c r="C356" s="456"/>
      <c r="D356" s="639"/>
      <c r="E356" s="639"/>
      <c r="F356" s="639"/>
      <c r="G356" s="639"/>
      <c r="H356" s="639"/>
      <c r="I356" s="639"/>
      <c r="J356" s="624"/>
      <c r="K356" s="625"/>
      <c r="L356" s="466"/>
      <c r="M356" s="623"/>
      <c r="N356" s="626"/>
      <c r="O356" s="615"/>
      <c r="P356" s="615"/>
    </row>
    <row r="357" spans="1:16" s="287" customFormat="1">
      <c r="A357" s="288"/>
      <c r="B357" s="288"/>
      <c r="C357" s="456"/>
      <c r="D357" s="405"/>
      <c r="E357" s="637"/>
      <c r="F357" s="638"/>
      <c r="G357" s="638"/>
      <c r="H357" s="624"/>
      <c r="I357" s="625"/>
      <c r="J357" s="624"/>
      <c r="K357" s="625"/>
      <c r="L357" s="466"/>
      <c r="M357" s="623"/>
      <c r="N357" s="626"/>
      <c r="O357" s="615"/>
      <c r="P357" s="615"/>
    </row>
    <row r="358" spans="1:16" s="287" customFormat="1">
      <c r="A358" s="288"/>
      <c r="B358" s="288"/>
      <c r="C358" s="456"/>
      <c r="D358" s="652"/>
      <c r="E358" s="652"/>
      <c r="F358" s="652"/>
      <c r="G358" s="625"/>
      <c r="H358" s="624"/>
      <c r="I358" s="625"/>
      <c r="J358" s="624"/>
      <c r="K358" s="625"/>
      <c r="L358" s="466"/>
      <c r="M358" s="623"/>
      <c r="N358" s="626"/>
      <c r="O358" s="615"/>
      <c r="P358" s="615"/>
    </row>
    <row r="359" spans="1:16" s="287" customFormat="1">
      <c r="A359" s="288"/>
      <c r="B359" s="288"/>
      <c r="C359" s="456"/>
      <c r="D359" s="653"/>
      <c r="E359" s="637"/>
      <c r="F359" s="638"/>
      <c r="G359" s="638"/>
      <c r="H359" s="624"/>
      <c r="I359" s="625"/>
      <c r="J359" s="624"/>
      <c r="K359" s="625"/>
      <c r="L359" s="466"/>
      <c r="M359" s="623"/>
      <c r="N359" s="626"/>
      <c r="O359" s="615"/>
      <c r="P359" s="615"/>
    </row>
    <row r="360" spans="1:16" s="287" customFormat="1">
      <c r="A360" s="288"/>
      <c r="B360" s="288"/>
      <c r="C360" s="456"/>
      <c r="D360" s="653"/>
      <c r="E360" s="652"/>
      <c r="F360" s="652"/>
      <c r="G360" s="625"/>
      <c r="H360" s="624"/>
      <c r="I360" s="291"/>
      <c r="J360" s="291"/>
      <c r="K360" s="291"/>
      <c r="L360" s="291"/>
      <c r="M360" s="291"/>
      <c r="N360" s="291"/>
      <c r="O360" s="615"/>
      <c r="P360" s="615"/>
    </row>
    <row r="361" spans="1:16" s="287" customFormat="1">
      <c r="A361" s="288"/>
      <c r="B361" s="288"/>
      <c r="C361" s="456"/>
      <c r="D361" s="405"/>
      <c r="E361" s="637"/>
      <c r="F361" s="638"/>
      <c r="G361" s="638"/>
      <c r="H361" s="624"/>
      <c r="I361" s="625"/>
      <c r="J361" s="624"/>
      <c r="K361" s="625"/>
      <c r="L361" s="466"/>
      <c r="M361" s="623"/>
      <c r="N361" s="626"/>
      <c r="O361" s="615"/>
      <c r="P361" s="615"/>
    </row>
    <row r="362" spans="1:16" s="287" customFormat="1">
      <c r="A362" s="288"/>
      <c r="B362" s="288"/>
      <c r="C362" s="456"/>
      <c r="D362" s="653"/>
      <c r="E362" s="652"/>
      <c r="F362" s="652"/>
      <c r="G362" s="625"/>
      <c r="H362" s="624"/>
      <c r="I362" s="625"/>
      <c r="J362" s="624"/>
      <c r="K362" s="625"/>
      <c r="L362" s="466"/>
      <c r="M362" s="623"/>
      <c r="N362" s="626"/>
      <c r="O362" s="615"/>
      <c r="P362" s="615"/>
    </row>
    <row r="363" spans="1:16" s="287" customFormat="1">
      <c r="A363" s="288"/>
      <c r="B363" s="288"/>
      <c r="C363" s="456"/>
      <c r="D363" s="653"/>
      <c r="E363" s="637"/>
      <c r="F363" s="638"/>
      <c r="G363" s="638"/>
      <c r="H363" s="624"/>
      <c r="I363" s="625"/>
      <c r="J363" s="624"/>
      <c r="K363" s="625"/>
      <c r="L363" s="466"/>
      <c r="M363" s="623"/>
      <c r="N363" s="626"/>
      <c r="O363" s="615"/>
      <c r="P363" s="615"/>
    </row>
    <row r="364" spans="1:16" s="287" customFormat="1">
      <c r="A364" s="288"/>
      <c r="B364" s="288"/>
      <c r="C364" s="456"/>
      <c r="D364" s="653"/>
      <c r="E364" s="652"/>
      <c r="F364" s="652"/>
      <c r="G364" s="625"/>
      <c r="H364" s="624"/>
      <c r="I364" s="291"/>
      <c r="J364" s="291"/>
      <c r="K364" s="291"/>
      <c r="L364" s="291"/>
      <c r="M364" s="291"/>
      <c r="N364" s="291"/>
      <c r="O364" s="615"/>
      <c r="P364" s="615"/>
    </row>
    <row r="365" spans="1:16" s="287" customFormat="1">
      <c r="A365" s="288"/>
      <c r="B365" s="288"/>
      <c r="C365" s="456"/>
      <c r="D365" s="405"/>
      <c r="E365" s="637"/>
      <c r="F365" s="638"/>
      <c r="G365" s="638"/>
      <c r="H365" s="624"/>
      <c r="I365" s="625"/>
      <c r="J365" s="624"/>
      <c r="K365" s="625"/>
      <c r="L365" s="466"/>
      <c r="M365" s="623"/>
      <c r="N365" s="626"/>
      <c r="O365" s="615"/>
      <c r="P365" s="615"/>
    </row>
    <row r="366" spans="1:16" s="287" customFormat="1">
      <c r="A366" s="288"/>
      <c r="B366" s="288"/>
      <c r="C366" s="456"/>
      <c r="D366" s="639"/>
      <c r="E366" s="639"/>
      <c r="F366" s="639"/>
      <c r="G366" s="639"/>
      <c r="H366" s="639"/>
      <c r="I366" s="639"/>
      <c r="J366" s="291"/>
      <c r="K366" s="291"/>
      <c r="L366" s="291"/>
      <c r="M366" s="291"/>
      <c r="N366" s="291"/>
      <c r="O366" s="615"/>
      <c r="P366" s="615"/>
    </row>
    <row r="367" spans="1:16" s="287" customFormat="1">
      <c r="A367" s="288"/>
      <c r="B367" s="288"/>
      <c r="C367" s="456"/>
      <c r="D367" s="405"/>
      <c r="E367" s="405"/>
      <c r="F367" s="291"/>
      <c r="G367" s="625"/>
      <c r="H367" s="624"/>
      <c r="I367" s="625"/>
      <c r="J367" s="624"/>
      <c r="K367" s="625"/>
      <c r="L367" s="466"/>
      <c r="M367" s="623"/>
      <c r="N367" s="626"/>
      <c r="O367" s="615"/>
      <c r="P367" s="615"/>
    </row>
    <row r="368" spans="1:16" s="287" customFormat="1">
      <c r="A368" s="288"/>
      <c r="B368" s="288"/>
      <c r="C368" s="456"/>
      <c r="D368" s="405"/>
      <c r="E368" s="405"/>
      <c r="F368" s="291"/>
      <c r="G368" s="625"/>
      <c r="H368" s="624"/>
      <c r="I368" s="625"/>
      <c r="J368" s="624"/>
      <c r="K368" s="625"/>
      <c r="L368" s="466"/>
      <c r="M368" s="623"/>
      <c r="N368" s="626"/>
      <c r="O368" s="615"/>
      <c r="P368" s="615"/>
    </row>
    <row r="369" spans="1:16" s="287" customFormat="1">
      <c r="A369" s="288"/>
      <c r="B369" s="288"/>
      <c r="C369" s="456"/>
      <c r="D369" s="639"/>
      <c r="E369" s="639"/>
      <c r="F369" s="639"/>
      <c r="G369" s="625"/>
      <c r="H369" s="624"/>
      <c r="I369" s="625"/>
      <c r="J369" s="624"/>
      <c r="K369" s="625"/>
      <c r="L369" s="466"/>
      <c r="M369" s="623"/>
      <c r="N369" s="626"/>
      <c r="O369" s="615"/>
      <c r="P369" s="615"/>
    </row>
    <row r="370" spans="1:16" s="287" customFormat="1">
      <c r="A370" s="288"/>
      <c r="B370" s="288"/>
      <c r="C370" s="456"/>
      <c r="D370" s="639"/>
      <c r="E370" s="639"/>
      <c r="F370" s="639"/>
      <c r="G370" s="625"/>
      <c r="H370" s="624"/>
      <c r="I370" s="625"/>
      <c r="J370" s="624"/>
      <c r="K370" s="625"/>
      <c r="L370" s="466"/>
      <c r="M370" s="623"/>
      <c r="N370" s="626"/>
      <c r="O370" s="615"/>
      <c r="P370" s="615"/>
    </row>
    <row r="371" spans="1:16" s="287" customFormat="1">
      <c r="A371" s="288"/>
      <c r="B371" s="288"/>
      <c r="C371" s="456"/>
      <c r="D371" s="405"/>
      <c r="E371" s="405"/>
      <c r="F371" s="291"/>
      <c r="G371" s="625"/>
      <c r="H371" s="624"/>
      <c r="I371" s="625"/>
      <c r="J371" s="624"/>
      <c r="K371" s="625"/>
      <c r="L371" s="466"/>
      <c r="M371" s="623"/>
      <c r="N371" s="626"/>
      <c r="O371" s="615"/>
      <c r="P371" s="615"/>
    </row>
    <row r="372" spans="1:16" s="287" customFormat="1">
      <c r="A372" s="288"/>
      <c r="B372" s="288"/>
      <c r="C372" s="456"/>
      <c r="D372" s="654"/>
      <c r="E372" s="654"/>
      <c r="F372" s="654"/>
      <c r="G372" s="654"/>
      <c r="H372" s="654"/>
      <c r="I372" s="654"/>
      <c r="J372" s="291"/>
      <c r="K372" s="291"/>
      <c r="L372" s="291"/>
      <c r="M372" s="291"/>
      <c r="N372" s="291"/>
      <c r="O372" s="615"/>
      <c r="P372" s="615"/>
    </row>
    <row r="373" spans="1:16" s="287" customFormat="1">
      <c r="A373" s="288"/>
      <c r="B373" s="288"/>
      <c r="C373" s="456"/>
      <c r="D373" s="405"/>
      <c r="E373" s="405"/>
      <c r="F373" s="291"/>
      <c r="G373" s="625"/>
      <c r="H373" s="624"/>
      <c r="I373" s="625"/>
      <c r="J373" s="624"/>
      <c r="K373" s="625"/>
      <c r="L373" s="466"/>
      <c r="M373" s="623"/>
      <c r="N373" s="626"/>
      <c r="O373" s="615"/>
      <c r="P373" s="615"/>
    </row>
    <row r="374" spans="1:16" s="287" customFormat="1">
      <c r="A374" s="288"/>
      <c r="B374" s="288"/>
      <c r="C374" s="456"/>
      <c r="D374" s="405"/>
      <c r="E374" s="405"/>
      <c r="F374" s="291"/>
      <c r="G374" s="625"/>
      <c r="H374" s="624"/>
      <c r="I374" s="625"/>
      <c r="J374" s="624"/>
      <c r="K374" s="625"/>
      <c r="L374" s="466"/>
      <c r="M374" s="623"/>
      <c r="N374" s="626"/>
      <c r="O374" s="615"/>
      <c r="P374" s="615"/>
    </row>
    <row r="375" spans="1:16" s="287" customFormat="1">
      <c r="A375" s="288"/>
      <c r="B375" s="288"/>
      <c r="C375" s="456"/>
      <c r="D375" s="405"/>
      <c r="E375" s="405"/>
      <c r="F375" s="291"/>
      <c r="G375" s="625"/>
      <c r="H375" s="624"/>
      <c r="I375" s="625"/>
      <c r="J375" s="624"/>
      <c r="K375" s="625"/>
      <c r="L375" s="466"/>
      <c r="M375" s="623"/>
      <c r="N375" s="626"/>
      <c r="O375" s="615"/>
      <c r="P375" s="615"/>
    </row>
    <row r="376" spans="1:16" s="287" customFormat="1">
      <c r="A376" s="288"/>
      <c r="B376" s="288"/>
      <c r="C376" s="456"/>
      <c r="D376" s="405"/>
      <c r="E376" s="405"/>
      <c r="F376" s="291"/>
      <c r="G376" s="625"/>
      <c r="H376" s="624"/>
      <c r="I376" s="625"/>
      <c r="J376" s="624"/>
      <c r="K376" s="625"/>
      <c r="L376" s="466"/>
      <c r="M376" s="623"/>
      <c r="N376" s="626"/>
      <c r="O376" s="615"/>
      <c r="P376" s="615"/>
    </row>
    <row r="377" spans="1:16" s="287" customFormat="1">
      <c r="A377" s="288"/>
      <c r="B377" s="288"/>
      <c r="C377" s="456"/>
      <c r="D377" s="639"/>
      <c r="E377" s="639"/>
      <c r="F377" s="639"/>
      <c r="G377" s="639"/>
      <c r="H377" s="624"/>
      <c r="I377" s="625"/>
      <c r="J377" s="624"/>
      <c r="K377" s="625"/>
      <c r="L377" s="466"/>
      <c r="M377" s="623"/>
      <c r="N377" s="626"/>
      <c r="O377" s="615"/>
      <c r="P377" s="615"/>
    </row>
    <row r="378" spans="1:16" s="287" customFormat="1">
      <c r="A378" s="288"/>
      <c r="B378" s="288"/>
      <c r="C378" s="456"/>
      <c r="D378" s="405"/>
      <c r="E378" s="405"/>
      <c r="F378" s="291"/>
      <c r="G378" s="625"/>
      <c r="H378" s="624"/>
      <c r="I378" s="625"/>
      <c r="J378" s="624"/>
      <c r="K378" s="625"/>
      <c r="L378" s="466"/>
      <c r="M378" s="623"/>
      <c r="N378" s="626"/>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405"/>
      <c r="E381" s="405"/>
      <c r="F381" s="291"/>
      <c r="G381" s="625"/>
      <c r="H381" s="624"/>
      <c r="I381" s="625"/>
      <c r="J381" s="624"/>
      <c r="K381" s="625"/>
      <c r="L381" s="466"/>
      <c r="M381" s="623"/>
      <c r="N381" s="626"/>
      <c r="O381" s="615"/>
      <c r="P381" s="615"/>
    </row>
    <row r="382" spans="1:16" s="287" customFormat="1">
      <c r="A382" s="288"/>
      <c r="B382" s="288"/>
      <c r="C382" s="456"/>
      <c r="D382" s="639"/>
      <c r="E382" s="639"/>
      <c r="F382" s="639"/>
      <c r="G382" s="639"/>
      <c r="H382" s="624"/>
      <c r="I382" s="625"/>
      <c r="J382" s="624"/>
      <c r="K382" s="625"/>
      <c r="L382" s="466"/>
      <c r="M382" s="623"/>
      <c r="N382" s="626"/>
      <c r="O382" s="615"/>
      <c r="P382" s="615"/>
    </row>
    <row r="383" spans="1:16" s="287" customFormat="1">
      <c r="A383" s="288"/>
      <c r="B383" s="288"/>
      <c r="C383" s="456"/>
      <c r="D383" s="405"/>
      <c r="E383" s="405"/>
      <c r="F383" s="291"/>
      <c r="G383" s="625"/>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405"/>
      <c r="E386" s="405"/>
      <c r="F386" s="291"/>
      <c r="G386" s="625"/>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405"/>
      <c r="E388" s="405"/>
      <c r="F388" s="291"/>
      <c r="G388" s="625"/>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ht="15.75">
      <c r="A391" s="288"/>
      <c r="B391" s="288"/>
      <c r="C391" s="456"/>
      <c r="D391" s="650"/>
      <c r="E391" s="650"/>
      <c r="F391" s="650"/>
      <c r="G391" s="650"/>
      <c r="H391" s="650"/>
      <c r="I391" s="625"/>
      <c r="J391" s="624"/>
      <c r="K391" s="625"/>
      <c r="L391" s="466"/>
      <c r="M391" s="623"/>
      <c r="N391" s="626"/>
      <c r="O391" s="615"/>
      <c r="P391" s="615"/>
    </row>
    <row r="392" spans="1:16" s="287" customFormat="1">
      <c r="A392" s="288"/>
      <c r="B392" s="288"/>
      <c r="C392" s="456"/>
      <c r="D392" s="639"/>
      <c r="E392" s="639"/>
      <c r="F392" s="639"/>
      <c r="G392" s="625"/>
      <c r="H392" s="624"/>
      <c r="I392" s="625"/>
      <c r="J392" s="624"/>
      <c r="K392" s="625"/>
      <c r="L392" s="466"/>
      <c r="M392" s="623"/>
      <c r="N392" s="626"/>
      <c r="O392" s="615"/>
      <c r="P392" s="615"/>
    </row>
    <row r="393" spans="1:16" s="287" customFormat="1">
      <c r="A393" s="288"/>
      <c r="B393" s="288"/>
      <c r="C393" s="456"/>
      <c r="D393" s="405"/>
      <c r="E393" s="637"/>
      <c r="F393" s="638"/>
      <c r="G393" s="638"/>
      <c r="H393" s="624"/>
      <c r="I393" s="625"/>
      <c r="J393" s="624"/>
      <c r="K393" s="625"/>
      <c r="L393" s="466"/>
      <c r="M393" s="623"/>
      <c r="N393" s="626"/>
      <c r="O393" s="615"/>
      <c r="P393" s="615"/>
    </row>
    <row r="394" spans="1:16" s="287" customFormat="1">
      <c r="A394" s="288"/>
      <c r="B394" s="288"/>
      <c r="C394" s="456"/>
      <c r="D394" s="405"/>
      <c r="E394" s="637"/>
      <c r="F394" s="638"/>
      <c r="G394" s="638"/>
      <c r="H394" s="624"/>
      <c r="I394" s="625"/>
      <c r="J394" s="624"/>
      <c r="K394" s="625"/>
      <c r="L394" s="466"/>
      <c r="M394" s="623"/>
      <c r="N394" s="626"/>
      <c r="O394" s="615"/>
      <c r="P394" s="615"/>
    </row>
    <row r="395" spans="1:16" s="287" customFormat="1">
      <c r="A395" s="288"/>
      <c r="B395" s="288"/>
      <c r="C395" s="456"/>
      <c r="D395" s="405"/>
      <c r="E395" s="637"/>
      <c r="F395" s="638"/>
      <c r="G395" s="638"/>
      <c r="H395" s="624"/>
      <c r="I395" s="625"/>
      <c r="J395" s="624"/>
      <c r="K395" s="625"/>
      <c r="L395" s="466"/>
      <c r="M395" s="623"/>
      <c r="N395" s="626"/>
      <c r="O395" s="615"/>
      <c r="P395" s="615"/>
    </row>
    <row r="396" spans="1:16" s="287" customFormat="1">
      <c r="A396" s="288"/>
      <c r="B396" s="288"/>
      <c r="C396" s="456"/>
      <c r="D396" s="405"/>
      <c r="E396" s="637"/>
      <c r="F396" s="638"/>
      <c r="G396" s="638"/>
      <c r="H396" s="624"/>
      <c r="I396" s="625"/>
      <c r="J396" s="624"/>
      <c r="K396" s="625"/>
      <c r="L396" s="466"/>
      <c r="M396" s="623"/>
      <c r="N396" s="626"/>
      <c r="O396" s="615"/>
      <c r="P396" s="615"/>
    </row>
    <row r="397" spans="1:16" s="287" customFormat="1">
      <c r="A397" s="288"/>
      <c r="B397" s="288"/>
      <c r="C397" s="456"/>
      <c r="D397" s="405"/>
      <c r="E397" s="637"/>
      <c r="F397" s="638"/>
      <c r="G397" s="638"/>
      <c r="H397" s="624"/>
      <c r="I397" s="625"/>
      <c r="J397" s="624"/>
      <c r="K397" s="625"/>
      <c r="L397" s="466"/>
      <c r="M397" s="623"/>
      <c r="N397" s="626"/>
      <c r="O397" s="615"/>
      <c r="P397" s="615"/>
    </row>
    <row r="398" spans="1:16" s="287" customFormat="1">
      <c r="A398" s="288"/>
      <c r="B398" s="288"/>
      <c r="C398" s="456"/>
      <c r="D398" s="405"/>
      <c r="E398" s="655"/>
      <c r="F398" s="656"/>
      <c r="G398" s="656"/>
      <c r="H398" s="657"/>
      <c r="I398" s="658"/>
      <c r="J398" s="657"/>
      <c r="K398" s="658"/>
      <c r="L398" s="659"/>
      <c r="M398" s="660"/>
      <c r="N398" s="661"/>
      <c r="O398" s="615"/>
      <c r="P398" s="615"/>
    </row>
    <row r="399" spans="1:16" s="287" customFormat="1">
      <c r="A399" s="288"/>
      <c r="B399" s="288"/>
      <c r="C399" s="456"/>
      <c r="D399" s="405"/>
      <c r="E399" s="655"/>
      <c r="F399" s="656"/>
      <c r="G399" s="656"/>
      <c r="H399" s="657"/>
      <c r="I399" s="658"/>
      <c r="J399" s="657"/>
      <c r="K399" s="658"/>
      <c r="L399" s="659"/>
      <c r="M399" s="660"/>
      <c r="N399" s="661"/>
      <c r="O399" s="615"/>
      <c r="P399" s="615"/>
    </row>
    <row r="400" spans="1:16" s="287" customFormat="1">
      <c r="A400" s="288"/>
      <c r="B400" s="288"/>
      <c r="C400" s="456"/>
      <c r="D400" s="405"/>
      <c r="E400" s="655"/>
      <c r="F400" s="656"/>
      <c r="G400" s="656"/>
      <c r="H400" s="657"/>
      <c r="I400" s="658"/>
      <c r="J400" s="657"/>
      <c r="K400" s="658"/>
      <c r="L400" s="659"/>
      <c r="M400" s="660"/>
      <c r="N400" s="661"/>
      <c r="O400" s="615"/>
      <c r="P400" s="615"/>
    </row>
    <row r="401" spans="1:16" s="287" customFormat="1">
      <c r="A401" s="288"/>
      <c r="B401" s="288"/>
      <c r="C401" s="456"/>
      <c r="D401" s="405"/>
      <c r="E401" s="655"/>
      <c r="F401" s="656"/>
      <c r="G401" s="656"/>
      <c r="H401" s="657"/>
      <c r="I401" s="658"/>
      <c r="J401" s="657"/>
      <c r="K401" s="658"/>
      <c r="L401" s="659"/>
      <c r="M401" s="660"/>
      <c r="N401" s="661"/>
      <c r="O401" s="615"/>
      <c r="P401" s="615"/>
    </row>
    <row r="402" spans="1:16" s="287" customFormat="1">
      <c r="A402" s="288"/>
      <c r="B402" s="288"/>
      <c r="C402" s="456"/>
      <c r="D402" s="405"/>
      <c r="E402" s="655"/>
      <c r="F402" s="656"/>
      <c r="G402" s="656"/>
      <c r="H402" s="657"/>
      <c r="I402" s="658"/>
      <c r="J402" s="657"/>
      <c r="K402" s="658"/>
      <c r="L402" s="659"/>
      <c r="M402" s="660"/>
      <c r="N402" s="661"/>
      <c r="O402" s="615"/>
      <c r="P402" s="615"/>
    </row>
    <row r="403" spans="1:16" s="287" customFormat="1">
      <c r="A403" s="288"/>
      <c r="B403" s="288"/>
      <c r="C403" s="456"/>
      <c r="D403" s="405"/>
      <c r="E403" s="655"/>
      <c r="F403" s="656"/>
      <c r="G403" s="656"/>
      <c r="H403" s="657"/>
      <c r="I403" s="658"/>
      <c r="J403" s="657"/>
      <c r="K403" s="658"/>
      <c r="L403" s="659"/>
      <c r="M403" s="660"/>
      <c r="N403" s="661"/>
      <c r="O403" s="615"/>
      <c r="P403" s="615"/>
    </row>
    <row r="404" spans="1:16" s="287" customFormat="1">
      <c r="A404" s="288"/>
      <c r="B404" s="288"/>
      <c r="C404" s="456"/>
      <c r="D404" s="639"/>
      <c r="E404" s="639"/>
      <c r="F404" s="639"/>
      <c r="G404" s="639"/>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405"/>
      <c r="E408" s="655"/>
      <c r="F408" s="656"/>
      <c r="G408" s="656"/>
      <c r="H408" s="657"/>
      <c r="I408" s="658"/>
      <c r="J408" s="657"/>
      <c r="K408" s="658"/>
      <c r="L408" s="659"/>
      <c r="M408" s="660"/>
      <c r="N408" s="661"/>
      <c r="O408" s="615"/>
      <c r="P408" s="615"/>
    </row>
    <row r="409" spans="1:16" s="287" customFormat="1">
      <c r="A409" s="288"/>
      <c r="B409" s="288"/>
      <c r="C409" s="456"/>
      <c r="D409" s="639"/>
      <c r="E409" s="639"/>
      <c r="F409" s="639"/>
      <c r="G409" s="639"/>
      <c r="H409" s="657"/>
      <c r="I409" s="658"/>
      <c r="J409" s="657"/>
      <c r="K409" s="658"/>
      <c r="L409" s="659"/>
      <c r="M409" s="660"/>
      <c r="N409" s="661"/>
      <c r="O409" s="615"/>
      <c r="P409" s="615"/>
    </row>
    <row r="410" spans="1:16" s="287" customFormat="1">
      <c r="A410" s="288"/>
      <c r="B410" s="288"/>
      <c r="C410" s="456"/>
      <c r="D410" s="291"/>
      <c r="E410" s="655"/>
      <c r="F410" s="656"/>
      <c r="G410" s="656"/>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ht="20.25">
      <c r="A413" s="288"/>
      <c r="B413" s="288"/>
      <c r="C413" s="456"/>
      <c r="D413" s="662"/>
      <c r="E413" s="655"/>
      <c r="F413" s="656"/>
      <c r="G413" s="656"/>
      <c r="H413" s="657"/>
      <c r="I413" s="658"/>
      <c r="J413" s="657"/>
      <c r="K413" s="658"/>
      <c r="L413" s="659"/>
      <c r="M413" s="660"/>
      <c r="N413" s="661"/>
      <c r="O413" s="615"/>
      <c r="P413" s="615"/>
    </row>
    <row r="414" spans="1:16" s="287" customFormat="1">
      <c r="A414" s="288"/>
      <c r="B414" s="288"/>
      <c r="C414" s="456"/>
      <c r="D414" s="639"/>
      <c r="E414" s="639"/>
      <c r="F414" s="639"/>
      <c r="G414" s="639"/>
      <c r="H414" s="639"/>
      <c r="I414" s="658"/>
      <c r="J414" s="657"/>
      <c r="K414" s="658"/>
      <c r="L414" s="659"/>
      <c r="M414" s="660"/>
      <c r="N414" s="661"/>
      <c r="O414" s="615"/>
      <c r="P414" s="615"/>
    </row>
    <row r="415" spans="1:16" s="287" customFormat="1">
      <c r="A415" s="288"/>
      <c r="B415" s="288"/>
      <c r="C415" s="456"/>
      <c r="D415" s="405"/>
      <c r="E415" s="655"/>
      <c r="F415" s="656"/>
      <c r="G415" s="625"/>
      <c r="H415" s="624"/>
      <c r="I415" s="625"/>
      <c r="J415" s="624"/>
      <c r="K415" s="625"/>
      <c r="L415" s="466"/>
      <c r="M415" s="623"/>
      <c r="N415" s="626"/>
      <c r="O415" s="615"/>
      <c r="P415" s="615"/>
    </row>
    <row r="416" spans="1:16" s="287" customFormat="1">
      <c r="A416" s="288"/>
      <c r="B416" s="288"/>
      <c r="C416" s="456"/>
      <c r="D416" s="405"/>
      <c r="E416" s="655"/>
      <c r="F416" s="656"/>
      <c r="G416" s="625"/>
      <c r="H416" s="624"/>
      <c r="I416" s="625"/>
      <c r="J416" s="624"/>
      <c r="K416" s="625"/>
      <c r="L416" s="466"/>
      <c r="M416" s="623"/>
      <c r="N416" s="626"/>
      <c r="O416" s="615"/>
      <c r="P416" s="615"/>
    </row>
    <row r="417" spans="1:16" s="287" customFormat="1">
      <c r="A417" s="288"/>
      <c r="B417" s="288"/>
      <c r="C417" s="456"/>
      <c r="D417" s="639"/>
      <c r="E417" s="639"/>
      <c r="F417" s="639"/>
      <c r="G417" s="625"/>
      <c r="H417" s="624"/>
      <c r="I417" s="625"/>
      <c r="J417" s="624"/>
      <c r="K417" s="625"/>
      <c r="L417" s="466"/>
      <c r="M417" s="623"/>
      <c r="N417" s="626"/>
      <c r="O417" s="615"/>
      <c r="P417" s="615"/>
    </row>
    <row r="418" spans="1:16" s="287" customFormat="1">
      <c r="A418" s="288"/>
      <c r="B418" s="288"/>
      <c r="C418" s="456"/>
      <c r="D418" s="405"/>
      <c r="E418" s="655"/>
      <c r="F418" s="656"/>
      <c r="G418" s="625"/>
      <c r="H418" s="624"/>
      <c r="I418" s="625"/>
      <c r="J418" s="624"/>
      <c r="K418" s="625"/>
      <c r="L418" s="466"/>
      <c r="M418" s="623"/>
      <c r="N418" s="626"/>
      <c r="O418" s="615"/>
      <c r="P418" s="615"/>
    </row>
    <row r="419" spans="1:16" s="287" customFormat="1">
      <c r="A419" s="288"/>
      <c r="B419" s="288"/>
      <c r="C419" s="456"/>
      <c r="D419" s="639"/>
      <c r="E419" s="639"/>
      <c r="F419" s="639"/>
      <c r="G419" s="625"/>
      <c r="H419" s="624"/>
      <c r="I419" s="625"/>
      <c r="J419" s="624"/>
      <c r="K419" s="625"/>
      <c r="L419" s="466"/>
      <c r="M419" s="623"/>
      <c r="N419" s="626"/>
      <c r="O419" s="615"/>
      <c r="P419" s="615"/>
    </row>
    <row r="420" spans="1:16" s="287" customFormat="1">
      <c r="A420" s="288"/>
      <c r="B420" s="288"/>
      <c r="C420" s="456"/>
      <c r="D420" s="405"/>
      <c r="E420" s="655"/>
      <c r="F420" s="656"/>
      <c r="G420" s="625"/>
      <c r="H420" s="624"/>
      <c r="I420" s="625"/>
      <c r="J420" s="624"/>
      <c r="K420" s="625"/>
      <c r="L420" s="466"/>
      <c r="M420" s="623"/>
      <c r="N420" s="626"/>
      <c r="O420" s="615"/>
      <c r="P420" s="615"/>
    </row>
    <row r="421" spans="1:16" s="287" customFormat="1">
      <c r="A421" s="288"/>
      <c r="B421" s="288"/>
      <c r="C421" s="456"/>
      <c r="D421" s="405"/>
      <c r="E421" s="655"/>
      <c r="F421" s="656"/>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405"/>
      <c r="E423" s="655"/>
      <c r="F423" s="656"/>
      <c r="G423" s="625"/>
      <c r="H423" s="624"/>
      <c r="I423" s="625"/>
      <c r="J423" s="624"/>
      <c r="K423" s="625"/>
      <c r="L423" s="466"/>
      <c r="M423" s="623"/>
      <c r="N423" s="626"/>
      <c r="O423" s="615"/>
      <c r="P423" s="615"/>
    </row>
    <row r="424" spans="1:16" s="287" customFormat="1">
      <c r="A424" s="288"/>
      <c r="B424" s="288"/>
      <c r="C424" s="456"/>
      <c r="D424" s="639"/>
      <c r="E424" s="639"/>
      <c r="F424" s="639"/>
      <c r="G424" s="625"/>
      <c r="H424" s="624"/>
      <c r="I424" s="625"/>
      <c r="J424" s="624"/>
      <c r="K424" s="625"/>
      <c r="L424" s="466"/>
      <c r="M424" s="623"/>
      <c r="N424" s="626"/>
      <c r="O424" s="615"/>
      <c r="P424" s="615"/>
    </row>
    <row r="425" spans="1:16" s="287" customFormat="1">
      <c r="A425" s="288"/>
      <c r="B425" s="288"/>
      <c r="C425" s="456"/>
      <c r="D425" s="639"/>
      <c r="E425" s="639"/>
      <c r="F425" s="639"/>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405"/>
      <c r="E428" s="655"/>
      <c r="F428" s="656"/>
      <c r="G428" s="625"/>
      <c r="H428" s="624"/>
      <c r="I428" s="625"/>
      <c r="J428" s="624"/>
      <c r="K428" s="625"/>
      <c r="L428" s="466"/>
      <c r="M428" s="623"/>
      <c r="N428" s="626"/>
      <c r="O428" s="615"/>
      <c r="P428" s="615"/>
    </row>
    <row r="429" spans="1:16" s="287" customFormat="1">
      <c r="A429" s="288"/>
      <c r="B429" s="288"/>
      <c r="C429" s="456"/>
      <c r="D429" s="405"/>
      <c r="E429" s="655"/>
      <c r="F429" s="656"/>
      <c r="G429" s="625"/>
      <c r="H429" s="624"/>
      <c r="I429" s="625"/>
      <c r="J429" s="624"/>
      <c r="K429" s="625"/>
      <c r="L429" s="466"/>
      <c r="M429" s="623"/>
      <c r="N429" s="626"/>
      <c r="O429" s="615"/>
      <c r="P429" s="615"/>
    </row>
    <row r="430" spans="1:16" s="287" customFormat="1">
      <c r="A430" s="288"/>
      <c r="B430" s="288"/>
      <c r="C430" s="456"/>
      <c r="D430" s="405"/>
      <c r="E430" s="655"/>
      <c r="F430" s="656"/>
      <c r="G430" s="625"/>
      <c r="H430" s="624"/>
      <c r="I430" s="625"/>
      <c r="J430" s="624"/>
      <c r="K430" s="625"/>
      <c r="L430" s="466"/>
      <c r="M430" s="623"/>
      <c r="N430" s="626"/>
      <c r="O430" s="615"/>
      <c r="P430" s="615"/>
    </row>
    <row r="431" spans="1:16" s="287" customFormat="1">
      <c r="A431" s="288"/>
      <c r="B431" s="288"/>
      <c r="C431" s="456"/>
      <c r="D431" s="405"/>
      <c r="E431" s="655"/>
      <c r="F431" s="656"/>
      <c r="G431" s="625"/>
      <c r="H431" s="624"/>
      <c r="I431" s="625"/>
      <c r="J431" s="624"/>
      <c r="K431" s="625"/>
      <c r="L431" s="466"/>
      <c r="M431" s="623"/>
      <c r="N431" s="626"/>
      <c r="O431" s="615"/>
      <c r="P431" s="615"/>
    </row>
    <row r="432" spans="1:16" s="287" customFormat="1">
      <c r="A432" s="288"/>
      <c r="B432" s="288"/>
      <c r="C432" s="456"/>
      <c r="D432" s="639"/>
      <c r="E432" s="639"/>
      <c r="F432" s="656"/>
      <c r="G432" s="656"/>
      <c r="H432" s="657"/>
      <c r="I432" s="658"/>
      <c r="J432" s="657"/>
      <c r="K432" s="658"/>
      <c r="L432" s="659"/>
      <c r="M432" s="660"/>
      <c r="N432" s="661"/>
      <c r="O432" s="615"/>
      <c r="P432" s="615"/>
    </row>
    <row r="433" spans="1:16" s="287" customFormat="1">
      <c r="A433" s="288"/>
      <c r="B433" s="288"/>
      <c r="C433" s="456"/>
      <c r="D433" s="405"/>
      <c r="E433" s="655"/>
      <c r="F433" s="656"/>
      <c r="G433" s="656"/>
      <c r="H433" s="657"/>
      <c r="I433" s="658"/>
      <c r="J433" s="663"/>
      <c r="K433" s="658"/>
      <c r="L433" s="659"/>
      <c r="M433" s="660"/>
      <c r="N433" s="661"/>
      <c r="O433" s="615"/>
      <c r="P433" s="615"/>
    </row>
    <row r="434" spans="1:16" s="287" customFormat="1">
      <c r="A434" s="288"/>
      <c r="B434" s="288"/>
      <c r="C434" s="456"/>
      <c r="D434" s="405"/>
      <c r="E434" s="655"/>
      <c r="F434" s="656"/>
      <c r="G434" s="656"/>
      <c r="H434" s="657"/>
      <c r="I434" s="658"/>
      <c r="J434" s="657"/>
      <c r="K434" s="658"/>
      <c r="L434" s="659"/>
      <c r="M434" s="660"/>
      <c r="N434" s="661"/>
      <c r="O434" s="615"/>
      <c r="P434" s="615"/>
    </row>
    <row r="435" spans="1:16" s="287" customFormat="1">
      <c r="A435" s="288"/>
      <c r="B435" s="288"/>
      <c r="C435" s="456"/>
      <c r="D435" s="405"/>
      <c r="E435" s="655"/>
      <c r="F435" s="656"/>
      <c r="G435" s="656"/>
      <c r="H435" s="657"/>
      <c r="I435" s="658"/>
      <c r="J435" s="657"/>
      <c r="K435" s="658"/>
      <c r="L435" s="659"/>
      <c r="M435" s="660"/>
      <c r="N435" s="661"/>
      <c r="O435" s="615"/>
      <c r="P435" s="615"/>
    </row>
    <row r="436" spans="1:16" s="287" customFormat="1">
      <c r="A436" s="288"/>
      <c r="B436" s="288"/>
      <c r="C436" s="456"/>
      <c r="D436" s="405"/>
      <c r="E436" s="655"/>
      <c r="F436" s="656"/>
      <c r="G436" s="656"/>
      <c r="H436" s="657"/>
      <c r="I436" s="291"/>
      <c r="J436" s="291"/>
      <c r="K436" s="291"/>
      <c r="L436" s="291"/>
      <c r="M436" s="291"/>
      <c r="N436" s="291"/>
      <c r="O436" s="615"/>
      <c r="P436" s="615"/>
    </row>
    <row r="437" spans="1:16" s="287" customFormat="1">
      <c r="A437" s="288"/>
      <c r="B437" s="288"/>
      <c r="C437" s="456"/>
      <c r="D437" s="639"/>
      <c r="E437" s="639"/>
      <c r="F437" s="639"/>
      <c r="G437" s="639"/>
      <c r="H437" s="639"/>
      <c r="I437" s="658"/>
      <c r="J437" s="657"/>
      <c r="K437" s="658"/>
      <c r="L437" s="659"/>
      <c r="M437" s="660"/>
      <c r="N437" s="661"/>
      <c r="O437" s="615"/>
      <c r="P437" s="615"/>
    </row>
    <row r="438" spans="1:16" s="287" customFormat="1" ht="18.75">
      <c r="A438" s="288"/>
      <c r="B438" s="288"/>
      <c r="C438" s="456"/>
      <c r="D438" s="405"/>
      <c r="E438" s="655"/>
      <c r="F438" s="656"/>
      <c r="G438" s="656"/>
      <c r="H438" s="664"/>
      <c r="I438" s="664"/>
      <c r="J438" s="664"/>
      <c r="K438" s="664"/>
      <c r="L438" s="664"/>
      <c r="M438" s="660"/>
      <c r="N438" s="665"/>
      <c r="O438" s="666"/>
      <c r="P438" s="615"/>
    </row>
    <row r="439" spans="1:16" s="287" customFormat="1" ht="15.75">
      <c r="A439" s="288"/>
      <c r="B439" s="288"/>
      <c r="C439" s="456"/>
      <c r="D439" s="646"/>
      <c r="E439" s="646"/>
      <c r="F439" s="646"/>
      <c r="G439" s="667"/>
      <c r="H439" s="667"/>
      <c r="I439" s="615"/>
      <c r="J439" s="668"/>
      <c r="K439" s="291"/>
      <c r="L439" s="501"/>
      <c r="M439" s="419"/>
      <c r="N439" s="558"/>
      <c r="O439" s="615"/>
      <c r="P439" s="615"/>
    </row>
    <row r="440" spans="1:16" s="287" customFormat="1">
      <c r="A440" s="288"/>
      <c r="B440" s="288"/>
      <c r="C440" s="456"/>
      <c r="D440" s="639"/>
      <c r="E440" s="639"/>
      <c r="F440" s="639"/>
      <c r="G440" s="639"/>
      <c r="H440" s="669"/>
      <c r="I440" s="670"/>
      <c r="J440" s="639"/>
      <c r="K440" s="291"/>
      <c r="L440" s="291"/>
      <c r="M440" s="291"/>
      <c r="N440" s="651"/>
      <c r="O440" s="615"/>
      <c r="P440" s="615"/>
    </row>
    <row r="441" spans="1:16" s="287" customFormat="1">
      <c r="A441" s="288"/>
      <c r="B441" s="288"/>
      <c r="C441" s="456"/>
      <c r="D441" s="405"/>
      <c r="E441" s="405"/>
      <c r="F441" s="671"/>
      <c r="G441" s="625"/>
      <c r="H441" s="624"/>
      <c r="I441" s="625"/>
      <c r="J441" s="624"/>
      <c r="K441" s="625"/>
      <c r="L441" s="466"/>
      <c r="M441" s="623"/>
      <c r="N441" s="626"/>
      <c r="O441" s="615"/>
      <c r="P441" s="615"/>
    </row>
    <row r="442" spans="1:16" s="287" customFormat="1">
      <c r="A442" s="288"/>
      <c r="B442" s="288"/>
      <c r="C442" s="456"/>
      <c r="D442" s="639"/>
      <c r="E442" s="639"/>
      <c r="F442" s="639"/>
      <c r="G442" s="625"/>
      <c r="H442" s="624"/>
      <c r="I442" s="625"/>
      <c r="J442" s="624"/>
      <c r="K442" s="625"/>
      <c r="L442" s="466"/>
      <c r="M442" s="623"/>
      <c r="N442" s="626"/>
      <c r="O442" s="615"/>
      <c r="P442" s="615"/>
    </row>
    <row r="443" spans="1:16" s="287" customFormat="1">
      <c r="A443" s="288"/>
      <c r="B443" s="288"/>
      <c r="C443" s="456"/>
      <c r="D443" s="639"/>
      <c r="E443" s="639"/>
      <c r="F443" s="639"/>
      <c r="G443" s="625"/>
      <c r="H443" s="624"/>
      <c r="I443" s="625"/>
      <c r="J443" s="624"/>
      <c r="K443" s="625"/>
      <c r="L443" s="466"/>
      <c r="M443" s="623"/>
      <c r="N443" s="626"/>
      <c r="O443" s="615"/>
      <c r="P443" s="615"/>
    </row>
    <row r="444" spans="1:16" s="287" customFormat="1">
      <c r="A444" s="288"/>
      <c r="B444" s="288"/>
      <c r="C444" s="456"/>
      <c r="D444" s="639"/>
      <c r="E444" s="639"/>
      <c r="F444" s="671"/>
      <c r="G444" s="625"/>
      <c r="H444" s="624"/>
      <c r="I444" s="625"/>
      <c r="J444" s="624"/>
      <c r="K444" s="625"/>
      <c r="L444" s="466"/>
      <c r="M444" s="623"/>
      <c r="N444" s="626"/>
      <c r="O444" s="615"/>
      <c r="P444" s="615"/>
    </row>
    <row r="445" spans="1:16" s="287" customFormat="1" ht="18.75">
      <c r="A445" s="288"/>
      <c r="B445" s="288"/>
      <c r="C445" s="456"/>
      <c r="D445" s="405"/>
      <c r="E445" s="405"/>
      <c r="F445" s="639"/>
      <c r="G445" s="419"/>
      <c r="H445" s="669"/>
      <c r="I445" s="670"/>
      <c r="J445" s="640"/>
      <c r="K445" s="640"/>
      <c r="L445" s="640"/>
      <c r="M445" s="291"/>
      <c r="N445" s="558"/>
      <c r="O445" s="615"/>
      <c r="P445" s="615"/>
    </row>
    <row r="446" spans="1:16" s="287" customFormat="1">
      <c r="A446" s="288"/>
      <c r="B446" s="288"/>
      <c r="C446" s="456"/>
      <c r="D446" s="639"/>
      <c r="E446" s="639"/>
      <c r="F446" s="639"/>
      <c r="G446" s="639"/>
      <c r="H446" s="291"/>
      <c r="I446" s="291"/>
      <c r="J446" s="291"/>
      <c r="K446" s="291"/>
      <c r="L446" s="291"/>
      <c r="M446" s="291"/>
      <c r="N446" s="291"/>
      <c r="O446" s="615"/>
      <c r="P446" s="615"/>
    </row>
    <row r="447" spans="1:16" s="287" customFormat="1" ht="15.75">
      <c r="A447" s="672"/>
      <c r="B447" s="672"/>
      <c r="C447" s="673"/>
      <c r="D447" s="639"/>
      <c r="E447" s="639"/>
      <c r="F447" s="639"/>
      <c r="G447" s="639"/>
      <c r="H447" s="291"/>
      <c r="I447" s="291"/>
      <c r="J447" s="674"/>
      <c r="K447" s="674"/>
      <c r="L447" s="674"/>
      <c r="M447" s="674"/>
      <c r="N447" s="674"/>
      <c r="O447" s="615"/>
      <c r="P447" s="615"/>
    </row>
    <row r="448" spans="1:16" s="287" customFormat="1" ht="15.75">
      <c r="A448" s="672"/>
      <c r="B448" s="672"/>
      <c r="C448" s="673"/>
      <c r="D448" s="639"/>
      <c r="E448" s="639"/>
      <c r="F448" s="639"/>
      <c r="G448" s="639"/>
      <c r="H448" s="291"/>
      <c r="I448" s="291"/>
      <c r="J448" s="674"/>
      <c r="K448" s="674"/>
      <c r="L448" s="674"/>
      <c r="M448" s="674"/>
      <c r="N448" s="675"/>
      <c r="O448" s="615"/>
      <c r="P448" s="615"/>
    </row>
    <row r="449" spans="1:16" s="287" customFormat="1" ht="15.75">
      <c r="A449" s="672"/>
      <c r="B449" s="672"/>
      <c r="C449" s="673"/>
      <c r="D449" s="676"/>
      <c r="E449" s="677"/>
      <c r="F449" s="678"/>
      <c r="G449" s="677"/>
      <c r="H449" s="679"/>
      <c r="I449" s="677"/>
      <c r="J449" s="680"/>
      <c r="K449" s="679"/>
      <c r="L449" s="679"/>
      <c r="M449" s="681"/>
      <c r="N449" s="680"/>
      <c r="O449" s="682"/>
      <c r="P449" s="645"/>
    </row>
    <row r="450" spans="1:16" s="287" customFormat="1" ht="15.75">
      <c r="A450" s="672"/>
      <c r="B450" s="672"/>
      <c r="C450" s="673"/>
      <c r="D450" s="639"/>
      <c r="E450" s="639"/>
      <c r="F450" s="639"/>
      <c r="G450" s="639"/>
      <c r="H450" s="291"/>
      <c r="I450" s="291"/>
      <c r="J450" s="645"/>
      <c r="K450" s="645"/>
      <c r="L450" s="645"/>
      <c r="M450" s="674"/>
      <c r="N450" s="645"/>
      <c r="O450" s="291"/>
      <c r="P450" s="615"/>
    </row>
    <row r="451" spans="1:16" s="287" customFormat="1">
      <c r="A451" s="672"/>
      <c r="B451" s="672"/>
      <c r="C451" s="683"/>
      <c r="D451" s="405"/>
      <c r="E451" s="405"/>
      <c r="F451" s="291"/>
      <c r="G451" s="291"/>
      <c r="H451" s="291"/>
      <c r="I451" s="291"/>
      <c r="J451" s="684"/>
      <c r="K451" s="684"/>
      <c r="L451" s="684"/>
      <c r="M451" s="291"/>
      <c r="N451" s="685"/>
      <c r="O451" s="686"/>
      <c r="P451" s="685"/>
    </row>
    <row r="452" spans="1:16" s="287" customFormat="1">
      <c r="A452" s="288"/>
      <c r="B452" s="288"/>
      <c r="C452" s="639"/>
      <c r="D452" s="639"/>
      <c r="E452" s="639"/>
      <c r="F452" s="639"/>
      <c r="G452" s="639"/>
      <c r="H452" s="639"/>
      <c r="I452" s="639"/>
      <c r="J452" s="639"/>
      <c r="K452" s="639"/>
      <c r="L452" s="639"/>
      <c r="M452" s="419"/>
      <c r="N452" s="558"/>
      <c r="O452" s="615"/>
      <c r="P452" s="615"/>
    </row>
    <row r="453" spans="1:16" s="287" customFormat="1">
      <c r="A453" s="288"/>
      <c r="B453" s="288"/>
      <c r="C453" s="639"/>
      <c r="D453" s="405"/>
      <c r="E453" s="405"/>
      <c r="F453" s="405"/>
      <c r="G453" s="291"/>
      <c r="H453" s="643"/>
      <c r="I453" s="615"/>
      <c r="J453" s="668"/>
      <c r="K453" s="291"/>
      <c r="L453" s="501"/>
      <c r="M453" s="419"/>
      <c r="N453" s="558"/>
      <c r="O453" s="615"/>
      <c r="P453" s="615"/>
    </row>
    <row r="454" spans="1:16" s="287" customFormat="1">
      <c r="A454" s="288"/>
      <c r="B454" s="288"/>
      <c r="C454" s="639"/>
      <c r="D454" s="639"/>
      <c r="E454" s="639"/>
      <c r="F454" s="639"/>
      <c r="G454" s="639"/>
      <c r="H454" s="639"/>
      <c r="I454" s="639"/>
      <c r="J454" s="291"/>
      <c r="K454" s="291"/>
      <c r="L454" s="501"/>
      <c r="M454" s="419"/>
      <c r="N454" s="558"/>
      <c r="O454" s="615"/>
      <c r="P454" s="615"/>
    </row>
    <row r="455" spans="1:16" s="287" customFormat="1">
      <c r="A455" s="288"/>
      <c r="B455" s="288"/>
      <c r="C455" s="639"/>
      <c r="D455" s="405"/>
      <c r="E455" s="405"/>
      <c r="F455" s="291"/>
      <c r="G455" s="291"/>
      <c r="H455" s="667"/>
      <c r="I455" s="615"/>
      <c r="J455" s="668"/>
      <c r="K455" s="291"/>
      <c r="L455" s="501"/>
      <c r="M455" s="419"/>
      <c r="N455" s="558"/>
      <c r="O455" s="615"/>
      <c r="P455" s="615"/>
    </row>
    <row r="456" spans="1:16" s="287" customFormat="1">
      <c r="A456" s="288"/>
      <c r="B456" s="288"/>
      <c r="C456" s="639"/>
      <c r="D456" s="639"/>
      <c r="E456" s="639"/>
      <c r="F456" s="639"/>
      <c r="G456" s="639"/>
      <c r="H456" s="639"/>
      <c r="I456" s="639"/>
      <c r="J456" s="639"/>
      <c r="K456" s="291"/>
      <c r="L456" s="501"/>
      <c r="M456" s="291"/>
      <c r="N456" s="291"/>
      <c r="O456" s="615"/>
      <c r="P456" s="615"/>
    </row>
    <row r="457" spans="1:16" s="287" customFormat="1">
      <c r="A457" s="288"/>
      <c r="B457" s="288"/>
      <c r="C457" s="639"/>
      <c r="D457" s="405"/>
      <c r="E457" s="405"/>
      <c r="F457" s="291"/>
      <c r="G457" s="291"/>
      <c r="H457" s="667"/>
      <c r="I457" s="615"/>
      <c r="J457" s="668"/>
      <c r="K457" s="291"/>
      <c r="L457" s="501"/>
      <c r="M457" s="419"/>
      <c r="N457" s="558"/>
      <c r="O457" s="615"/>
      <c r="P457" s="615"/>
    </row>
    <row r="458" spans="1:16" s="287" customFormat="1">
      <c r="A458" s="288"/>
      <c r="B458" s="288"/>
      <c r="C458" s="639"/>
      <c r="D458" s="639"/>
      <c r="E458" s="639"/>
      <c r="F458" s="639"/>
      <c r="G458" s="639"/>
      <c r="H458" s="639"/>
      <c r="I458" s="639"/>
      <c r="J458" s="639"/>
      <c r="K458" s="291"/>
      <c r="L458" s="501"/>
      <c r="M458" s="291"/>
      <c r="N458" s="687"/>
      <c r="O458" s="615"/>
      <c r="P458" s="615"/>
    </row>
    <row r="459" spans="1:16" s="287" customFormat="1">
      <c r="A459" s="288"/>
      <c r="B459" s="288"/>
      <c r="C459" s="639"/>
      <c r="D459" s="405"/>
      <c r="E459" s="405"/>
      <c r="F459" s="291"/>
      <c r="G459" s="291"/>
      <c r="H459" s="667"/>
      <c r="I459" s="615"/>
      <c r="J459" s="668"/>
      <c r="K459" s="291"/>
      <c r="L459" s="501"/>
      <c r="M459" s="291"/>
      <c r="N459" s="687"/>
      <c r="O459" s="615"/>
      <c r="P459" s="615"/>
    </row>
    <row r="460" spans="1:16" s="287" customFormat="1">
      <c r="A460" s="288"/>
      <c r="B460" s="288"/>
      <c r="C460" s="639"/>
      <c r="D460" s="639"/>
      <c r="E460" s="639"/>
      <c r="F460" s="639"/>
      <c r="G460" s="291"/>
      <c r="H460" s="643"/>
      <c r="I460" s="615"/>
      <c r="J460" s="668"/>
      <c r="K460" s="291"/>
      <c r="L460" s="501"/>
      <c r="M460" s="291"/>
      <c r="N460" s="687"/>
      <c r="O460" s="615"/>
      <c r="P460" s="615"/>
    </row>
    <row r="461" spans="1:16" s="287" customFormat="1">
      <c r="A461" s="288"/>
      <c r="B461" s="288"/>
      <c r="C461" s="639"/>
      <c r="D461" s="639"/>
      <c r="E461" s="639"/>
      <c r="F461" s="639"/>
      <c r="G461" s="291"/>
      <c r="H461" s="643"/>
      <c r="I461" s="615"/>
      <c r="J461" s="668"/>
      <c r="K461" s="291"/>
      <c r="L461" s="501"/>
      <c r="M461" s="291"/>
      <c r="N461" s="687"/>
      <c r="O461" s="615"/>
      <c r="P461" s="615"/>
    </row>
    <row r="462" spans="1:16" s="287" customFormat="1">
      <c r="A462" s="288"/>
      <c r="B462" s="288"/>
      <c r="C462" s="639"/>
      <c r="D462" s="639"/>
      <c r="E462" s="639"/>
      <c r="F462" s="639"/>
      <c r="G462" s="291"/>
      <c r="H462" s="643"/>
      <c r="I462" s="615"/>
      <c r="J462" s="668"/>
      <c r="K462" s="291"/>
      <c r="L462" s="501"/>
      <c r="M462" s="291"/>
      <c r="N462" s="687"/>
      <c r="O462" s="615"/>
      <c r="P462" s="615"/>
    </row>
    <row r="463" spans="1:16" s="287" customFormat="1">
      <c r="A463" s="288"/>
      <c r="B463" s="288"/>
      <c r="C463" s="639"/>
      <c r="D463" s="639"/>
      <c r="E463" s="639"/>
      <c r="F463" s="639"/>
      <c r="G463" s="291"/>
      <c r="H463" s="405"/>
      <c r="I463" s="405"/>
      <c r="J463" s="405"/>
      <c r="K463" s="291"/>
      <c r="L463" s="291"/>
      <c r="M463" s="291"/>
      <c r="N463" s="687"/>
      <c r="O463" s="615"/>
      <c r="P463" s="615"/>
    </row>
    <row r="464" spans="1:16" s="287" customFormat="1">
      <c r="A464" s="288"/>
      <c r="B464" s="288"/>
      <c r="C464" s="639"/>
      <c r="D464" s="405"/>
      <c r="E464" s="291"/>
      <c r="F464" s="671"/>
      <c r="G464" s="667"/>
      <c r="H464" s="666"/>
      <c r="I464" s="615"/>
      <c r="J464" s="668"/>
      <c r="K464" s="291"/>
      <c r="L464" s="501"/>
      <c r="M464" s="291"/>
      <c r="N464" s="687"/>
      <c r="O464" s="615"/>
      <c r="P464" s="615"/>
    </row>
    <row r="465" spans="1:16" s="287" customFormat="1">
      <c r="A465" s="288"/>
      <c r="B465" s="288"/>
      <c r="C465" s="639"/>
      <c r="D465" s="405"/>
      <c r="E465" s="291"/>
      <c r="F465" s="671"/>
      <c r="G465" s="667"/>
      <c r="H465" s="666"/>
      <c r="I465" s="615"/>
      <c r="J465" s="668"/>
      <c r="K465" s="291"/>
      <c r="L465" s="501"/>
      <c r="M465" s="291"/>
      <c r="N465" s="687"/>
      <c r="O465" s="615"/>
      <c r="P465" s="615"/>
    </row>
    <row r="466" spans="1:16" s="287" customFormat="1">
      <c r="A466" s="288"/>
      <c r="B466" s="288"/>
      <c r="C466" s="639"/>
      <c r="D466" s="405"/>
      <c r="E466" s="291"/>
      <c r="F466" s="671"/>
      <c r="G466" s="667"/>
      <c r="H466" s="666"/>
      <c r="I466" s="615"/>
      <c r="J466" s="668"/>
      <c r="K466" s="291"/>
      <c r="L466" s="501"/>
      <c r="M466" s="291"/>
      <c r="N466" s="687"/>
      <c r="O466" s="615"/>
      <c r="P466" s="615"/>
    </row>
    <row r="467" spans="1:16" s="287" customFormat="1">
      <c r="A467" s="288"/>
      <c r="B467" s="288"/>
      <c r="C467" s="639"/>
      <c r="D467" s="405"/>
      <c r="E467" s="291"/>
      <c r="F467" s="671"/>
      <c r="G467" s="667"/>
      <c r="H467" s="666"/>
      <c r="I467" s="615"/>
      <c r="J467" s="668"/>
      <c r="K467" s="291"/>
      <c r="L467" s="501"/>
      <c r="M467" s="291"/>
      <c r="N467" s="687"/>
      <c r="O467" s="615"/>
      <c r="P467" s="615"/>
    </row>
    <row r="468" spans="1:16" s="287" customFormat="1">
      <c r="A468" s="288"/>
      <c r="B468" s="288"/>
      <c r="C468" s="639"/>
      <c r="D468" s="405"/>
      <c r="E468" s="291"/>
      <c r="F468" s="671"/>
      <c r="G468" s="667"/>
      <c r="H468" s="666"/>
      <c r="I468" s="615"/>
      <c r="J468" s="668"/>
      <c r="K468" s="291"/>
      <c r="L468" s="501"/>
      <c r="M468" s="291"/>
      <c r="N468" s="687"/>
      <c r="O468" s="615"/>
      <c r="P468" s="615"/>
    </row>
    <row r="469" spans="1:16" s="287" customFormat="1">
      <c r="A469" s="288"/>
      <c r="B469" s="288"/>
      <c r="C469" s="639"/>
      <c r="D469" s="405"/>
      <c r="E469" s="405"/>
      <c r="F469" s="291"/>
      <c r="G469" s="291"/>
      <c r="H469" s="405"/>
      <c r="I469" s="405"/>
      <c r="J469" s="405"/>
      <c r="K469" s="291"/>
      <c r="L469" s="501"/>
      <c r="M469" s="291"/>
      <c r="N469" s="501"/>
      <c r="O469" s="615"/>
      <c r="P469" s="615"/>
    </row>
    <row r="470" spans="1:16" s="287" customFormat="1">
      <c r="A470" s="288"/>
      <c r="B470" s="288"/>
      <c r="C470" s="639"/>
      <c r="D470" s="688"/>
      <c r="E470" s="405"/>
      <c r="F470" s="291"/>
      <c r="G470" s="291"/>
      <c r="H470" s="405"/>
      <c r="I470" s="405"/>
      <c r="J470" s="405"/>
      <c r="K470" s="291"/>
      <c r="L470" s="291"/>
      <c r="M470" s="291"/>
      <c r="N470" s="687"/>
      <c r="O470" s="615"/>
      <c r="P470" s="615"/>
    </row>
    <row r="471" spans="1:16" s="287" customFormat="1">
      <c r="A471" s="288"/>
      <c r="B471" s="288"/>
      <c r="C471" s="639"/>
      <c r="D471" s="405"/>
      <c r="E471" s="405"/>
      <c r="F471" s="291"/>
      <c r="G471" s="291"/>
      <c r="H471" s="689"/>
      <c r="I471" s="689"/>
      <c r="J471" s="689"/>
      <c r="K471" s="291"/>
      <c r="L471" s="291"/>
      <c r="M471" s="291"/>
      <c r="N471" s="501"/>
      <c r="O471" s="615"/>
      <c r="P471" s="615"/>
    </row>
    <row r="472" spans="1:16" s="287" customFormat="1">
      <c r="A472" s="288"/>
      <c r="B472" s="288"/>
      <c r="C472" s="639"/>
      <c r="D472" s="405"/>
      <c r="E472" s="405"/>
      <c r="F472" s="291"/>
      <c r="G472" s="291"/>
      <c r="H472" s="689"/>
      <c r="I472" s="689"/>
      <c r="J472" s="689"/>
      <c r="K472" s="291"/>
      <c r="L472" s="291"/>
      <c r="M472" s="291"/>
      <c r="N472" s="501"/>
      <c r="O472" s="615"/>
      <c r="P472" s="615"/>
    </row>
    <row r="473" spans="1:16" s="287" customFormat="1">
      <c r="A473" s="288"/>
      <c r="B473" s="288"/>
      <c r="C473" s="639"/>
      <c r="D473" s="405"/>
      <c r="E473" s="405"/>
      <c r="F473" s="291"/>
      <c r="G473" s="291"/>
      <c r="H473" s="689"/>
      <c r="I473" s="689"/>
      <c r="J473" s="689"/>
      <c r="K473" s="291"/>
      <c r="L473" s="291"/>
      <c r="M473" s="291"/>
      <c r="N473" s="501"/>
      <c r="O473" s="615"/>
      <c r="P473" s="615"/>
    </row>
    <row r="474" spans="1:16" s="287" customFormat="1">
      <c r="A474" s="288"/>
      <c r="B474" s="288"/>
      <c r="C474" s="639"/>
      <c r="D474" s="405"/>
      <c r="E474" s="405"/>
      <c r="F474" s="291"/>
      <c r="G474" s="291"/>
      <c r="H474" s="689"/>
      <c r="I474" s="689"/>
      <c r="J474" s="689"/>
      <c r="K474" s="291"/>
      <c r="L474" s="291"/>
      <c r="M474" s="291"/>
      <c r="N474" s="501"/>
      <c r="O474" s="615"/>
      <c r="P474" s="615"/>
    </row>
    <row r="475" spans="1:16" s="287" customFormat="1">
      <c r="A475" s="288"/>
      <c r="B475" s="288"/>
      <c r="C475" s="639"/>
      <c r="D475" s="405"/>
      <c r="E475" s="405"/>
      <c r="F475" s="291"/>
      <c r="G475" s="291"/>
      <c r="H475" s="689"/>
      <c r="I475" s="689"/>
      <c r="J475" s="689"/>
      <c r="K475" s="291"/>
      <c r="L475" s="291"/>
      <c r="M475" s="291"/>
      <c r="N475" s="501"/>
      <c r="O475" s="615"/>
      <c r="P475" s="615"/>
    </row>
    <row r="476" spans="1:16" s="287" customFormat="1">
      <c r="A476" s="288"/>
      <c r="B476" s="288"/>
      <c r="C476" s="639"/>
      <c r="D476" s="405"/>
      <c r="E476" s="405"/>
      <c r="F476" s="291"/>
      <c r="G476" s="291"/>
      <c r="H476" s="689"/>
      <c r="I476" s="689"/>
      <c r="J476" s="689"/>
      <c r="K476" s="291"/>
      <c r="L476" s="291"/>
      <c r="M476" s="291"/>
      <c r="N476" s="501"/>
      <c r="O476" s="615"/>
      <c r="P476" s="615"/>
    </row>
    <row r="477" spans="1:16" s="287" customFormat="1">
      <c r="A477" s="288"/>
      <c r="B477" s="288"/>
      <c r="C477" s="639"/>
      <c r="D477" s="639"/>
      <c r="E477" s="639"/>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687"/>
      <c r="M479" s="687"/>
      <c r="N479" s="690"/>
      <c r="O479" s="691"/>
      <c r="P479" s="685"/>
    </row>
    <row r="480" spans="1:16" s="287" customFormat="1" ht="15.75">
      <c r="A480" s="672"/>
      <c r="B480" s="672"/>
      <c r="C480" s="683"/>
      <c r="D480" s="676"/>
      <c r="E480" s="677"/>
      <c r="F480" s="678"/>
      <c r="G480" s="677"/>
      <c r="H480" s="679"/>
      <c r="I480" s="677"/>
      <c r="J480" s="680"/>
      <c r="K480" s="679"/>
      <c r="L480" s="679"/>
      <c r="M480" s="681"/>
      <c r="N480" s="680"/>
      <c r="O480" s="682"/>
      <c r="P480" s="645"/>
    </row>
    <row r="481" spans="1:18" s="287" customFormat="1">
      <c r="A481" s="672"/>
      <c r="B481" s="672"/>
      <c r="C481" s="683"/>
      <c r="D481" s="405"/>
      <c r="E481" s="405"/>
      <c r="F481" s="291"/>
      <c r="G481" s="291"/>
      <c r="H481" s="689"/>
      <c r="I481" s="689"/>
      <c r="J481" s="689"/>
      <c r="K481" s="291"/>
      <c r="L481" s="687"/>
      <c r="M481" s="687"/>
      <c r="N481" s="690"/>
      <c r="O481" s="691"/>
      <c r="P481" s="685"/>
    </row>
    <row r="482" spans="1:18" s="287" customFormat="1">
      <c r="A482" s="288"/>
      <c r="B482" s="288"/>
      <c r="C482" s="654"/>
      <c r="D482" s="639"/>
      <c r="E482" s="291"/>
      <c r="F482" s="291"/>
      <c r="G482" s="291"/>
      <c r="H482" s="558"/>
      <c r="I482" s="291"/>
      <c r="J482" s="558"/>
      <c r="K482" s="291"/>
      <c r="L482" s="501"/>
      <c r="M482" s="291"/>
      <c r="N482" s="558"/>
      <c r="O482" s="643"/>
      <c r="P482" s="615"/>
      <c r="R482" s="352"/>
    </row>
    <row r="483" spans="1:18" s="287" customFormat="1">
      <c r="A483" s="288"/>
      <c r="B483" s="288"/>
      <c r="C483" s="654"/>
      <c r="D483" s="639"/>
      <c r="E483" s="639"/>
      <c r="F483" s="291"/>
      <c r="G483" s="291"/>
      <c r="H483" s="558"/>
      <c r="I483" s="291"/>
      <c r="J483" s="558"/>
      <c r="K483" s="291"/>
      <c r="L483" s="501"/>
      <c r="M483" s="291"/>
      <c r="N483" s="558"/>
      <c r="O483" s="686"/>
      <c r="P483" s="685"/>
      <c r="R483" s="352"/>
    </row>
    <row r="484" spans="1:18" s="287" customFormat="1">
      <c r="A484" s="288"/>
      <c r="B484" s="288"/>
      <c r="C484" s="654"/>
      <c r="D484" s="397"/>
      <c r="E484" s="397"/>
      <c r="F484" s="291"/>
      <c r="G484" s="291"/>
      <c r="H484" s="558"/>
      <c r="I484" s="291"/>
      <c r="J484" s="558"/>
      <c r="K484" s="291"/>
      <c r="L484" s="501"/>
      <c r="M484" s="291"/>
      <c r="N484" s="470"/>
      <c r="O484" s="643"/>
      <c r="P484" s="615"/>
      <c r="R484" s="352"/>
    </row>
    <row r="485" spans="1:18" s="287" customFormat="1">
      <c r="A485" s="288"/>
      <c r="B485" s="288"/>
      <c r="C485" s="654"/>
      <c r="D485" s="692"/>
      <c r="E485" s="692"/>
      <c r="F485" s="615"/>
      <c r="G485" s="615"/>
      <c r="H485" s="692"/>
      <c r="I485" s="692"/>
      <c r="J485" s="692"/>
      <c r="K485" s="615"/>
      <c r="L485" s="615"/>
      <c r="M485" s="291"/>
      <c r="N485" s="693"/>
      <c r="O485" s="643"/>
      <c r="P485" s="615"/>
      <c r="R485" s="352"/>
    </row>
    <row r="486" spans="1:18" s="287" customFormat="1">
      <c r="A486" s="288"/>
      <c r="B486" s="288"/>
      <c r="C486" s="654"/>
      <c r="D486" s="692"/>
      <c r="E486" s="692"/>
      <c r="F486" s="615"/>
      <c r="G486" s="615"/>
      <c r="H486" s="692"/>
      <c r="I486" s="692"/>
      <c r="J486" s="692"/>
      <c r="K486" s="615"/>
      <c r="L486" s="615"/>
      <c r="M486" s="291"/>
      <c r="N486" s="693"/>
      <c r="O486" s="643"/>
      <c r="P486" s="615"/>
      <c r="R486" s="352"/>
    </row>
    <row r="487" spans="1:18" s="287" customFormat="1">
      <c r="A487" s="288"/>
      <c r="B487" s="288"/>
      <c r="C487" s="654"/>
      <c r="D487" s="692"/>
      <c r="E487" s="692"/>
      <c r="F487" s="615"/>
      <c r="G487" s="615"/>
      <c r="H487" s="692"/>
      <c r="I487" s="692"/>
      <c r="J487" s="692"/>
      <c r="K487" s="615"/>
      <c r="L487" s="685"/>
      <c r="M487" s="687"/>
      <c r="N487" s="694"/>
      <c r="O487" s="695"/>
      <c r="P487" s="685"/>
      <c r="R487" s="352"/>
    </row>
    <row r="488" spans="1:18" s="287" customFormat="1" ht="15.75">
      <c r="A488" s="288"/>
      <c r="B488" s="288"/>
      <c r="C488" s="654"/>
      <c r="D488" s="676"/>
      <c r="E488" s="677"/>
      <c r="F488" s="678"/>
      <c r="G488" s="677"/>
      <c r="H488" s="679"/>
      <c r="I488" s="677"/>
      <c r="J488" s="680"/>
      <c r="K488" s="679"/>
      <c r="L488" s="679"/>
      <c r="M488" s="681"/>
      <c r="N488" s="696"/>
      <c r="O488" s="697"/>
      <c r="P488" s="615"/>
      <c r="R488" s="352"/>
    </row>
    <row r="489" spans="1:18" s="287" customFormat="1">
      <c r="A489" s="288"/>
      <c r="B489" s="288"/>
      <c r="C489" s="654"/>
      <c r="D489" s="405"/>
      <c r="E489" s="405"/>
      <c r="F489" s="291"/>
      <c r="G489" s="291"/>
      <c r="H489" s="291"/>
      <c r="I489" s="288"/>
      <c r="J489" s="291"/>
      <c r="K489" s="291"/>
      <c r="L489" s="291"/>
      <c r="M489" s="291"/>
      <c r="N489" s="651"/>
      <c r="O489" s="686"/>
      <c r="P489" s="685"/>
    </row>
    <row r="490" spans="1:18" s="287" customFormat="1">
      <c r="A490" s="288"/>
      <c r="B490" s="288"/>
      <c r="C490" s="639"/>
      <c r="D490" s="639"/>
      <c r="E490" s="639"/>
      <c r="F490" s="639"/>
      <c r="G490" s="291"/>
      <c r="H490" s="291"/>
      <c r="I490" s="291"/>
      <c r="J490" s="291"/>
      <c r="K490" s="291"/>
      <c r="L490" s="291"/>
      <c r="M490" s="291"/>
      <c r="N490" s="291"/>
      <c r="O490" s="615"/>
      <c r="P490" s="615"/>
      <c r="Q490" s="291"/>
    </row>
    <row r="491" spans="1:18" s="287" customFormat="1">
      <c r="A491" s="288"/>
      <c r="B491" s="288"/>
      <c r="C491" s="639"/>
      <c r="D491" s="639"/>
      <c r="E491" s="639"/>
      <c r="F491" s="639"/>
      <c r="G491" s="639"/>
      <c r="H491" s="639"/>
      <c r="I491" s="291"/>
      <c r="J491" s="558"/>
      <c r="K491" s="291"/>
      <c r="L491" s="501"/>
      <c r="M491" s="291"/>
      <c r="N491" s="470"/>
      <c r="O491" s="615"/>
      <c r="P491" s="615"/>
      <c r="Q491" s="291"/>
    </row>
    <row r="492" spans="1:18" s="287" customFormat="1">
      <c r="A492" s="288"/>
      <c r="B492" s="288"/>
      <c r="C492" s="639"/>
      <c r="D492" s="405"/>
      <c r="E492" s="291"/>
      <c r="F492" s="671"/>
      <c r="G492" s="667"/>
      <c r="H492" s="666"/>
      <c r="I492" s="615"/>
      <c r="J492" s="668"/>
      <c r="K492" s="291"/>
      <c r="L492" s="501"/>
      <c r="M492" s="291"/>
      <c r="N492" s="461"/>
      <c r="O492" s="691"/>
      <c r="P492" s="685"/>
      <c r="Q492" s="291"/>
    </row>
    <row r="493" spans="1:18" s="287" customFormat="1" ht="15.75">
      <c r="A493" s="288"/>
      <c r="B493" s="288"/>
      <c r="C493" s="639"/>
      <c r="D493" s="676"/>
      <c r="E493" s="677"/>
      <c r="F493" s="678"/>
      <c r="G493" s="677"/>
      <c r="H493" s="679"/>
      <c r="I493" s="677"/>
      <c r="J493" s="680"/>
      <c r="K493" s="679"/>
      <c r="L493" s="679"/>
      <c r="M493" s="681"/>
      <c r="N493" s="679"/>
      <c r="O493" s="643"/>
      <c r="P493" s="615"/>
      <c r="Q493" s="291"/>
    </row>
    <row r="494" spans="1:18" s="287" customFormat="1">
      <c r="A494" s="288"/>
      <c r="B494" s="288"/>
      <c r="C494" s="639"/>
      <c r="D494" s="405"/>
      <c r="E494" s="291"/>
      <c r="F494" s="291"/>
      <c r="G494" s="291"/>
      <c r="H494" s="558"/>
      <c r="I494" s="291"/>
      <c r="J494" s="558"/>
      <c r="K494" s="291"/>
      <c r="L494" s="501"/>
      <c r="M494" s="291"/>
      <c r="N494" s="470"/>
      <c r="O494" s="615"/>
      <c r="P494" s="615"/>
      <c r="Q494" s="291"/>
    </row>
    <row r="495" spans="1:18" s="287" customFormat="1">
      <c r="A495" s="288"/>
      <c r="B495" s="288"/>
      <c r="C495" s="639"/>
      <c r="D495" s="405"/>
      <c r="E495" s="291"/>
      <c r="F495" s="291"/>
      <c r="G495" s="291"/>
      <c r="H495" s="558"/>
      <c r="I495" s="291"/>
      <c r="J495" s="558"/>
      <c r="K495" s="291"/>
      <c r="L495" s="501"/>
      <c r="M495" s="291"/>
      <c r="N495" s="470"/>
      <c r="O495" s="615"/>
      <c r="P495" s="615"/>
      <c r="Q495" s="291"/>
    </row>
    <row r="496" spans="1:18" s="287" customFormat="1">
      <c r="A496" s="288"/>
      <c r="B496" s="288"/>
      <c r="C496" s="639"/>
      <c r="D496" s="405"/>
      <c r="E496" s="291"/>
      <c r="F496" s="291"/>
      <c r="G496" s="291"/>
      <c r="H496" s="558"/>
      <c r="I496" s="291"/>
      <c r="J496" s="558"/>
      <c r="K496" s="291"/>
      <c r="L496" s="501"/>
      <c r="M496" s="291"/>
      <c r="N496" s="470"/>
      <c r="O496" s="615"/>
      <c r="P496" s="615"/>
      <c r="Q496" s="291"/>
    </row>
    <row r="497" spans="1:21" s="287" customFormat="1">
      <c r="A497" s="288"/>
      <c r="B497" s="288"/>
      <c r="C497" s="639"/>
      <c r="D497" s="639"/>
      <c r="E497" s="639"/>
      <c r="F497" s="639"/>
      <c r="G497" s="291"/>
      <c r="H497" s="558"/>
      <c r="I497" s="291"/>
      <c r="J497" s="558"/>
      <c r="K497" s="291"/>
      <c r="L497" s="501"/>
      <c r="M497" s="291"/>
      <c r="N497" s="470"/>
      <c r="O497" s="615"/>
      <c r="P497" s="615"/>
      <c r="Q497" s="291"/>
    </row>
    <row r="498" spans="1:21" s="287" customFormat="1">
      <c r="A498" s="288"/>
      <c r="B498" s="288"/>
      <c r="C498" s="639"/>
      <c r="D498" s="639"/>
      <c r="E498" s="639"/>
      <c r="F498" s="639"/>
      <c r="G498" s="291"/>
      <c r="H498" s="291"/>
      <c r="I498" s="291"/>
      <c r="J498" s="291"/>
      <c r="K498" s="291"/>
      <c r="L498" s="291"/>
      <c r="M498" s="291"/>
      <c r="N498" s="291"/>
      <c r="O498" s="615"/>
      <c r="P498" s="615"/>
    </row>
    <row r="499" spans="1:21" s="287" customFormat="1">
      <c r="A499" s="288"/>
      <c r="B499" s="288"/>
      <c r="C499" s="639"/>
      <c r="D499" s="639"/>
      <c r="E499" s="291"/>
      <c r="F499" s="291"/>
      <c r="G499" s="291"/>
      <c r="H499" s="689"/>
      <c r="I499" s="689"/>
      <c r="J499" s="689"/>
      <c r="K499" s="291"/>
      <c r="L499" s="291"/>
      <c r="M499" s="291"/>
      <c r="N499" s="501"/>
      <c r="O499" s="691"/>
      <c r="P499" s="685"/>
    </row>
    <row r="500" spans="1:21" s="287" customFormat="1" ht="15.75">
      <c r="A500" s="288"/>
      <c r="B500" s="288"/>
      <c r="C500" s="639"/>
      <c r="D500" s="676"/>
      <c r="E500" s="677"/>
      <c r="F500" s="678"/>
      <c r="G500" s="677"/>
      <c r="H500" s="679"/>
      <c r="I500" s="677"/>
      <c r="J500" s="680"/>
      <c r="K500" s="679"/>
      <c r="L500" s="679"/>
      <c r="M500" s="681"/>
      <c r="N500" s="679"/>
      <c r="O500" s="643"/>
      <c r="P500" s="615"/>
    </row>
    <row r="501" spans="1:21" s="287" customFormat="1">
      <c r="A501" s="288"/>
      <c r="B501" s="288"/>
      <c r="C501" s="639"/>
      <c r="D501" s="405"/>
      <c r="E501" s="291"/>
      <c r="F501" s="291"/>
      <c r="G501" s="291"/>
      <c r="H501" s="558"/>
      <c r="I501" s="291"/>
      <c r="J501" s="558"/>
      <c r="K501" s="291"/>
      <c r="L501" s="501"/>
      <c r="M501" s="291"/>
      <c r="N501" s="470"/>
      <c r="O501" s="686"/>
      <c r="P501" s="685"/>
    </row>
    <row r="502" spans="1:21" s="287" customFormat="1">
      <c r="A502" s="288"/>
      <c r="B502" s="288"/>
      <c r="C502" s="639"/>
      <c r="D502" s="639"/>
      <c r="E502" s="639"/>
      <c r="F502" s="639"/>
      <c r="G502" s="639"/>
      <c r="H502" s="639"/>
      <c r="I502" s="291"/>
      <c r="J502" s="558"/>
      <c r="K502" s="291"/>
      <c r="L502" s="501"/>
      <c r="M502" s="291"/>
      <c r="N502" s="470"/>
      <c r="O502" s="666"/>
      <c r="P502" s="615"/>
    </row>
    <row r="503" spans="1:21" s="287" customFormat="1">
      <c r="A503" s="288"/>
      <c r="B503" s="288"/>
      <c r="C503" s="639"/>
      <c r="D503" s="405"/>
      <c r="E503" s="291"/>
      <c r="F503" s="291"/>
      <c r="G503" s="291"/>
      <c r="H503" s="558"/>
      <c r="I503" s="291"/>
      <c r="J503" s="558"/>
      <c r="K503" s="291"/>
      <c r="L503" s="470"/>
      <c r="M503" s="291"/>
      <c r="N503" s="470"/>
      <c r="O503" s="615"/>
      <c r="P503" s="615"/>
      <c r="R503" s="592"/>
    </row>
    <row r="504" spans="1:21" s="287" customFormat="1">
      <c r="A504" s="288"/>
      <c r="B504" s="288"/>
      <c r="C504" s="639"/>
      <c r="D504" s="405"/>
      <c r="E504" s="291"/>
      <c r="F504" s="291"/>
      <c r="G504" s="291"/>
      <c r="H504" s="558"/>
      <c r="I504" s="291"/>
      <c r="J504" s="558"/>
      <c r="K504" s="291"/>
      <c r="L504" s="470"/>
      <c r="M504" s="291"/>
      <c r="N504" s="470"/>
      <c r="O504" s="686"/>
      <c r="P504" s="685"/>
    </row>
    <row r="505" spans="1:21" s="287" customFormat="1">
      <c r="A505" s="288"/>
      <c r="B505" s="288"/>
      <c r="C505" s="639"/>
      <c r="D505" s="405"/>
      <c r="E505" s="291"/>
      <c r="F505" s="291"/>
      <c r="G505" s="291"/>
      <c r="H505" s="558"/>
      <c r="I505" s="291"/>
      <c r="J505" s="558"/>
      <c r="K505" s="291"/>
      <c r="L505" s="470"/>
      <c r="M505" s="291"/>
      <c r="N505" s="501"/>
      <c r="O505" s="615"/>
      <c r="P505" s="615"/>
      <c r="Q505" s="291"/>
    </row>
    <row r="506" spans="1:21" s="287" customFormat="1" ht="14.1" customHeight="1">
      <c r="A506" s="288"/>
      <c r="B506" s="288"/>
      <c r="C506" s="639"/>
      <c r="D506" s="405"/>
      <c r="E506" s="405"/>
      <c r="F506" s="291"/>
      <c r="G506" s="291"/>
      <c r="H506" s="291"/>
      <c r="I506" s="291"/>
      <c r="J506" s="291"/>
      <c r="K506" s="291"/>
      <c r="L506" s="558"/>
      <c r="M506" s="291"/>
      <c r="N506" s="501"/>
      <c r="O506" s="686"/>
      <c r="P506" s="685"/>
    </row>
    <row r="507" spans="1:21" s="287" customFormat="1" ht="14.1" customHeight="1">
      <c r="A507" s="288"/>
      <c r="B507" s="288"/>
      <c r="C507" s="639"/>
      <c r="D507" s="676"/>
      <c r="E507" s="677"/>
      <c r="F507" s="678"/>
      <c r="G507" s="677"/>
      <c r="H507" s="679"/>
      <c r="I507" s="677"/>
      <c r="J507" s="680"/>
      <c r="K507" s="679"/>
      <c r="L507" s="679"/>
      <c r="M507" s="681"/>
      <c r="N507" s="679"/>
      <c r="O507" s="643"/>
      <c r="P507" s="615"/>
    </row>
    <row r="508" spans="1:21" s="287" customFormat="1" ht="14.1" customHeight="1">
      <c r="A508" s="288"/>
      <c r="B508" s="288"/>
      <c r="C508" s="639"/>
      <c r="D508" s="405"/>
      <c r="E508" s="405"/>
      <c r="F508" s="291"/>
      <c r="G508" s="291"/>
      <c r="H508" s="291"/>
      <c r="I508" s="291"/>
      <c r="J508" s="291"/>
      <c r="K508" s="291"/>
      <c r="L508" s="558"/>
      <c r="M508" s="291"/>
      <c r="N508" s="501"/>
      <c r="O508" s="686"/>
      <c r="P508" s="685"/>
    </row>
    <row r="509" spans="1:21" s="287" customFormat="1" ht="14.1" customHeight="1">
      <c r="A509" s="288"/>
      <c r="B509" s="288"/>
      <c r="C509" s="639"/>
      <c r="D509" s="405"/>
      <c r="E509" s="405"/>
      <c r="F509" s="291"/>
      <c r="G509" s="291"/>
      <c r="H509" s="291"/>
      <c r="I509" s="291"/>
      <c r="J509" s="291"/>
      <c r="K509" s="291"/>
      <c r="L509" s="291"/>
      <c r="M509" s="291"/>
      <c r="N509" s="501"/>
      <c r="O509" s="615"/>
      <c r="P509" s="615"/>
    </row>
    <row r="510" spans="1:21">
      <c r="A510" s="288"/>
      <c r="B510" s="288"/>
      <c r="C510" s="639"/>
      <c r="D510" s="654"/>
      <c r="E510" s="654"/>
      <c r="F510" s="654"/>
      <c r="G510" s="654"/>
      <c r="H510" s="654"/>
      <c r="O510" s="699"/>
      <c r="P510" s="699"/>
    </row>
    <row r="511" spans="1:21">
      <c r="A511" s="288"/>
      <c r="B511" s="288"/>
      <c r="C511" s="639"/>
      <c r="D511" s="639"/>
      <c r="E511" s="654"/>
      <c r="F511" s="654"/>
      <c r="G511" s="701"/>
      <c r="H511" s="701"/>
      <c r="O511" s="699"/>
      <c r="P511" s="699"/>
    </row>
    <row r="512" spans="1:21">
      <c r="A512" s="288"/>
      <c r="B512" s="288"/>
      <c r="C512" s="639"/>
      <c r="D512" s="405"/>
      <c r="E512" s="291"/>
      <c r="F512" s="291"/>
      <c r="G512" s="291"/>
      <c r="H512" s="558"/>
      <c r="I512" s="291"/>
      <c r="J512" s="501"/>
      <c r="K512" s="291"/>
      <c r="L512" s="461"/>
      <c r="M512" s="291"/>
      <c r="N512" s="470"/>
      <c r="O512" s="615"/>
      <c r="P512" s="615"/>
      <c r="R512" s="702"/>
      <c r="U512" s="702" t="e">
        <f>#REF!-703.09</f>
        <v>#REF!</v>
      </c>
    </row>
    <row r="513" spans="1:22">
      <c r="A513" s="288"/>
      <c r="B513" s="288"/>
      <c r="C513" s="639"/>
      <c r="D513" s="405"/>
      <c r="E513" s="291"/>
      <c r="F513" s="291"/>
      <c r="G513" s="291"/>
      <c r="H513" s="558"/>
      <c r="I513" s="291"/>
      <c r="J513" s="501"/>
      <c r="K513" s="291"/>
      <c r="L513" s="461"/>
      <c r="M513" s="291"/>
      <c r="N513" s="470"/>
      <c r="O513" s="615"/>
      <c r="P513" s="615"/>
      <c r="R513" s="702"/>
      <c r="U513" s="702"/>
    </row>
    <row r="514" spans="1:22">
      <c r="A514" s="288"/>
      <c r="B514" s="288"/>
      <c r="C514" s="639"/>
      <c r="D514" s="405"/>
      <c r="E514" s="291"/>
      <c r="F514" s="291"/>
      <c r="G514" s="291"/>
      <c r="H514" s="558"/>
      <c r="I514" s="291"/>
      <c r="J514" s="501"/>
      <c r="K514" s="291"/>
      <c r="L514" s="461"/>
      <c r="M514" s="291"/>
      <c r="N514" s="470"/>
      <c r="O514" s="686"/>
      <c r="P514" s="685"/>
      <c r="U514" s="700" t="e">
        <f>U512/0.09</f>
        <v>#REF!</v>
      </c>
      <c r="V514" s="703" t="e">
        <f>U514*R512</f>
        <v>#REF!</v>
      </c>
    </row>
    <row r="515" spans="1:22">
      <c r="A515" s="288"/>
      <c r="B515" s="288"/>
      <c r="C515" s="639"/>
      <c r="D515" s="405"/>
      <c r="E515" s="291"/>
      <c r="F515" s="291"/>
      <c r="G515" s="291"/>
      <c r="H515" s="558"/>
      <c r="I515" s="291"/>
      <c r="J515" s="501"/>
      <c r="K515" s="291"/>
      <c r="L515" s="461"/>
      <c r="M515" s="291"/>
      <c r="N515" s="501"/>
      <c r="O515" s="615"/>
      <c r="P515" s="615"/>
    </row>
    <row r="516" spans="1:22">
      <c r="A516" s="288"/>
      <c r="B516" s="288"/>
      <c r="C516" s="639"/>
      <c r="D516" s="405"/>
      <c r="E516" s="405"/>
      <c r="F516" s="291"/>
      <c r="G516" s="291"/>
      <c r="H516" s="291"/>
      <c r="I516" s="291"/>
      <c r="J516" s="291"/>
      <c r="K516" s="291"/>
      <c r="L516" s="501"/>
      <c r="M516" s="291"/>
      <c r="N516" s="501"/>
      <c r="O516" s="691"/>
      <c r="P516" s="685"/>
    </row>
    <row r="517" spans="1:22" ht="15.75">
      <c r="A517" s="288"/>
      <c r="B517" s="288"/>
      <c r="C517" s="639"/>
      <c r="D517" s="676"/>
      <c r="E517" s="677"/>
      <c r="F517" s="678"/>
      <c r="G517" s="677"/>
      <c r="H517" s="679"/>
      <c r="I517" s="677"/>
      <c r="J517" s="680"/>
      <c r="K517" s="679"/>
      <c r="L517" s="679"/>
      <c r="M517" s="681"/>
      <c r="N517" s="680"/>
      <c r="O517" s="666"/>
      <c r="P517" s="615"/>
    </row>
    <row r="518" spans="1:22">
      <c r="A518" s="288"/>
      <c r="B518" s="288"/>
      <c r="C518" s="639"/>
      <c r="D518" s="405"/>
      <c r="E518" s="405"/>
      <c r="G518" s="291"/>
      <c r="H518" s="291"/>
      <c r="I518" s="291"/>
      <c r="J518" s="291"/>
      <c r="K518" s="291"/>
      <c r="L518" s="291"/>
      <c r="M518" s="291"/>
      <c r="N518" s="291"/>
      <c r="O518" s="699"/>
      <c r="P518" s="699"/>
    </row>
    <row r="519" spans="1:22" ht="17.100000000000001" customHeight="1">
      <c r="A519" s="288"/>
      <c r="B519" s="288"/>
      <c r="C519" s="639"/>
      <c r="D519" s="639"/>
      <c r="E519" s="639"/>
      <c r="F519" s="639"/>
      <c r="G519" s="291"/>
      <c r="H519" s="291"/>
      <c r="I519" s="291"/>
      <c r="J519" s="291"/>
      <c r="K519" s="291"/>
      <c r="L519" s="291"/>
      <c r="M519" s="291"/>
      <c r="N519" s="699"/>
      <c r="O519" s="699"/>
      <c r="P519" s="698"/>
    </row>
    <row r="520" spans="1:22" ht="17.100000000000001" customHeight="1">
      <c r="A520" s="288"/>
      <c r="B520" s="288"/>
      <c r="C520" s="639"/>
      <c r="D520" s="405"/>
      <c r="E520" s="291"/>
      <c r="F520" s="291"/>
      <c r="G520" s="291"/>
      <c r="H520" s="501"/>
      <c r="I520" s="291"/>
      <c r="J520" s="501"/>
      <c r="K520" s="291"/>
      <c r="L520" s="461"/>
      <c r="M520" s="291"/>
      <c r="N520" s="699"/>
      <c r="O520" s="704"/>
      <c r="P520" s="698"/>
    </row>
    <row r="521" spans="1:22" ht="17.100000000000001" customHeight="1">
      <c r="A521" s="288"/>
      <c r="B521" s="288"/>
      <c r="C521" s="639"/>
      <c r="D521" s="676"/>
      <c r="E521" s="677"/>
      <c r="F521" s="678"/>
      <c r="G521" s="677"/>
      <c r="H521" s="679"/>
      <c r="I521" s="677"/>
      <c r="J521" s="680"/>
      <c r="K521" s="679"/>
      <c r="L521" s="679"/>
      <c r="M521" s="681"/>
      <c r="N521" s="680"/>
      <c r="O521" s="666"/>
      <c r="P521" s="615"/>
    </row>
    <row r="522" spans="1:22" ht="14.1" customHeight="1">
      <c r="A522" s="288"/>
      <c r="B522" s="288"/>
      <c r="C522" s="639"/>
      <c r="D522" s="405"/>
      <c r="E522" s="405"/>
      <c r="F522" s="419"/>
      <c r="G522" s="419"/>
      <c r="H522" s="419"/>
      <c r="I522" s="565"/>
      <c r="J522" s="470"/>
      <c r="K522" s="419"/>
      <c r="L522" s="470"/>
      <c r="M522" s="419"/>
      <c r="N522" s="470"/>
      <c r="O522" s="699"/>
      <c r="P522" s="698"/>
    </row>
    <row r="523" spans="1:22" ht="12" customHeight="1">
      <c r="A523" s="288"/>
      <c r="B523" s="288"/>
      <c r="C523" s="639"/>
      <c r="D523" s="654"/>
      <c r="E523" s="654"/>
      <c r="F523" s="654"/>
      <c r="G523" s="654"/>
      <c r="H523" s="654"/>
      <c r="I523" s="291"/>
      <c r="J523" s="291"/>
      <c r="K523" s="291"/>
      <c r="L523" s="291"/>
      <c r="M523" s="291"/>
      <c r="N523" s="291"/>
      <c r="O523" s="699"/>
      <c r="P523" s="699"/>
      <c r="V523" s="702"/>
    </row>
    <row r="524" spans="1:22" ht="17.100000000000001" customHeight="1">
      <c r="A524" s="288"/>
      <c r="B524" s="288"/>
      <c r="C524" s="639"/>
      <c r="D524" s="705"/>
      <c r="E524" s="639"/>
      <c r="F524" s="639"/>
      <c r="G524" s="639"/>
      <c r="H524" s="706"/>
      <c r="O524" s="699"/>
      <c r="P524" s="699"/>
    </row>
    <row r="525" spans="1:22" ht="17.100000000000001" customHeight="1">
      <c r="A525" s="288"/>
      <c r="B525" s="288"/>
      <c r="C525" s="639"/>
      <c r="D525" s="639"/>
      <c r="E525" s="639"/>
      <c r="F525" s="707"/>
      <c r="G525" s="291"/>
      <c r="H525" s="291"/>
      <c r="I525" s="291"/>
      <c r="J525" s="501"/>
      <c r="K525" s="291"/>
      <c r="L525" s="501"/>
      <c r="M525" s="291"/>
      <c r="N525" s="461"/>
      <c r="O525" s="708"/>
      <c r="P525" s="709"/>
      <c r="R525" s="702"/>
      <c r="S525" s="702"/>
    </row>
    <row r="526" spans="1:22" ht="17.100000000000001" customHeight="1">
      <c r="A526" s="288"/>
      <c r="B526" s="288"/>
      <c r="C526" s="639"/>
      <c r="D526" s="639"/>
      <c r="E526" s="639"/>
      <c r="F526" s="707"/>
      <c r="G526" s="291"/>
      <c r="H526" s="291"/>
      <c r="I526" s="291"/>
      <c r="J526" s="501"/>
      <c r="K526" s="291"/>
      <c r="L526" s="501"/>
      <c r="M526" s="291"/>
      <c r="N526" s="461"/>
      <c r="O526" s="710"/>
      <c r="P526" s="699"/>
      <c r="R526" s="702"/>
    </row>
    <row r="527" spans="1:22" ht="17.100000000000001" customHeight="1">
      <c r="A527" s="288"/>
      <c r="B527" s="288"/>
      <c r="C527" s="639"/>
      <c r="D527" s="639"/>
      <c r="E527" s="639"/>
      <c r="F527" s="707"/>
      <c r="G527" s="291"/>
      <c r="H527" s="291"/>
      <c r="I527" s="291"/>
      <c r="J527" s="501"/>
      <c r="K527" s="291"/>
      <c r="L527" s="501"/>
      <c r="M527" s="291"/>
      <c r="N527" s="461"/>
      <c r="O527" s="710"/>
      <c r="P527" s="699"/>
      <c r="R527" s="702"/>
    </row>
    <row r="528" spans="1:22" ht="17.100000000000001" customHeight="1">
      <c r="A528" s="288"/>
      <c r="B528" s="288"/>
      <c r="C528" s="639"/>
      <c r="D528" s="639"/>
      <c r="E528" s="639"/>
      <c r="F528" s="707"/>
      <c r="G528" s="291"/>
      <c r="H528" s="291"/>
      <c r="I528" s="291"/>
      <c r="J528" s="501"/>
      <c r="K528" s="291"/>
      <c r="L528" s="501"/>
      <c r="M528" s="291"/>
      <c r="N528" s="461"/>
      <c r="O528" s="710"/>
      <c r="P528" s="699"/>
      <c r="R528" s="702"/>
    </row>
    <row r="529" spans="1:18" ht="17.100000000000001" customHeight="1">
      <c r="A529" s="288"/>
      <c r="B529" s="288"/>
      <c r="C529" s="639"/>
      <c r="D529" s="405"/>
      <c r="E529" s="405"/>
      <c r="F529" s="707"/>
      <c r="H529" s="711"/>
      <c r="I529" s="712"/>
      <c r="J529" s="711"/>
      <c r="K529" s="713"/>
      <c r="L529" s="687"/>
      <c r="M529" s="687"/>
      <c r="N529" s="714"/>
      <c r="O529" s="708"/>
      <c r="P529" s="709"/>
      <c r="R529" s="702"/>
    </row>
    <row r="530" spans="1:18" ht="17.100000000000001" customHeight="1">
      <c r="A530" s="288"/>
      <c r="B530" s="288"/>
      <c r="C530" s="639"/>
      <c r="D530" s="676"/>
      <c r="E530" s="677"/>
      <c r="F530" s="678"/>
      <c r="G530" s="677"/>
      <c r="H530" s="679"/>
      <c r="I530" s="677"/>
      <c r="J530" s="680"/>
      <c r="K530" s="679"/>
      <c r="L530" s="679"/>
      <c r="M530" s="681"/>
      <c r="N530" s="679"/>
      <c r="O530" s="643"/>
      <c r="P530" s="615"/>
      <c r="R530" s="702"/>
    </row>
    <row r="531" spans="1:18" ht="17.100000000000001" customHeight="1">
      <c r="A531" s="288"/>
      <c r="B531" s="288"/>
      <c r="C531" s="639"/>
      <c r="D531" s="405"/>
      <c r="E531" s="405"/>
      <c r="F531" s="707"/>
      <c r="H531" s="711"/>
      <c r="I531" s="712"/>
      <c r="J531" s="711"/>
      <c r="K531" s="713"/>
      <c r="L531" s="687"/>
      <c r="M531" s="687"/>
      <c r="N531" s="714"/>
      <c r="O531" s="708"/>
      <c r="P531" s="709"/>
      <c r="R531" s="702"/>
    </row>
    <row r="532" spans="1:18" ht="17.100000000000001" customHeight="1">
      <c r="A532" s="288"/>
      <c r="B532" s="288"/>
      <c r="C532" s="639"/>
      <c r="D532" s="405"/>
      <c r="E532" s="405"/>
      <c r="O532" s="699"/>
      <c r="P532" s="699"/>
    </row>
    <row r="533" spans="1:18" ht="17.100000000000001" customHeight="1">
      <c r="A533" s="288"/>
      <c r="B533" s="288"/>
      <c r="C533" s="639"/>
      <c r="D533" s="639"/>
      <c r="E533" s="654"/>
      <c r="F533" s="654"/>
      <c r="G533" s="701"/>
      <c r="H533" s="701"/>
      <c r="O533" s="699"/>
      <c r="P533" s="699"/>
    </row>
    <row r="534" spans="1:18" ht="17.100000000000001" customHeight="1">
      <c r="A534" s="288"/>
      <c r="B534" s="288"/>
      <c r="C534" s="639"/>
      <c r="D534" s="405"/>
      <c r="E534" s="291"/>
      <c r="F534" s="291"/>
      <c r="G534" s="291"/>
      <c r="H534" s="501"/>
      <c r="I534" s="291"/>
      <c r="J534" s="501"/>
      <c r="K534" s="291"/>
      <c r="L534" s="461"/>
      <c r="M534" s="291"/>
      <c r="N534" s="470"/>
      <c r="O534" s="615"/>
      <c r="P534" s="615"/>
      <c r="R534" s="702"/>
    </row>
    <row r="535" spans="1:18" ht="17.100000000000001" customHeight="1">
      <c r="A535" s="288"/>
      <c r="B535" s="288"/>
      <c r="C535" s="639"/>
      <c r="D535" s="405"/>
      <c r="E535" s="291"/>
      <c r="F535" s="291"/>
      <c r="G535" s="291"/>
      <c r="H535" s="501"/>
      <c r="I535" s="291"/>
      <c r="J535" s="501"/>
      <c r="K535" s="291"/>
      <c r="L535" s="461"/>
      <c r="M535" s="291"/>
      <c r="N535" s="470"/>
      <c r="O535" s="615"/>
      <c r="P535" s="615"/>
    </row>
    <row r="536" spans="1:18" ht="17.100000000000001" customHeight="1">
      <c r="A536" s="288"/>
      <c r="B536" s="288"/>
      <c r="C536" s="639"/>
      <c r="D536" s="405"/>
      <c r="E536" s="291"/>
      <c r="F536" s="291"/>
      <c r="G536" s="291"/>
      <c r="H536" s="501"/>
      <c r="I536" s="291"/>
      <c r="J536" s="501"/>
      <c r="K536" s="291"/>
      <c r="L536" s="461"/>
      <c r="M536" s="291"/>
      <c r="N536" s="470"/>
      <c r="O536" s="686"/>
      <c r="P536" s="685"/>
    </row>
    <row r="537" spans="1:18" ht="17.100000000000001" customHeight="1">
      <c r="A537" s="288"/>
      <c r="B537" s="288"/>
      <c r="C537" s="639"/>
      <c r="D537" s="405"/>
      <c r="E537" s="291"/>
      <c r="F537" s="291"/>
      <c r="G537" s="291"/>
      <c r="H537" s="501"/>
      <c r="I537" s="291"/>
      <c r="J537" s="501"/>
      <c r="K537" s="291"/>
      <c r="L537" s="461"/>
      <c r="M537" s="291"/>
      <c r="N537" s="501"/>
      <c r="O537" s="615"/>
      <c r="P537" s="615"/>
    </row>
    <row r="538" spans="1:18">
      <c r="A538" s="288"/>
      <c r="B538" s="288"/>
      <c r="C538" s="639"/>
      <c r="D538" s="405"/>
      <c r="E538" s="405"/>
      <c r="F538" s="291"/>
      <c r="G538" s="291"/>
      <c r="H538" s="291"/>
      <c r="I538" s="291"/>
      <c r="J538" s="291"/>
      <c r="K538" s="291"/>
      <c r="L538" s="501"/>
      <c r="M538" s="291"/>
      <c r="N538" s="501"/>
      <c r="O538" s="691"/>
      <c r="P538" s="685"/>
    </row>
    <row r="539" spans="1:18" ht="15.75">
      <c r="A539" s="288"/>
      <c r="B539" s="288"/>
      <c r="C539" s="639"/>
      <c r="D539" s="676"/>
      <c r="E539" s="677"/>
      <c r="F539" s="678"/>
      <c r="G539" s="677"/>
      <c r="H539" s="679"/>
      <c r="I539" s="677"/>
      <c r="J539" s="680"/>
      <c r="K539" s="679"/>
      <c r="L539" s="679"/>
      <c r="M539" s="681"/>
      <c r="N539" s="680"/>
      <c r="O539" s="666"/>
      <c r="P539" s="615"/>
    </row>
    <row r="540" spans="1:18">
      <c r="A540" s="288"/>
      <c r="B540" s="288"/>
      <c r="C540" s="639"/>
      <c r="D540" s="639"/>
      <c r="E540" s="639"/>
      <c r="F540" s="419"/>
      <c r="G540" s="419"/>
      <c r="H540" s="419"/>
      <c r="I540" s="565"/>
      <c r="J540" s="470"/>
      <c r="K540" s="419"/>
      <c r="L540" s="470"/>
      <c r="M540" s="419"/>
      <c r="N540" s="470"/>
      <c r="O540" s="699"/>
      <c r="P540" s="699"/>
    </row>
    <row r="541" spans="1:18">
      <c r="A541" s="288"/>
      <c r="B541" s="288"/>
      <c r="C541" s="639"/>
      <c r="D541" s="715"/>
      <c r="E541" s="689"/>
      <c r="F541" s="419"/>
      <c r="G541" s="419"/>
      <c r="H541" s="461"/>
      <c r="I541" s="419"/>
      <c r="J541" s="461"/>
      <c r="K541" s="419"/>
      <c r="L541" s="470"/>
      <c r="M541" s="419"/>
      <c r="N541" s="470"/>
      <c r="O541" s="699"/>
      <c r="P541" s="699"/>
    </row>
    <row r="542" spans="1:18">
      <c r="A542" s="288"/>
      <c r="B542" s="288"/>
      <c r="C542" s="639"/>
      <c r="D542" s="405"/>
      <c r="E542" s="405"/>
      <c r="F542" s="419"/>
      <c r="G542" s="419"/>
      <c r="H542" s="419"/>
      <c r="I542" s="565"/>
      <c r="J542" s="470"/>
      <c r="K542" s="419"/>
      <c r="L542" s="470"/>
      <c r="M542" s="419"/>
      <c r="N542" s="470"/>
      <c r="O542" s="699"/>
      <c r="P542" s="699"/>
    </row>
    <row r="543" spans="1:18">
      <c r="A543" s="288"/>
      <c r="B543" s="288"/>
      <c r="C543" s="683"/>
      <c r="D543" s="405"/>
      <c r="E543" s="405"/>
      <c r="O543" s="699"/>
      <c r="P543" s="699"/>
    </row>
    <row r="544" spans="1:18">
      <c r="A544" s="288"/>
      <c r="B544" s="288"/>
      <c r="C544" s="639"/>
      <c r="D544" s="716"/>
      <c r="E544" s="405"/>
      <c r="O544" s="699"/>
      <c r="P544" s="699"/>
    </row>
    <row r="545" spans="1:18">
      <c r="A545" s="288"/>
      <c r="B545" s="288"/>
      <c r="C545" s="639"/>
      <c r="D545" s="405"/>
      <c r="E545" s="291"/>
      <c r="F545" s="291"/>
      <c r="G545" s="291"/>
      <c r="H545" s="558"/>
      <c r="I545" s="291"/>
      <c r="J545" s="558"/>
      <c r="K545" s="291"/>
      <c r="L545" s="470"/>
      <c r="M545" s="291"/>
      <c r="N545" s="470"/>
      <c r="O545" s="615"/>
      <c r="P545" s="615"/>
    </row>
    <row r="546" spans="1:18">
      <c r="A546" s="288"/>
      <c r="B546" s="288"/>
      <c r="C546" s="639"/>
      <c r="D546" s="405"/>
      <c r="E546" s="291"/>
      <c r="F546" s="291"/>
      <c r="G546" s="291"/>
      <c r="H546" s="558"/>
      <c r="I546" s="291"/>
      <c r="J546" s="558"/>
      <c r="K546" s="291"/>
      <c r="L546" s="470"/>
      <c r="M546" s="291"/>
      <c r="N546" s="470"/>
      <c r="O546" s="686"/>
      <c r="P546" s="685"/>
      <c r="R546" s="717"/>
    </row>
    <row r="547" spans="1:18">
      <c r="A547" s="288"/>
      <c r="B547" s="288"/>
      <c r="C547" s="639"/>
      <c r="D547" s="405"/>
      <c r="E547" s="291"/>
      <c r="F547" s="291"/>
      <c r="G547" s="291"/>
      <c r="H547" s="558"/>
      <c r="I547" s="291"/>
      <c r="J547" s="558"/>
      <c r="K547" s="291"/>
      <c r="L547" s="470"/>
      <c r="M547" s="291"/>
      <c r="N547" s="501"/>
      <c r="O547" s="615"/>
      <c r="P547" s="615"/>
    </row>
    <row r="548" spans="1:18">
      <c r="A548" s="288"/>
      <c r="B548" s="288"/>
      <c r="C548" s="639"/>
      <c r="D548" s="405"/>
      <c r="E548" s="405"/>
      <c r="F548" s="291"/>
      <c r="G548" s="291"/>
      <c r="H548" s="291"/>
      <c r="I548" s="291"/>
      <c r="J548" s="291"/>
      <c r="K548" s="291"/>
      <c r="L548" s="558"/>
      <c r="M548" s="291"/>
      <c r="N548" s="501"/>
      <c r="O548" s="686"/>
      <c r="P548" s="685"/>
    </row>
    <row r="549" spans="1:18" ht="15.75">
      <c r="A549" s="288"/>
      <c r="B549" s="288"/>
      <c r="C549" s="639"/>
      <c r="D549" s="676"/>
      <c r="E549" s="677"/>
      <c r="F549" s="678"/>
      <c r="G549" s="677"/>
      <c r="H549" s="679"/>
      <c r="I549" s="677"/>
      <c r="J549" s="680"/>
      <c r="K549" s="679"/>
      <c r="L549" s="679"/>
      <c r="M549" s="681"/>
      <c r="N549" s="680"/>
      <c r="O549" s="666"/>
      <c r="P549" s="615"/>
    </row>
    <row r="550" spans="1:18">
      <c r="A550" s="288"/>
      <c r="B550" s="288"/>
      <c r="C550" s="639"/>
      <c r="D550" s="405"/>
      <c r="E550" s="405"/>
      <c r="O550" s="699"/>
      <c r="P550" s="699"/>
    </row>
    <row r="551" spans="1:18">
      <c r="A551" s="288"/>
      <c r="B551" s="288"/>
      <c r="C551" s="639"/>
      <c r="D551" s="639"/>
      <c r="E551" s="639"/>
      <c r="F551" s="639"/>
      <c r="O551" s="699"/>
      <c r="P551" s="699"/>
    </row>
    <row r="552" spans="1:18">
      <c r="A552" s="288"/>
      <c r="B552" s="288"/>
      <c r="C552" s="639"/>
      <c r="D552" s="405"/>
      <c r="E552" s="291"/>
      <c r="F552" s="291"/>
      <c r="G552" s="291"/>
      <c r="H552" s="718"/>
      <c r="I552" s="689"/>
      <c r="J552" s="718"/>
      <c r="K552" s="291"/>
      <c r="L552" s="291"/>
      <c r="M552" s="291"/>
      <c r="N552" s="501"/>
      <c r="O552" s="699"/>
      <c r="P552" s="699"/>
    </row>
    <row r="553" spans="1:18">
      <c r="A553" s="288"/>
      <c r="B553" s="288"/>
      <c r="C553" s="639"/>
      <c r="D553" s="689"/>
      <c r="E553" s="291"/>
      <c r="F553" s="291"/>
      <c r="G553" s="291"/>
      <c r="H553" s="718"/>
      <c r="I553" s="689"/>
      <c r="J553" s="718"/>
      <c r="K553" s="291"/>
      <c r="L553" s="291"/>
      <c r="M553" s="291"/>
      <c r="N553" s="501"/>
      <c r="O553" s="710"/>
      <c r="P553" s="699"/>
      <c r="R553" s="719"/>
    </row>
    <row r="554" spans="1:18">
      <c r="A554" s="288"/>
      <c r="B554" s="288"/>
      <c r="C554" s="639"/>
      <c r="D554" s="405"/>
      <c r="E554" s="291"/>
      <c r="F554" s="291"/>
      <c r="G554" s="291"/>
      <c r="H554" s="718"/>
      <c r="I554" s="689"/>
      <c r="J554" s="718"/>
      <c r="K554" s="291"/>
      <c r="L554" s="291"/>
      <c r="M554" s="291"/>
      <c r="N554" s="501"/>
      <c r="O554" s="699"/>
      <c r="P554" s="699"/>
      <c r="R554" s="698"/>
    </row>
    <row r="555" spans="1:18">
      <c r="A555" s="288"/>
      <c r="B555" s="288"/>
      <c r="C555" s="639"/>
      <c r="D555" s="405"/>
      <c r="E555" s="291"/>
      <c r="F555" s="291"/>
      <c r="G555" s="291"/>
      <c r="H555" s="718"/>
      <c r="I555" s="689"/>
      <c r="J555" s="718"/>
      <c r="K555" s="291"/>
      <c r="L555" s="291"/>
      <c r="M555" s="291"/>
      <c r="N555" s="501"/>
      <c r="O555" s="699"/>
      <c r="P555" s="699"/>
      <c r="R555" s="698"/>
    </row>
    <row r="556" spans="1:18">
      <c r="A556" s="288"/>
      <c r="B556" s="288"/>
      <c r="C556" s="639"/>
      <c r="D556" s="405"/>
      <c r="E556" s="291"/>
      <c r="F556" s="291"/>
      <c r="G556" s="291"/>
      <c r="H556" s="718"/>
      <c r="I556" s="689"/>
      <c r="J556" s="718"/>
      <c r="K556" s="291"/>
      <c r="L556" s="291"/>
      <c r="M556" s="291"/>
      <c r="N556" s="501"/>
      <c r="O556" s="699"/>
      <c r="P556" s="699"/>
      <c r="R556" s="698"/>
    </row>
    <row r="557" spans="1:18">
      <c r="A557" s="288"/>
      <c r="B557" s="288"/>
      <c r="C557" s="639"/>
      <c r="D557" s="405"/>
      <c r="E557" s="291"/>
      <c r="F557" s="291"/>
      <c r="G557" s="291"/>
      <c r="H557" s="718"/>
      <c r="I557" s="689"/>
      <c r="J557" s="718"/>
      <c r="K557" s="291"/>
      <c r="L557" s="291"/>
      <c r="M557" s="291"/>
      <c r="N557" s="501"/>
      <c r="O557" s="699"/>
      <c r="P557" s="699"/>
      <c r="R557" s="698"/>
    </row>
    <row r="558" spans="1:18">
      <c r="A558" s="288"/>
      <c r="B558" s="288"/>
      <c r="C558" s="639"/>
      <c r="D558" s="405"/>
      <c r="E558" s="405"/>
      <c r="N558" s="719"/>
      <c r="O558" s="720"/>
      <c r="P558" s="709"/>
      <c r="R558" s="698"/>
    </row>
    <row r="559" spans="1:18" ht="15.75">
      <c r="A559" s="288"/>
      <c r="B559" s="288"/>
      <c r="C559" s="639"/>
      <c r="D559" s="676"/>
      <c r="E559" s="677"/>
      <c r="F559" s="678"/>
      <c r="G559" s="677"/>
      <c r="H559" s="679"/>
      <c r="I559" s="677"/>
      <c r="J559" s="680"/>
      <c r="K559" s="679"/>
      <c r="L559" s="679"/>
      <c r="M559" s="681"/>
      <c r="N559" s="679"/>
      <c r="O559" s="643"/>
      <c r="P559" s="615"/>
      <c r="R559" s="698"/>
    </row>
    <row r="560" spans="1:18">
      <c r="A560" s="288"/>
      <c r="B560" s="288"/>
      <c r="C560" s="639"/>
      <c r="D560" s="405"/>
      <c r="E560" s="405"/>
      <c r="N560" s="711"/>
      <c r="O560" s="699"/>
      <c r="P560" s="699"/>
      <c r="R560" s="698"/>
    </row>
    <row r="561" spans="1:18">
      <c r="A561" s="288"/>
      <c r="B561" s="288"/>
      <c r="C561" s="639"/>
      <c r="D561" s="405"/>
      <c r="E561" s="405"/>
      <c r="N561" s="711"/>
      <c r="O561" s="699"/>
      <c r="P561" s="699"/>
      <c r="R561" s="698"/>
    </row>
    <row r="562" spans="1:18">
      <c r="A562" s="288"/>
      <c r="B562" s="288"/>
      <c r="C562" s="639"/>
      <c r="D562" s="639"/>
      <c r="E562" s="639"/>
      <c r="F562" s="639"/>
      <c r="N562" s="711"/>
      <c r="O562" s="699"/>
      <c r="P562" s="699"/>
      <c r="R562" s="698"/>
    </row>
    <row r="563" spans="1:18">
      <c r="A563" s="288"/>
      <c r="B563" s="288"/>
      <c r="C563" s="639"/>
      <c r="D563" s="405"/>
      <c r="E563" s="405"/>
      <c r="F563" s="291"/>
      <c r="G563" s="291"/>
      <c r="H563" s="718"/>
      <c r="I563" s="689"/>
      <c r="J563" s="718"/>
      <c r="K563" s="291"/>
      <c r="L563" s="558"/>
      <c r="M563" s="291"/>
      <c r="N563" s="558"/>
      <c r="O563" s="708"/>
      <c r="P563" s="709"/>
      <c r="R563" s="698"/>
    </row>
    <row r="564" spans="1:18" ht="15.75">
      <c r="A564" s="288"/>
      <c r="B564" s="288"/>
      <c r="C564" s="639"/>
      <c r="D564" s="676"/>
      <c r="E564" s="677"/>
      <c r="F564" s="678"/>
      <c r="G564" s="677"/>
      <c r="H564" s="679"/>
      <c r="I564" s="677"/>
      <c r="J564" s="680"/>
      <c r="K564" s="679"/>
      <c r="L564" s="679"/>
      <c r="M564" s="681"/>
      <c r="N564" s="679"/>
      <c r="O564" s="643"/>
      <c r="P564" s="615"/>
      <c r="R564" s="698"/>
    </row>
    <row r="565" spans="1:18">
      <c r="A565" s="288"/>
      <c r="B565" s="288"/>
      <c r="C565" s="639"/>
      <c r="D565" s="405"/>
      <c r="E565" s="405"/>
      <c r="N565" s="711"/>
      <c r="O565" s="699"/>
      <c r="P565" s="699"/>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405"/>
      <c r="E568" s="405"/>
      <c r="N568" s="711"/>
      <c r="O568" s="699"/>
      <c r="P568" s="699"/>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721"/>
      <c r="B571" s="721"/>
      <c r="C571" s="620"/>
      <c r="D571" s="620"/>
      <c r="E571" s="620"/>
      <c r="F571" s="620"/>
      <c r="G571" s="722"/>
      <c r="H571" s="722"/>
      <c r="I571" s="722"/>
      <c r="J571" s="722"/>
      <c r="K571" s="722"/>
      <c r="L571" s="722"/>
      <c r="M571" s="722"/>
      <c r="N571" s="722"/>
      <c r="O571" s="723"/>
      <c r="P571" s="723"/>
      <c r="R571" s="698"/>
    </row>
    <row r="572" spans="1:18">
      <c r="A572" s="721"/>
      <c r="B572" s="721"/>
      <c r="C572" s="620"/>
      <c r="D572" s="621"/>
      <c r="E572" s="621"/>
      <c r="F572" s="621"/>
      <c r="G572" s="621"/>
      <c r="H572" s="621"/>
      <c r="I572" s="621"/>
      <c r="J572" s="621"/>
      <c r="K572" s="623"/>
      <c r="L572" s="626"/>
      <c r="M572" s="623"/>
      <c r="N572" s="622"/>
      <c r="O572" s="724"/>
      <c r="P572" s="725"/>
    </row>
    <row r="573" spans="1:18">
      <c r="A573" s="721"/>
      <c r="B573" s="721"/>
      <c r="C573" s="620"/>
      <c r="D573" s="620"/>
      <c r="E573" s="620"/>
      <c r="F573" s="620"/>
      <c r="G573" s="620"/>
      <c r="H573" s="622"/>
      <c r="I573" s="721"/>
      <c r="J573" s="623"/>
      <c r="K573" s="623"/>
      <c r="L573" s="626"/>
      <c r="M573" s="623"/>
      <c r="N573" s="626"/>
      <c r="O573" s="726"/>
      <c r="P573" s="725"/>
    </row>
    <row r="574" spans="1:18">
      <c r="A574" s="721"/>
      <c r="B574" s="721"/>
      <c r="C574" s="620"/>
      <c r="D574" s="620"/>
      <c r="E574" s="620"/>
      <c r="F574" s="620"/>
      <c r="G574" s="620"/>
      <c r="H574" s="622"/>
      <c r="I574" s="721"/>
      <c r="J574" s="623"/>
      <c r="K574" s="623"/>
      <c r="L574" s="626"/>
      <c r="M574" s="623"/>
      <c r="N574" s="626"/>
      <c r="O574" s="726"/>
      <c r="P574" s="725"/>
    </row>
    <row r="575" spans="1:18">
      <c r="A575" s="721"/>
      <c r="B575" s="721"/>
      <c r="C575" s="620"/>
      <c r="D575" s="637"/>
      <c r="E575" s="637"/>
      <c r="F575" s="623"/>
      <c r="G575" s="623"/>
      <c r="H575" s="727"/>
      <c r="I575" s="628"/>
      <c r="J575" s="727"/>
      <c r="K575" s="623"/>
      <c r="L575" s="622"/>
      <c r="M575" s="623"/>
      <c r="N575" s="622"/>
      <c r="O575" s="726"/>
      <c r="P575" s="725"/>
    </row>
    <row r="576" spans="1:18">
      <c r="A576" s="721"/>
      <c r="B576" s="721"/>
      <c r="C576" s="620"/>
      <c r="D576" s="637"/>
      <c r="E576" s="637"/>
      <c r="F576" s="623"/>
      <c r="G576" s="623"/>
      <c r="H576" s="727"/>
      <c r="I576" s="628"/>
      <c r="J576" s="727"/>
      <c r="K576" s="623"/>
      <c r="L576" s="622"/>
      <c r="M576" s="623"/>
      <c r="N576" s="622"/>
      <c r="O576" s="726"/>
      <c r="P576" s="725"/>
    </row>
    <row r="577" spans="1:18">
      <c r="A577" s="721"/>
      <c r="B577" s="721"/>
      <c r="C577" s="620"/>
      <c r="D577" s="637"/>
      <c r="E577" s="637"/>
      <c r="F577" s="637"/>
      <c r="G577" s="620"/>
      <c r="H577" s="622"/>
      <c r="I577" s="721"/>
      <c r="J577" s="623"/>
      <c r="K577" s="623"/>
      <c r="L577" s="626"/>
      <c r="M577" s="623"/>
      <c r="N577" s="626"/>
      <c r="O577" s="726"/>
      <c r="P577" s="725"/>
    </row>
    <row r="578" spans="1:18" ht="15.75">
      <c r="A578" s="721"/>
      <c r="B578" s="721"/>
      <c r="C578" s="620"/>
      <c r="D578" s="676"/>
      <c r="E578" s="677"/>
      <c r="F578" s="678"/>
      <c r="G578" s="677"/>
      <c r="H578" s="679"/>
      <c r="I578" s="677"/>
      <c r="J578" s="680"/>
      <c r="K578" s="679"/>
      <c r="L578" s="679"/>
      <c r="M578" s="681"/>
      <c r="N578" s="680"/>
      <c r="O578" s="726"/>
      <c r="P578" s="725"/>
    </row>
    <row r="579" spans="1:18">
      <c r="A579" s="721"/>
      <c r="B579" s="721"/>
      <c r="C579" s="620"/>
      <c r="D579" s="637"/>
      <c r="E579" s="637"/>
      <c r="F579" s="637"/>
      <c r="G579" s="620"/>
      <c r="H579" s="622"/>
      <c r="I579" s="721"/>
      <c r="J579" s="623"/>
      <c r="K579" s="623"/>
      <c r="L579" s="626"/>
      <c r="M579" s="623"/>
      <c r="N579" s="466"/>
      <c r="O579" s="726"/>
      <c r="P579" s="725"/>
    </row>
    <row r="580" spans="1:18">
      <c r="A580" s="721"/>
      <c r="B580" s="721"/>
      <c r="C580" s="620"/>
      <c r="D580" s="637"/>
      <c r="E580" s="637"/>
      <c r="F580" s="722"/>
      <c r="G580" s="722"/>
      <c r="H580" s="722"/>
      <c r="I580" s="722"/>
      <c r="J580" s="722"/>
      <c r="K580" s="722"/>
      <c r="L580" s="722"/>
      <c r="M580" s="722"/>
      <c r="N580" s="722"/>
      <c r="O580" s="723"/>
      <c r="P580" s="723"/>
    </row>
    <row r="581" spans="1:18">
      <c r="A581" s="288"/>
      <c r="B581" s="288"/>
      <c r="C581" s="614"/>
      <c r="D581" s="368"/>
      <c r="E581" s="368"/>
      <c r="F581" s="368"/>
      <c r="G581" s="291"/>
      <c r="H581" s="291"/>
      <c r="I581" s="291"/>
      <c r="J581" s="558"/>
      <c r="K581" s="291"/>
      <c r="L581" s="501"/>
      <c r="M581" s="291"/>
      <c r="N581" s="470"/>
      <c r="O581" s="710"/>
      <c r="P581" s="699"/>
      <c r="R581" s="702"/>
    </row>
    <row r="582" spans="1:18">
      <c r="A582" s="288"/>
      <c r="B582" s="288"/>
      <c r="C582" s="614"/>
      <c r="D582" s="368"/>
      <c r="E582" s="368"/>
      <c r="F582" s="368"/>
      <c r="G582" s="291"/>
      <c r="H582" s="291"/>
      <c r="I582" s="291"/>
      <c r="J582" s="558"/>
      <c r="K582" s="291"/>
      <c r="L582" s="558"/>
      <c r="M582" s="291"/>
      <c r="N582" s="470"/>
      <c r="O582" s="699"/>
      <c r="P582" s="699"/>
    </row>
    <row r="583" spans="1:18">
      <c r="A583" s="288"/>
      <c r="B583" s="288"/>
      <c r="C583" s="614"/>
      <c r="D583" s="728"/>
      <c r="E583" s="405"/>
      <c r="G583" s="291"/>
      <c r="H583" s="291"/>
      <c r="I583" s="291"/>
      <c r="J583" s="558"/>
      <c r="K583" s="291"/>
      <c r="L583" s="558"/>
      <c r="M583" s="291"/>
      <c r="N583" s="470"/>
      <c r="O583" s="699"/>
      <c r="P583" s="699"/>
    </row>
    <row r="584" spans="1:18">
      <c r="A584" s="288"/>
      <c r="B584" s="288"/>
      <c r="C584" s="614"/>
      <c r="D584" s="304"/>
      <c r="E584" s="304"/>
      <c r="G584" s="291"/>
      <c r="H584" s="291"/>
      <c r="I584" s="291"/>
      <c r="J584" s="558"/>
      <c r="K584" s="291"/>
      <c r="L584" s="558"/>
      <c r="M584" s="291"/>
      <c r="N584" s="470"/>
      <c r="O584" s="699"/>
      <c r="P584" s="699"/>
    </row>
    <row r="585" spans="1:18">
      <c r="A585" s="288"/>
      <c r="B585" s="288"/>
      <c r="C585" s="614"/>
      <c r="D585" s="304"/>
      <c r="E585" s="304"/>
      <c r="G585" s="291"/>
      <c r="H585" s="291"/>
      <c r="I585" s="291"/>
      <c r="J585" s="558"/>
      <c r="K585" s="291"/>
      <c r="L585" s="558"/>
      <c r="M585" s="291"/>
      <c r="N585" s="470"/>
      <c r="O585" s="699"/>
      <c r="P585" s="699"/>
    </row>
    <row r="586" spans="1:18">
      <c r="A586" s="288"/>
      <c r="B586" s="288"/>
      <c r="C586" s="614"/>
      <c r="D586" s="728"/>
      <c r="E586" s="304"/>
      <c r="G586" s="291"/>
      <c r="H586" s="291"/>
      <c r="I586" s="291"/>
      <c r="J586" s="558"/>
      <c r="K586" s="291"/>
      <c r="L586" s="558"/>
      <c r="M586" s="291"/>
      <c r="N586" s="470"/>
      <c r="O586" s="699"/>
      <c r="P586" s="699"/>
    </row>
    <row r="587" spans="1:18">
      <c r="A587" s="288"/>
      <c r="B587" s="288"/>
      <c r="C587" s="614"/>
      <c r="D587" s="728"/>
      <c r="E587" s="304"/>
      <c r="G587" s="291"/>
      <c r="H587" s="291"/>
      <c r="I587" s="291"/>
      <c r="J587" s="558"/>
      <c r="K587" s="291"/>
      <c r="L587" s="558"/>
      <c r="M587" s="291"/>
      <c r="N587" s="470"/>
      <c r="O587" s="699"/>
      <c r="P587" s="699"/>
    </row>
    <row r="588" spans="1:18">
      <c r="A588" s="288"/>
      <c r="B588" s="288"/>
      <c r="C588" s="614"/>
      <c r="D588" s="728"/>
      <c r="E588" s="304"/>
      <c r="G588" s="291"/>
      <c r="H588" s="291"/>
      <c r="I588" s="291"/>
      <c r="J588" s="558"/>
      <c r="K588" s="291"/>
      <c r="L588" s="558"/>
      <c r="M588" s="291"/>
      <c r="N588" s="470"/>
      <c r="O588" s="699"/>
      <c r="P588" s="699"/>
    </row>
    <row r="589" spans="1:18">
      <c r="A589" s="288"/>
      <c r="B589" s="288"/>
      <c r="C589" s="614"/>
      <c r="D589" s="304"/>
      <c r="E589" s="304"/>
      <c r="N589" s="711"/>
      <c r="O589" s="699"/>
      <c r="P589" s="699"/>
    </row>
    <row r="590" spans="1:18">
      <c r="A590" s="288"/>
      <c r="B590" s="288"/>
      <c r="C590" s="614"/>
      <c r="D590" s="304"/>
      <c r="E590" s="304"/>
      <c r="O590" s="699"/>
      <c r="P590" s="699"/>
    </row>
    <row r="591" spans="1:18">
      <c r="A591" s="288"/>
      <c r="B591" s="288"/>
      <c r="C591" s="614"/>
      <c r="D591" s="405"/>
      <c r="E591" s="291"/>
      <c r="F591" s="291"/>
      <c r="G591" s="291"/>
      <c r="H591" s="558"/>
      <c r="I591" s="291"/>
      <c r="J591" s="501"/>
      <c r="K591" s="291"/>
      <c r="L591" s="461"/>
      <c r="O591" s="699"/>
      <c r="P591" s="699"/>
    </row>
    <row r="592" spans="1:18">
      <c r="A592" s="288"/>
      <c r="B592" s="288"/>
      <c r="C592" s="614"/>
      <c r="D592" s="405"/>
      <c r="E592" s="291"/>
      <c r="F592" s="291"/>
      <c r="G592" s="291"/>
      <c r="H592" s="558"/>
      <c r="I592" s="291"/>
      <c r="J592" s="501"/>
      <c r="K592" s="291"/>
      <c r="L592" s="461"/>
      <c r="O592" s="699"/>
      <c r="P592" s="699"/>
    </row>
    <row r="593" spans="1:18">
      <c r="A593" s="288"/>
      <c r="B593" s="288"/>
      <c r="C593" s="614"/>
      <c r="D593" s="405"/>
      <c r="E593" s="291"/>
      <c r="F593" s="291"/>
      <c r="G593" s="291"/>
      <c r="H593" s="558"/>
      <c r="I593" s="291"/>
      <c r="J593" s="501"/>
      <c r="K593" s="291"/>
      <c r="L593" s="461"/>
      <c r="O593" s="699"/>
      <c r="P593" s="699"/>
    </row>
    <row r="594" spans="1:18">
      <c r="A594" s="288"/>
      <c r="B594" s="288"/>
      <c r="C594" s="614"/>
      <c r="D594" s="405"/>
      <c r="E594" s="291"/>
      <c r="F594" s="291"/>
      <c r="G594" s="291"/>
      <c r="H594" s="558"/>
      <c r="I594" s="291"/>
      <c r="J594" s="501"/>
      <c r="K594" s="291"/>
      <c r="L594" s="461"/>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N597" s="719"/>
      <c r="O597" s="699"/>
      <c r="P597" s="699"/>
    </row>
    <row r="598" spans="1:18">
      <c r="A598" s="288"/>
      <c r="B598" s="288"/>
      <c r="C598" s="614"/>
      <c r="D598" s="304"/>
      <c r="E598" s="698"/>
      <c r="F598" s="719"/>
      <c r="J598" s="711"/>
      <c r="L598" s="617"/>
      <c r="N598" s="711"/>
      <c r="O598" s="699"/>
      <c r="P598" s="699"/>
    </row>
    <row r="599" spans="1:18">
      <c r="A599" s="288"/>
      <c r="B599" s="288"/>
      <c r="C599" s="614"/>
      <c r="D599" s="304"/>
      <c r="E599" s="304"/>
      <c r="N599" s="711"/>
      <c r="O599" s="708"/>
      <c r="P599" s="709"/>
    </row>
    <row r="600" spans="1:18" ht="15.75">
      <c r="A600" s="672"/>
      <c r="B600" s="672"/>
      <c r="C600" s="729"/>
      <c r="D600" s="676"/>
      <c r="E600" s="677"/>
      <c r="F600" s="678"/>
      <c r="G600" s="677"/>
      <c r="H600" s="679"/>
      <c r="I600" s="677"/>
      <c r="J600" s="680"/>
      <c r="K600" s="679"/>
      <c r="L600" s="679"/>
      <c r="M600" s="681"/>
      <c r="N600" s="680"/>
      <c r="O600" s="708"/>
      <c r="P600" s="709"/>
    </row>
    <row r="601" spans="1:18">
      <c r="A601" s="672"/>
      <c r="B601" s="672"/>
      <c r="C601" s="729"/>
      <c r="D601" s="304"/>
      <c r="E601" s="304"/>
      <c r="N601" s="711"/>
      <c r="O601" s="708"/>
      <c r="P601" s="709"/>
    </row>
    <row r="602" spans="1:18">
      <c r="A602" s="565"/>
      <c r="B602" s="565"/>
      <c r="C602" s="614"/>
      <c r="D602" s="614"/>
      <c r="E602" s="614"/>
      <c r="F602" s="614"/>
      <c r="G602" s="614"/>
      <c r="H602" s="614"/>
      <c r="I602" s="614"/>
      <c r="J602" s="614"/>
      <c r="K602" s="614"/>
      <c r="L602" s="614"/>
      <c r="M602" s="426"/>
      <c r="N602" s="426"/>
      <c r="O602" s="611"/>
      <c r="P602" s="611"/>
    </row>
    <row r="603" spans="1:18">
      <c r="A603" s="565"/>
      <c r="B603" s="565"/>
      <c r="C603" s="614"/>
      <c r="D603" s="614"/>
      <c r="E603" s="614"/>
      <c r="F603" s="614"/>
      <c r="G603" s="291"/>
      <c r="H603" s="291"/>
      <c r="I603" s="291"/>
      <c r="J603" s="558"/>
      <c r="K603" s="291"/>
      <c r="L603" s="501"/>
      <c r="M603" s="291"/>
      <c r="N603" s="461"/>
      <c r="O603" s="730"/>
      <c r="P603" s="731"/>
      <c r="R603" s="702"/>
    </row>
    <row r="604" spans="1:18" ht="15.75">
      <c r="A604" s="565"/>
      <c r="B604" s="565"/>
      <c r="C604" s="614"/>
      <c r="D604" s="676"/>
      <c r="E604" s="677"/>
      <c r="F604" s="678"/>
      <c r="G604" s="677"/>
      <c r="H604" s="679"/>
      <c r="I604" s="677"/>
      <c r="J604" s="680"/>
      <c r="K604" s="679"/>
      <c r="L604" s="679"/>
      <c r="M604" s="681"/>
      <c r="N604" s="680"/>
      <c r="O604" s="708"/>
      <c r="P604" s="709"/>
    </row>
    <row r="605" spans="1:18">
      <c r="A605" s="565"/>
      <c r="B605" s="565"/>
      <c r="C605" s="614"/>
      <c r="D605" s="614"/>
      <c r="E605" s="614"/>
      <c r="F605" s="614"/>
      <c r="G605" s="614"/>
      <c r="H605" s="614"/>
      <c r="I605" s="614"/>
      <c r="J605" s="614"/>
      <c r="K605" s="426"/>
      <c r="L605" s="732"/>
      <c r="M605" s="426"/>
      <c r="N605" s="426"/>
      <c r="O605" s="611"/>
      <c r="P605" s="611"/>
    </row>
    <row r="606" spans="1:18">
      <c r="A606" s="565"/>
      <c r="B606" s="565"/>
      <c r="C606" s="614"/>
      <c r="D606" s="542"/>
      <c r="E606" s="542"/>
      <c r="F606" s="542"/>
      <c r="G606" s="542"/>
      <c r="H606" s="542"/>
      <c r="I606" s="542"/>
      <c r="J606" s="542"/>
      <c r="K606" s="426"/>
      <c r="L606" s="732"/>
      <c r="M606" s="426"/>
      <c r="N606" s="732"/>
      <c r="O606" s="611"/>
      <c r="P606" s="611"/>
    </row>
    <row r="607" spans="1:18">
      <c r="A607" s="288"/>
      <c r="B607" s="288"/>
      <c r="C607" s="456"/>
      <c r="D607" s="639"/>
      <c r="E607" s="639"/>
      <c r="F607" s="639"/>
      <c r="O607" s="699"/>
      <c r="P607" s="699"/>
    </row>
    <row r="608" spans="1:18">
      <c r="A608" s="288"/>
      <c r="B608" s="288"/>
      <c r="C608" s="456"/>
      <c r="D608" s="669"/>
      <c r="E608" s="397"/>
      <c r="F608" s="558"/>
      <c r="G608" s="355"/>
      <c r="H608" s="733"/>
      <c r="I608" s="291"/>
      <c r="J608" s="501"/>
      <c r="K608" s="355"/>
      <c r="L608" s="668"/>
      <c r="M608" s="291"/>
      <c r="N608" s="470"/>
      <c r="O608" s="720"/>
      <c r="P608" s="709"/>
      <c r="R608" s="702"/>
    </row>
    <row r="609" spans="1:19">
      <c r="A609" s="288"/>
      <c r="B609" s="288"/>
      <c r="C609" s="456"/>
      <c r="D609" s="397"/>
      <c r="E609" s="397"/>
      <c r="F609" s="291"/>
      <c r="G609" s="291"/>
      <c r="H609" s="558"/>
      <c r="I609" s="291"/>
      <c r="J609" s="558"/>
      <c r="K609" s="291"/>
      <c r="L609" s="501"/>
      <c r="M609" s="291"/>
      <c r="N609" s="470"/>
      <c r="O609" s="699"/>
      <c r="P609" s="699"/>
    </row>
    <row r="610" spans="1:19">
      <c r="A610" s="288"/>
      <c r="B610" s="288"/>
      <c r="C610" s="456"/>
      <c r="D610" s="715"/>
      <c r="E610" s="689"/>
      <c r="F610" s="558"/>
      <c r="G610" s="291"/>
      <c r="H610" s="558"/>
      <c r="I610" s="615"/>
      <c r="J610" s="501"/>
      <c r="K610" s="291"/>
      <c r="L610" s="501"/>
      <c r="M610" s="291"/>
      <c r="N610" s="558"/>
      <c r="O610" s="710"/>
      <c r="P610" s="699"/>
    </row>
    <row r="611" spans="1:19">
      <c r="A611" s="288"/>
      <c r="B611" s="288"/>
      <c r="C611" s="456"/>
      <c r="D611" s="405"/>
      <c r="E611" s="405"/>
      <c r="F611" s="291"/>
      <c r="G611" s="291"/>
      <c r="H611" s="291"/>
      <c r="I611" s="288"/>
      <c r="J611" s="291"/>
      <c r="K611" s="291"/>
      <c r="L611" s="291"/>
      <c r="M611" s="291"/>
      <c r="N611" s="558"/>
      <c r="O611" s="699"/>
      <c r="P611" s="699"/>
    </row>
    <row r="612" spans="1:19">
      <c r="A612" s="288"/>
      <c r="B612" s="288"/>
      <c r="C612" s="456"/>
      <c r="D612" s="405"/>
      <c r="E612" s="405"/>
      <c r="O612" s="699"/>
      <c r="P612" s="699"/>
    </row>
    <row r="613" spans="1:19">
      <c r="A613" s="288"/>
      <c r="B613" s="288"/>
      <c r="C613" s="639"/>
      <c r="D613" s="639"/>
      <c r="E613" s="639"/>
      <c r="F613" s="639"/>
      <c r="O613" s="699"/>
      <c r="P613" s="698"/>
      <c r="R613" s="702"/>
    </row>
    <row r="614" spans="1:19">
      <c r="A614" s="288"/>
      <c r="B614" s="288"/>
      <c r="C614" s="639"/>
      <c r="D614" s="669"/>
      <c r="E614" s="397"/>
      <c r="F614" s="558"/>
      <c r="G614" s="355"/>
      <c r="H614" s="733"/>
      <c r="I614" s="291"/>
      <c r="J614" s="501"/>
      <c r="K614" s="355"/>
      <c r="L614" s="668"/>
      <c r="M614" s="291"/>
      <c r="N614" s="470"/>
      <c r="O614" s="710"/>
      <c r="P614" s="699"/>
    </row>
    <row r="615" spans="1:19">
      <c r="A615" s="288"/>
      <c r="B615" s="288"/>
      <c r="C615" s="639"/>
      <c r="D615" s="397"/>
      <c r="E615" s="397"/>
      <c r="F615" s="291"/>
      <c r="G615" s="291"/>
      <c r="H615" s="558"/>
      <c r="I615" s="291"/>
      <c r="J615" s="558"/>
      <c r="K615" s="291"/>
      <c r="L615" s="501"/>
      <c r="M615" s="291"/>
      <c r="N615" s="470"/>
      <c r="O615" s="699"/>
      <c r="P615" s="699"/>
    </row>
    <row r="616" spans="1:19">
      <c r="A616" s="288"/>
      <c r="B616" s="288"/>
      <c r="C616" s="639"/>
      <c r="D616" s="715"/>
      <c r="E616" s="689"/>
      <c r="F616" s="558"/>
      <c r="G616" s="355"/>
      <c r="H616" s="733"/>
      <c r="I616" s="291"/>
      <c r="J616" s="501"/>
      <c r="K616" s="355"/>
      <c r="L616" s="668"/>
      <c r="M616" s="291"/>
      <c r="N616" s="470"/>
      <c r="O616" s="720"/>
      <c r="P616" s="709"/>
    </row>
    <row r="617" spans="1:19">
      <c r="A617" s="288"/>
      <c r="B617" s="288"/>
      <c r="C617" s="639"/>
      <c r="D617" s="405"/>
      <c r="E617" s="405"/>
      <c r="F617" s="291"/>
      <c r="G617" s="291"/>
      <c r="H617" s="291"/>
      <c r="I617" s="288"/>
      <c r="J617" s="291"/>
      <c r="K617" s="291"/>
      <c r="L617" s="291"/>
      <c r="M617" s="291"/>
      <c r="N617" s="558"/>
      <c r="O617" s="699"/>
      <c r="P617" s="699"/>
    </row>
    <row r="618" spans="1:19">
      <c r="A618" s="288"/>
      <c r="B618" s="288"/>
      <c r="C618" s="639"/>
      <c r="D618" s="405"/>
      <c r="E618" s="405"/>
      <c r="O618" s="699"/>
      <c r="P618" s="699"/>
    </row>
    <row r="619" spans="1:19">
      <c r="A619" s="288"/>
      <c r="B619" s="288"/>
      <c r="C619" s="639"/>
      <c r="D619" s="639"/>
      <c r="E619" s="639"/>
      <c r="F619" s="639"/>
      <c r="G619" s="291"/>
      <c r="J619" s="711"/>
      <c r="L619" s="711"/>
      <c r="N619" s="711"/>
      <c r="O619" s="710"/>
      <c r="P619" s="699"/>
      <c r="R619" s="702"/>
    </row>
    <row r="620" spans="1:19">
      <c r="A620" s="288"/>
      <c r="B620" s="288"/>
      <c r="C620" s="639"/>
      <c r="D620" s="405"/>
      <c r="E620" s="405"/>
      <c r="F620" s="558"/>
      <c r="G620" s="355"/>
      <c r="H620" s="733"/>
      <c r="I620" s="291"/>
      <c r="J620" s="501"/>
      <c r="K620" s="355"/>
      <c r="L620" s="668"/>
      <c r="M620" s="291"/>
      <c r="N620" s="470"/>
      <c r="O620" s="720"/>
      <c r="P620" s="709"/>
    </row>
    <row r="621" spans="1:19">
      <c r="A621" s="288"/>
      <c r="B621" s="288"/>
      <c r="C621" s="639"/>
      <c r="D621" s="405"/>
      <c r="E621" s="405"/>
      <c r="O621" s="699"/>
      <c r="P621" s="699"/>
    </row>
    <row r="622" spans="1:19">
      <c r="A622" s="288"/>
      <c r="B622" s="288"/>
      <c r="C622" s="639"/>
      <c r="D622" s="405"/>
      <c r="E622" s="405"/>
      <c r="O622" s="699"/>
      <c r="P622" s="699"/>
    </row>
    <row r="623" spans="1:19">
      <c r="A623" s="288"/>
      <c r="B623" s="288"/>
      <c r="C623" s="620"/>
      <c r="D623" s="405"/>
      <c r="E623" s="405"/>
      <c r="O623" s="699"/>
      <c r="P623" s="699"/>
      <c r="R623" s="702">
        <v>0</v>
      </c>
      <c r="S623" s="702">
        <f>R623*1</f>
        <v>0</v>
      </c>
    </row>
    <row r="624" spans="1:19">
      <c r="A624" s="288"/>
      <c r="B624" s="288"/>
      <c r="C624" s="620"/>
      <c r="D624" s="639"/>
      <c r="E624" s="639"/>
      <c r="F624" s="558"/>
      <c r="G624" s="355"/>
      <c r="H624" s="733"/>
      <c r="I624" s="291"/>
      <c r="J624" s="501"/>
      <c r="K624" s="355"/>
      <c r="L624" s="668"/>
      <c r="M624" s="291"/>
      <c r="N624" s="470"/>
      <c r="O624" s="720"/>
      <c r="P624" s="709"/>
      <c r="S624" s="702">
        <f>SUM(S12:S623)</f>
        <v>0</v>
      </c>
    </row>
    <row r="625" spans="1:16">
      <c r="A625" s="288"/>
      <c r="B625" s="288"/>
      <c r="C625" s="620"/>
      <c r="D625" s="405"/>
      <c r="E625" s="405"/>
      <c r="F625" s="558"/>
      <c r="G625" s="355"/>
      <c r="H625" s="733"/>
      <c r="I625" s="291"/>
      <c r="J625" s="501"/>
      <c r="K625" s="355"/>
      <c r="L625" s="668"/>
      <c r="M625" s="291"/>
      <c r="N625" s="470"/>
      <c r="O625" s="720"/>
      <c r="P625" s="709"/>
    </row>
    <row r="626" spans="1:16">
      <c r="A626" s="288"/>
      <c r="B626" s="288"/>
      <c r="C626" s="456"/>
      <c r="D626" s="405"/>
      <c r="E626" s="405"/>
      <c r="O626" s="699"/>
      <c r="P626" s="699"/>
    </row>
    <row r="627" spans="1:16">
      <c r="A627" s="288"/>
      <c r="B627" s="288"/>
      <c r="C627" s="456"/>
      <c r="D627" s="734"/>
      <c r="E627" s="734"/>
      <c r="F627" s="734"/>
      <c r="G627" s="291"/>
      <c r="H627" s="291"/>
      <c r="I627" s="291"/>
      <c r="J627" s="558"/>
      <c r="K627" s="291"/>
      <c r="L627" s="501"/>
      <c r="M627" s="291"/>
      <c r="N627" s="461"/>
      <c r="O627" s="720"/>
      <c r="P627" s="709"/>
    </row>
    <row r="628" spans="1:16" ht="15.75">
      <c r="A628" s="288"/>
      <c r="B628" s="288"/>
      <c r="C628" s="456"/>
      <c r="D628" s="676"/>
      <c r="E628" s="677"/>
      <c r="F628" s="678"/>
      <c r="G628" s="677"/>
      <c r="H628" s="679"/>
      <c r="I628" s="677"/>
      <c r="J628" s="680"/>
      <c r="K628" s="679"/>
      <c r="L628" s="679"/>
      <c r="M628" s="681"/>
      <c r="N628" s="680"/>
      <c r="O628" s="708"/>
      <c r="P628" s="709"/>
    </row>
    <row r="629" spans="1:16">
      <c r="A629" s="288"/>
      <c r="B629" s="288"/>
      <c r="C629" s="456"/>
      <c r="D629" s="639"/>
      <c r="E629" s="639"/>
      <c r="F629" s="558"/>
      <c r="G629" s="355"/>
      <c r="H629" s="733"/>
      <c r="I629" s="291"/>
      <c r="J629" s="501"/>
      <c r="K629" s="355"/>
      <c r="L629" s="668"/>
      <c r="M629" s="291"/>
      <c r="N629" s="470"/>
      <c r="O629" s="720"/>
      <c r="P629" s="709"/>
    </row>
    <row r="630" spans="1:16">
      <c r="A630" s="288"/>
      <c r="B630" s="288"/>
      <c r="C630" s="456"/>
      <c r="D630" s="405"/>
      <c r="E630" s="405"/>
      <c r="O630" s="699"/>
      <c r="P630" s="699"/>
    </row>
    <row r="631" spans="1:16">
      <c r="A631" s="288"/>
      <c r="B631" s="288"/>
      <c r="C631" s="456"/>
      <c r="D631" s="639"/>
      <c r="E631" s="639"/>
      <c r="F631" s="639"/>
      <c r="G631" s="291"/>
      <c r="H631" s="291"/>
      <c r="I631" s="291"/>
      <c r="J631" s="558"/>
      <c r="K631" s="291"/>
      <c r="L631" s="501"/>
      <c r="M631" s="291"/>
      <c r="N631" s="461"/>
      <c r="O631" s="720"/>
      <c r="P631" s="709"/>
    </row>
    <row r="632" spans="1:16">
      <c r="A632" s="288"/>
      <c r="B632" s="288"/>
      <c r="C632" s="456"/>
      <c r="D632" s="639"/>
      <c r="E632" s="639"/>
      <c r="F632" s="558"/>
      <c r="G632" s="355"/>
      <c r="H632" s="733"/>
      <c r="I632" s="291"/>
      <c r="J632" s="501"/>
      <c r="K632" s="355"/>
      <c r="L632" s="668"/>
      <c r="M632" s="291"/>
      <c r="N632" s="470"/>
      <c r="O632" s="720"/>
      <c r="P632" s="709"/>
    </row>
    <row r="633" spans="1:16">
      <c r="A633" s="288"/>
      <c r="B633" s="288"/>
      <c r="C633" s="456"/>
      <c r="D633" s="639"/>
      <c r="E633" s="639"/>
      <c r="F633" s="558"/>
      <c r="G633" s="291"/>
      <c r="H633" s="667"/>
      <c r="I633" s="291"/>
      <c r="J633" s="501"/>
      <c r="K633" s="355"/>
      <c r="L633" s="668"/>
      <c r="M633" s="291"/>
      <c r="N633" s="470"/>
      <c r="O633" s="735"/>
      <c r="P633" s="709"/>
    </row>
    <row r="634" spans="1:16">
      <c r="A634" s="288"/>
      <c r="B634" s="288"/>
      <c r="C634" s="456"/>
      <c r="D634" s="639"/>
      <c r="E634" s="639"/>
      <c r="F634" s="639"/>
      <c r="G634" s="639"/>
      <c r="H634" s="667"/>
      <c r="I634" s="291"/>
      <c r="J634" s="667"/>
      <c r="K634" s="355"/>
      <c r="L634" s="667"/>
      <c r="M634" s="615"/>
      <c r="N634" s="470"/>
      <c r="O634" s="735"/>
      <c r="P634" s="709"/>
    </row>
    <row r="635" spans="1:16">
      <c r="A635" s="288"/>
      <c r="B635" s="288"/>
      <c r="C635" s="456"/>
      <c r="D635" s="639"/>
      <c r="E635" s="639"/>
      <c r="F635" s="558"/>
      <c r="G635" s="355"/>
      <c r="H635" s="733"/>
      <c r="I635" s="291"/>
      <c r="J635" s="501"/>
      <c r="K635" s="355"/>
      <c r="L635" s="668"/>
      <c r="M635" s="291"/>
      <c r="N635" s="470"/>
      <c r="O635" s="720"/>
      <c r="P635" s="709"/>
    </row>
    <row r="636" spans="1:16">
      <c r="A636" s="288"/>
      <c r="B636" s="288"/>
      <c r="C636" s="456"/>
      <c r="D636" s="639"/>
      <c r="E636" s="639"/>
      <c r="F636" s="558"/>
      <c r="G636" s="355"/>
      <c r="H636" s="733"/>
      <c r="I636" s="291"/>
      <c r="J636" s="501"/>
      <c r="K636" s="355"/>
      <c r="L636" s="668"/>
      <c r="M636" s="291"/>
      <c r="N636" s="470"/>
      <c r="O636" s="720"/>
      <c r="P636" s="709"/>
    </row>
    <row r="637" spans="1:16">
      <c r="A637" s="288"/>
      <c r="B637" s="288"/>
      <c r="C637" s="456"/>
      <c r="D637" s="639"/>
      <c r="E637" s="639"/>
      <c r="F637" s="558"/>
      <c r="G637" s="355"/>
      <c r="H637" s="733"/>
      <c r="I637" s="291"/>
      <c r="J637" s="501"/>
      <c r="K637" s="355"/>
      <c r="L637" s="668"/>
      <c r="M637" s="291"/>
      <c r="N637" s="470"/>
      <c r="O637" s="720"/>
      <c r="P637" s="709"/>
    </row>
    <row r="638" spans="1:16">
      <c r="A638" s="288"/>
      <c r="B638" s="288"/>
      <c r="C638" s="456"/>
      <c r="D638" s="639"/>
      <c r="E638" s="639"/>
      <c r="F638" s="558"/>
      <c r="G638" s="355"/>
      <c r="H638" s="733"/>
      <c r="I638" s="291"/>
      <c r="J638" s="501"/>
      <c r="K638" s="355"/>
      <c r="L638" s="668"/>
      <c r="M638" s="291"/>
      <c r="N638" s="470"/>
      <c r="O638" s="720"/>
      <c r="P638" s="709"/>
    </row>
    <row r="639" spans="1:16">
      <c r="A639" s="288"/>
      <c r="B639" s="288"/>
      <c r="C639" s="456"/>
      <c r="D639" s="639"/>
      <c r="E639" s="639"/>
      <c r="F639" s="558"/>
      <c r="G639" s="355"/>
      <c r="H639" s="733"/>
      <c r="I639" s="291"/>
      <c r="J639" s="501"/>
      <c r="K639" s="355"/>
      <c r="L639" s="668"/>
      <c r="M639" s="291"/>
      <c r="N639" s="470"/>
      <c r="O639" s="720"/>
      <c r="P639" s="709"/>
    </row>
    <row r="640" spans="1:16">
      <c r="A640" s="288"/>
      <c r="B640" s="288"/>
      <c r="C640" s="456"/>
      <c r="D640" s="405"/>
      <c r="E640" s="405"/>
      <c r="O640" s="699"/>
      <c r="P640" s="699"/>
    </row>
    <row r="641" spans="1:16">
      <c r="A641" s="288"/>
      <c r="B641" s="288"/>
      <c r="C641" s="456"/>
      <c r="D641" s="639"/>
      <c r="E641" s="639"/>
      <c r="F641" s="639"/>
      <c r="G641" s="291"/>
      <c r="H641" s="291"/>
      <c r="I641" s="291"/>
      <c r="J641" s="558"/>
      <c r="K641" s="291"/>
      <c r="L641" s="501"/>
      <c r="M641" s="291"/>
      <c r="N641" s="461"/>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291"/>
      <c r="H643" s="667"/>
      <c r="I643" s="291"/>
      <c r="J643" s="501"/>
      <c r="K643" s="355"/>
      <c r="L643" s="668"/>
      <c r="M643" s="291"/>
      <c r="N643" s="470"/>
      <c r="O643" s="735"/>
      <c r="P643" s="709"/>
    </row>
    <row r="644" spans="1:16">
      <c r="A644" s="288"/>
      <c r="B644" s="288"/>
      <c r="C644" s="456"/>
      <c r="D644" s="639"/>
      <c r="E644" s="639"/>
      <c r="F644" s="639"/>
      <c r="G644" s="639"/>
      <c r="H644" s="667"/>
      <c r="I644" s="291"/>
      <c r="J644" s="667"/>
      <c r="K644" s="355"/>
      <c r="L644" s="667"/>
      <c r="M644" s="615"/>
      <c r="N644" s="470"/>
      <c r="O644" s="735"/>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355"/>
      <c r="H647" s="733"/>
      <c r="I647" s="291"/>
      <c r="J647" s="501"/>
      <c r="K647" s="355"/>
      <c r="L647" s="668"/>
      <c r="M647" s="291"/>
      <c r="N647" s="470"/>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405"/>
      <c r="E650" s="405"/>
      <c r="O650" s="699"/>
      <c r="P650" s="699"/>
    </row>
    <row r="651" spans="1:16">
      <c r="A651" s="288"/>
      <c r="B651" s="288"/>
      <c r="C651" s="456"/>
      <c r="D651" s="639"/>
      <c r="E651" s="639"/>
      <c r="F651" s="639"/>
      <c r="G651" s="291"/>
      <c r="H651" s="615"/>
      <c r="I651" s="615"/>
      <c r="J651" s="667"/>
      <c r="K651" s="615"/>
      <c r="L651" s="667"/>
      <c r="M651" s="615"/>
      <c r="N651" s="458"/>
      <c r="O651" s="735"/>
      <c r="P651" s="709"/>
    </row>
    <row r="652" spans="1:16">
      <c r="A652" s="288"/>
      <c r="B652" s="288"/>
      <c r="C652" s="456"/>
      <c r="D652" s="639"/>
      <c r="E652" s="639"/>
      <c r="F652" s="639"/>
      <c r="G652" s="639"/>
      <c r="H652" s="667"/>
      <c r="I652" s="291"/>
      <c r="J652" s="667"/>
      <c r="K652" s="355"/>
      <c r="L652" s="667"/>
      <c r="M652" s="615"/>
      <c r="N652" s="470"/>
      <c r="O652" s="735"/>
      <c r="P652" s="709"/>
    </row>
    <row r="653" spans="1:16">
      <c r="A653" s="288"/>
      <c r="B653" s="288"/>
      <c r="C653" s="456"/>
      <c r="D653" s="405"/>
      <c r="E653" s="405"/>
      <c r="F653" s="405"/>
      <c r="G653" s="291"/>
      <c r="H653" s="291"/>
      <c r="I653" s="291"/>
      <c r="J653" s="671"/>
      <c r="K653" s="291"/>
      <c r="L653" s="671"/>
      <c r="M653" s="291"/>
      <c r="N653" s="461"/>
      <c r="O653" s="735"/>
      <c r="P653" s="709"/>
    </row>
    <row r="654" spans="1:16">
      <c r="A654" s="288"/>
      <c r="B654" s="288"/>
      <c r="C654" s="456"/>
      <c r="D654" s="405"/>
      <c r="E654" s="405"/>
      <c r="O654" s="699"/>
      <c r="P654" s="699"/>
    </row>
    <row r="655" spans="1:16">
      <c r="A655" s="288"/>
      <c r="B655" s="288"/>
      <c r="C655" s="456"/>
      <c r="D655" s="639"/>
      <c r="E655" s="639"/>
      <c r="F655" s="639"/>
      <c r="G655" s="291"/>
      <c r="H655" s="291"/>
      <c r="I655" s="291"/>
      <c r="J655" s="558"/>
      <c r="K655" s="291"/>
      <c r="L655" s="501"/>
      <c r="M655" s="291"/>
      <c r="N655" s="461"/>
      <c r="O655" s="720"/>
      <c r="P655" s="709"/>
    </row>
    <row r="656" spans="1:16">
      <c r="A656" s="288"/>
      <c r="B656" s="288"/>
      <c r="C656" s="456"/>
      <c r="D656" s="734"/>
      <c r="E656" s="734"/>
      <c r="F656" s="734"/>
      <c r="G656" s="734"/>
      <c r="H656" s="734"/>
      <c r="I656" s="615"/>
      <c r="J656" s="558"/>
      <c r="K656" s="291"/>
      <c r="L656" s="643"/>
      <c r="M656" s="291"/>
      <c r="N656" s="470"/>
      <c r="O656" s="720"/>
      <c r="P656" s="709"/>
    </row>
    <row r="657" spans="1:16">
      <c r="A657" s="288"/>
      <c r="B657" s="288"/>
      <c r="C657" s="456"/>
      <c r="D657" s="639"/>
      <c r="E657" s="639"/>
      <c r="F657" s="639"/>
      <c r="G657" s="639"/>
      <c r="H657" s="667"/>
      <c r="I657" s="291"/>
      <c r="J657" s="667"/>
      <c r="K657" s="355"/>
      <c r="L657" s="667"/>
      <c r="M657" s="615"/>
      <c r="N657" s="470"/>
      <c r="O657" s="735"/>
      <c r="P657" s="709"/>
    </row>
    <row r="658" spans="1:16">
      <c r="A658" s="288"/>
      <c r="B658" s="288"/>
      <c r="C658" s="456"/>
      <c r="D658" s="689"/>
      <c r="E658" s="689"/>
      <c r="F658" s="689"/>
      <c r="G658" s="734"/>
      <c r="H658" s="734"/>
      <c r="I658" s="615"/>
      <c r="J658" s="558"/>
      <c r="K658" s="291"/>
      <c r="L658" s="643"/>
      <c r="M658" s="291"/>
      <c r="N658" s="470"/>
      <c r="O658" s="720"/>
      <c r="P658" s="709"/>
    </row>
    <row r="659" spans="1:16">
      <c r="A659" s="288"/>
      <c r="B659" s="288"/>
      <c r="C659" s="456"/>
      <c r="D659" s="689"/>
      <c r="E659" s="689"/>
      <c r="F659" s="689"/>
      <c r="G659" s="734"/>
      <c r="H659" s="734"/>
      <c r="I659" s="615"/>
      <c r="J659" s="558"/>
      <c r="K659" s="291"/>
      <c r="L659" s="643"/>
      <c r="M659" s="291"/>
      <c r="N659" s="470"/>
      <c r="O659" s="720"/>
      <c r="P659" s="709"/>
    </row>
    <row r="660" spans="1:16">
      <c r="A660" s="288"/>
      <c r="B660" s="288"/>
      <c r="C660" s="456"/>
      <c r="D660" s="639"/>
      <c r="E660" s="639"/>
      <c r="F660" s="558"/>
      <c r="G660" s="291"/>
      <c r="H660" s="667"/>
      <c r="I660" s="291"/>
      <c r="J660" s="501"/>
      <c r="K660" s="355"/>
      <c r="L660" s="668"/>
      <c r="M660" s="291"/>
      <c r="N660" s="470"/>
      <c r="O660" s="735"/>
      <c r="P660" s="709"/>
    </row>
    <row r="661" spans="1:16">
      <c r="A661" s="288"/>
      <c r="B661" s="288"/>
      <c r="C661" s="456"/>
      <c r="D661" s="405"/>
      <c r="E661" s="405"/>
      <c r="O661" s="699"/>
      <c r="P661" s="699"/>
    </row>
    <row r="662" spans="1:16">
      <c r="A662" s="288"/>
      <c r="B662" s="288"/>
      <c r="C662" s="456"/>
      <c r="D662" s="639"/>
      <c r="E662" s="639"/>
      <c r="F662" s="639"/>
      <c r="G662" s="291"/>
      <c r="H662" s="291"/>
      <c r="I662" s="291"/>
      <c r="J662" s="558"/>
      <c r="K662" s="291"/>
      <c r="L662" s="558"/>
      <c r="M662" s="291"/>
      <c r="N662" s="461"/>
      <c r="O662" s="720"/>
      <c r="P662" s="709"/>
    </row>
    <row r="663" spans="1:16">
      <c r="A663" s="288"/>
      <c r="B663" s="288"/>
      <c r="C663" s="456"/>
      <c r="D663" s="639"/>
      <c r="E663" s="639"/>
      <c r="F663" s="639"/>
      <c r="G663" s="639"/>
      <c r="H663" s="667"/>
      <c r="I663" s="291"/>
      <c r="J663" s="667"/>
      <c r="K663" s="355"/>
      <c r="L663" s="667"/>
      <c r="M663" s="668"/>
      <c r="N663" s="470"/>
      <c r="O663" s="735"/>
      <c r="P663" s="709"/>
    </row>
    <row r="664" spans="1:16">
      <c r="A664" s="288"/>
      <c r="B664" s="288"/>
      <c r="C664" s="456"/>
      <c r="D664" s="639"/>
      <c r="E664" s="639"/>
      <c r="F664" s="558"/>
      <c r="G664" s="291"/>
      <c r="H664" s="667"/>
      <c r="I664" s="291"/>
      <c r="J664" s="501"/>
      <c r="K664" s="355"/>
      <c r="M664" s="291"/>
      <c r="N664" s="470"/>
      <c r="O664" s="735"/>
      <c r="P664" s="709"/>
    </row>
    <row r="665" spans="1:16">
      <c r="A665" s="288"/>
      <c r="B665" s="288"/>
      <c r="C665" s="456"/>
      <c r="D665" s="405"/>
      <c r="E665" s="405"/>
      <c r="O665" s="699"/>
      <c r="P665" s="699"/>
    </row>
    <row r="666" spans="1:16">
      <c r="A666" s="288"/>
      <c r="B666" s="288"/>
      <c r="C666" s="456"/>
      <c r="D666" s="734"/>
      <c r="E666" s="734"/>
      <c r="F666" s="734"/>
      <c r="G666" s="734"/>
      <c r="H666" s="734"/>
      <c r="I666" s="615"/>
      <c r="J666" s="558"/>
      <c r="K666" s="291"/>
      <c r="L666" s="643"/>
      <c r="M666" s="291"/>
      <c r="N666" s="470"/>
      <c r="O666" s="720"/>
      <c r="P666" s="709"/>
    </row>
    <row r="667" spans="1:16">
      <c r="A667" s="288"/>
      <c r="B667" s="288"/>
      <c r="C667" s="456"/>
      <c r="D667" s="620"/>
      <c r="E667" s="620"/>
      <c r="F667" s="620"/>
      <c r="G667" s="620"/>
      <c r="H667" s="624"/>
      <c r="I667" s="623"/>
      <c r="J667" s="624"/>
      <c r="K667" s="736"/>
      <c r="L667" s="624"/>
      <c r="M667" s="737"/>
      <c r="N667" s="622"/>
      <c r="O667" s="738"/>
      <c r="P667" s="725"/>
    </row>
    <row r="668" spans="1:16">
      <c r="A668" s="288"/>
      <c r="B668" s="288"/>
      <c r="C668" s="456"/>
      <c r="D668" s="639"/>
      <c r="E668" s="639"/>
      <c r="F668" s="558"/>
      <c r="G668" s="355"/>
      <c r="H668" s="733"/>
      <c r="I668" s="291"/>
      <c r="J668" s="501"/>
      <c r="K668" s="355"/>
      <c r="L668" s="668"/>
      <c r="M668" s="291"/>
      <c r="N668" s="470"/>
      <c r="O668" s="720"/>
      <c r="P668" s="709"/>
    </row>
    <row r="669" spans="1:16">
      <c r="A669" s="288"/>
      <c r="B669" s="288"/>
      <c r="C669" s="456"/>
      <c r="D669" s="405"/>
      <c r="E669" s="405"/>
      <c r="O669" s="699"/>
      <c r="P669" s="699"/>
    </row>
    <row r="670" spans="1:16">
      <c r="A670" s="288"/>
      <c r="B670" s="288"/>
      <c r="C670" s="456"/>
      <c r="D670" s="639"/>
      <c r="E670" s="639"/>
      <c r="F670" s="639"/>
      <c r="G670" s="291"/>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291"/>
      <c r="I674" s="291"/>
      <c r="J674" s="558"/>
      <c r="K674" s="291"/>
      <c r="L674" s="501"/>
      <c r="M674" s="291"/>
      <c r="N674" s="461"/>
      <c r="O674" s="720"/>
      <c r="P674" s="709"/>
    </row>
    <row r="675" spans="1:16">
      <c r="A675" s="288"/>
      <c r="B675" s="288"/>
      <c r="C675" s="456"/>
      <c r="D675" s="734"/>
      <c r="E675" s="734"/>
      <c r="F675" s="734"/>
      <c r="G675" s="734"/>
      <c r="H675" s="734"/>
      <c r="I675" s="291"/>
      <c r="J675" s="558"/>
      <c r="K675" s="291"/>
      <c r="L675" s="643"/>
      <c r="M675" s="291"/>
      <c r="N675" s="470"/>
      <c r="O675" s="720"/>
      <c r="P675" s="709"/>
    </row>
    <row r="676" spans="1:16">
      <c r="A676" s="288"/>
      <c r="B676" s="288"/>
      <c r="C676" s="456"/>
      <c r="D676" s="620"/>
      <c r="E676" s="620"/>
      <c r="F676" s="620"/>
      <c r="G676" s="620"/>
      <c r="H676" s="624"/>
      <c r="I676" s="623"/>
      <c r="J676" s="624"/>
      <c r="K676" s="736"/>
      <c r="L676" s="624"/>
      <c r="M676" s="737"/>
      <c r="N676" s="622"/>
      <c r="O676" s="738"/>
      <c r="P676" s="725"/>
    </row>
    <row r="677" spans="1:16">
      <c r="A677" s="288"/>
      <c r="B677" s="288"/>
      <c r="C677" s="456"/>
      <c r="D677" s="639"/>
      <c r="E677" s="639"/>
      <c r="F677" s="558"/>
      <c r="G677" s="291"/>
      <c r="H677" s="667"/>
      <c r="I677" s="291"/>
      <c r="J677" s="501"/>
      <c r="K677" s="355"/>
      <c r="L677" s="668"/>
      <c r="M677" s="291"/>
      <c r="N677" s="470"/>
      <c r="O677" s="735"/>
      <c r="P677" s="709"/>
    </row>
    <row r="678" spans="1:16">
      <c r="A678" s="288"/>
      <c r="B678" s="288"/>
      <c r="C678" s="456"/>
      <c r="D678" s="639"/>
      <c r="E678" s="639"/>
      <c r="F678" s="558"/>
      <c r="G678" s="355"/>
      <c r="H678" s="733"/>
      <c r="I678" s="291"/>
      <c r="J678" s="501"/>
      <c r="K678" s="355"/>
      <c r="L678" s="668"/>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58"/>
      <c r="M680" s="291"/>
      <c r="N680" s="461"/>
      <c r="O680" s="708"/>
      <c r="P680" s="709"/>
    </row>
    <row r="681" spans="1:16">
      <c r="A681" s="288"/>
      <c r="B681" s="288"/>
      <c r="C681" s="456"/>
      <c r="D681" s="620"/>
      <c r="E681" s="620"/>
      <c r="F681" s="620"/>
      <c r="G681" s="620"/>
      <c r="H681" s="624"/>
      <c r="I681" s="623"/>
      <c r="J681" s="624"/>
      <c r="K681" s="736"/>
      <c r="L681" s="624"/>
      <c r="M681" s="737"/>
      <c r="N681" s="622"/>
      <c r="O681" s="738"/>
      <c r="P681" s="725"/>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39"/>
      <c r="E697" s="639"/>
      <c r="F697" s="639"/>
      <c r="G697" s="291"/>
      <c r="H697" s="291"/>
      <c r="I697" s="291"/>
      <c r="J697" s="558"/>
      <c r="K697" s="291"/>
      <c r="L697" s="558"/>
      <c r="M697" s="291"/>
      <c r="N697" s="461"/>
      <c r="O697" s="708"/>
      <c r="P697" s="70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739"/>
      <c r="M699" s="737"/>
      <c r="N699" s="622"/>
      <c r="O699" s="724"/>
      <c r="P699" s="725"/>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734"/>
      <c r="E702" s="734"/>
      <c r="F702" s="734"/>
      <c r="G702" s="734"/>
      <c r="H702" s="734"/>
      <c r="I702" s="291"/>
      <c r="J702" s="558"/>
      <c r="K702" s="291"/>
      <c r="L702" s="643"/>
      <c r="M702" s="291"/>
      <c r="N702" s="470"/>
      <c r="O702" s="720"/>
      <c r="P702" s="709"/>
    </row>
    <row r="703" spans="1:16">
      <c r="A703" s="288"/>
      <c r="B703" s="288"/>
      <c r="C703" s="456"/>
      <c r="D703" s="405"/>
      <c r="E703" s="405"/>
      <c r="O703" s="699"/>
      <c r="P703" s="69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639"/>
      <c r="E706" s="639"/>
      <c r="F706" s="291"/>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734"/>
      <c r="E711" s="734"/>
      <c r="F711" s="734"/>
      <c r="G711" s="734"/>
      <c r="H711" s="734"/>
      <c r="I711" s="291"/>
      <c r="J711" s="558"/>
      <c r="K711" s="291"/>
      <c r="L711" s="643"/>
      <c r="M711" s="291"/>
      <c r="N711" s="470"/>
      <c r="O711" s="720"/>
      <c r="P711" s="709"/>
    </row>
    <row r="712" spans="1:16">
      <c r="A712" s="740"/>
      <c r="B712" s="740"/>
      <c r="C712" s="741"/>
      <c r="F712" s="742"/>
      <c r="H712" s="291"/>
      <c r="I712" s="291"/>
      <c r="J712" s="558"/>
      <c r="K712" s="291"/>
      <c r="L712" s="558"/>
      <c r="M712" s="291"/>
      <c r="N712" s="461"/>
      <c r="O712" s="708"/>
      <c r="P712" s="709"/>
    </row>
    <row r="713" spans="1:16">
      <c r="A713" s="740"/>
      <c r="B713" s="740"/>
      <c r="C713" s="741"/>
      <c r="H713" s="291"/>
      <c r="I713" s="291"/>
      <c r="J713" s="558"/>
      <c r="K713" s="291"/>
      <c r="L713" s="558"/>
      <c r="M713" s="291"/>
      <c r="N713" s="461"/>
      <c r="O713" s="708"/>
      <c r="P713" s="709"/>
    </row>
    <row r="714" spans="1:16">
      <c r="A714" s="740"/>
      <c r="B714" s="740"/>
      <c r="C714" s="741"/>
      <c r="H714" s="291"/>
      <c r="I714" s="291"/>
      <c r="J714" s="558"/>
      <c r="K714" s="291"/>
      <c r="L714" s="558"/>
      <c r="M714" s="291"/>
      <c r="N714" s="461"/>
      <c r="O714" s="708"/>
      <c r="P714" s="709"/>
    </row>
    <row r="715" spans="1:16">
      <c r="A715" s="740"/>
      <c r="B715" s="740"/>
      <c r="C715" s="741"/>
      <c r="H715" s="291"/>
      <c r="I715" s="291"/>
      <c r="J715" s="558"/>
      <c r="K715" s="291"/>
      <c r="L715" s="558"/>
      <c r="M715" s="291"/>
      <c r="N715" s="461"/>
      <c r="O715" s="708"/>
      <c r="P715" s="709"/>
    </row>
    <row r="716" spans="1:16">
      <c r="A716" s="740"/>
      <c r="B716" s="740"/>
      <c r="C716" s="741"/>
      <c r="H716" s="291"/>
      <c r="I716" s="291"/>
      <c r="J716" s="558"/>
      <c r="K716" s="291"/>
      <c r="L716" s="558"/>
      <c r="M716" s="291"/>
      <c r="N716" s="461"/>
      <c r="O716" s="708"/>
      <c r="P716" s="709"/>
    </row>
    <row r="717" spans="1:16">
      <c r="A717" s="740"/>
      <c r="B717" s="740"/>
      <c r="C717" s="741"/>
      <c r="F717" s="712"/>
      <c r="H717" s="291"/>
      <c r="I717" s="291"/>
      <c r="J717" s="558"/>
      <c r="K717" s="291"/>
      <c r="L717" s="558"/>
      <c r="M717" s="291"/>
      <c r="N717" s="461"/>
      <c r="O717" s="708"/>
      <c r="P717" s="709"/>
    </row>
    <row r="718" spans="1:16">
      <c r="A718" s="740"/>
      <c r="B718" s="740"/>
      <c r="C718" s="741"/>
      <c r="D718" s="620"/>
      <c r="E718" s="620"/>
      <c r="F718" s="620"/>
      <c r="G718" s="620"/>
      <c r="H718" s="624"/>
      <c r="I718" s="623"/>
      <c r="J718" s="624"/>
      <c r="K718" s="736"/>
      <c r="L718" s="739"/>
      <c r="M718" s="737"/>
      <c r="N718" s="622"/>
      <c r="O718" s="724"/>
      <c r="P718" s="725"/>
    </row>
    <row r="719" spans="1:16">
      <c r="A719" s="740"/>
      <c r="B719" s="740"/>
      <c r="C719" s="741"/>
      <c r="H719" s="291"/>
      <c r="I719" s="291"/>
      <c r="J719" s="558"/>
      <c r="K719" s="291"/>
      <c r="L719" s="558"/>
      <c r="M719" s="291"/>
      <c r="N719" s="461"/>
      <c r="O719" s="708"/>
      <c r="P719" s="709"/>
    </row>
    <row r="720" spans="1:16">
      <c r="A720" s="740"/>
      <c r="B720" s="743"/>
      <c r="C720" s="741"/>
      <c r="D720" s="744"/>
      <c r="H720" s="291"/>
      <c r="I720" s="291"/>
      <c r="J720" s="558"/>
      <c r="K720" s="291"/>
      <c r="L720" s="558"/>
      <c r="M720" s="291"/>
      <c r="N720" s="461"/>
      <c r="O720" s="708"/>
      <c r="P720" s="709"/>
    </row>
    <row r="721" spans="1:16">
      <c r="A721" s="740"/>
      <c r="B721" s="743"/>
      <c r="C721" s="741"/>
      <c r="H721" s="291"/>
      <c r="I721" s="291"/>
      <c r="J721" s="558"/>
      <c r="K721" s="291"/>
      <c r="L721" s="558"/>
      <c r="M721" s="291"/>
      <c r="N721" s="461"/>
      <c r="O721" s="708"/>
      <c r="P721" s="709"/>
    </row>
    <row r="722" spans="1:16">
      <c r="A722" s="740"/>
      <c r="B722" s="743"/>
      <c r="C722" s="741"/>
      <c r="H722" s="291"/>
      <c r="I722" s="291"/>
      <c r="J722" s="558"/>
      <c r="K722" s="291"/>
      <c r="L722" s="558"/>
      <c r="M722" s="291"/>
      <c r="N722" s="461"/>
      <c r="O722" s="708"/>
      <c r="P722" s="709"/>
    </row>
    <row r="723" spans="1:16">
      <c r="A723" s="740"/>
      <c r="B723" s="743"/>
      <c r="C723" s="741"/>
      <c r="F723" s="712"/>
      <c r="G723" s="300"/>
      <c r="H723" s="291"/>
      <c r="I723" s="291"/>
      <c r="J723" s="558"/>
      <c r="K723" s="291"/>
      <c r="L723" s="558"/>
      <c r="M723" s="291"/>
      <c r="N723" s="461"/>
      <c r="O723" s="708"/>
      <c r="P723" s="709"/>
    </row>
    <row r="724" spans="1:16">
      <c r="A724" s="740"/>
      <c r="B724" s="743"/>
      <c r="C724" s="741"/>
      <c r="D724" s="620"/>
      <c r="E724" s="620"/>
      <c r="F724" s="620"/>
      <c r="G724" s="620"/>
      <c r="H724" s="624"/>
      <c r="I724" s="623"/>
      <c r="J724" s="624"/>
      <c r="K724" s="736"/>
      <c r="L724" s="739"/>
      <c r="M724" s="737"/>
      <c r="N724" s="622"/>
      <c r="O724" s="724"/>
      <c r="P724" s="725"/>
    </row>
    <row r="725" spans="1:16">
      <c r="A725" s="740"/>
      <c r="B725" s="743"/>
      <c r="C725" s="741"/>
      <c r="H725" s="291"/>
      <c r="I725" s="291"/>
      <c r="J725" s="558"/>
      <c r="K725" s="291"/>
      <c r="L725" s="558"/>
      <c r="M725" s="291"/>
      <c r="N725" s="461"/>
      <c r="O725" s="708"/>
      <c r="P725" s="709"/>
    </row>
    <row r="726" spans="1:16">
      <c r="A726" s="740"/>
      <c r="B726" s="740"/>
      <c r="C726" s="745"/>
      <c r="H726" s="300"/>
      <c r="I726" s="300"/>
      <c r="J726" s="389"/>
      <c r="K726" s="300"/>
      <c r="L726" s="389"/>
      <c r="M726" s="300"/>
      <c r="N726" s="746"/>
      <c r="O726" s="747"/>
      <c r="P726" s="748"/>
    </row>
    <row r="727" spans="1:16">
      <c r="A727" s="740"/>
      <c r="B727" s="740"/>
      <c r="C727" s="745"/>
      <c r="D727" s="620"/>
      <c r="E727" s="620"/>
      <c r="F727" s="620"/>
      <c r="G727" s="620"/>
      <c r="H727" s="624"/>
      <c r="I727" s="623"/>
      <c r="J727" s="624"/>
      <c r="K727" s="736"/>
      <c r="L727" s="739"/>
      <c r="M727" s="737"/>
      <c r="N727" s="622"/>
      <c r="O727" s="724"/>
      <c r="P727" s="725"/>
    </row>
    <row r="728" spans="1:16">
      <c r="A728" s="740"/>
      <c r="B728" s="740"/>
      <c r="C728" s="745"/>
      <c r="H728" s="300"/>
      <c r="I728" s="300"/>
      <c r="J728" s="389"/>
      <c r="K728" s="300"/>
      <c r="L728" s="389"/>
      <c r="M728" s="300"/>
      <c r="N728" s="746"/>
      <c r="O728" s="747"/>
      <c r="P728" s="748"/>
    </row>
    <row r="729" spans="1:16">
      <c r="A729" s="288"/>
      <c r="B729" s="288"/>
      <c r="C729" s="456"/>
      <c r="D729" s="405"/>
      <c r="E729" s="405"/>
      <c r="O729" s="699"/>
      <c r="P729" s="699"/>
    </row>
    <row r="730" spans="1:16">
      <c r="A730" s="288"/>
      <c r="B730" s="288"/>
      <c r="C730" s="456"/>
      <c r="D730" s="639"/>
      <c r="E730" s="639"/>
      <c r="F730" s="639"/>
      <c r="G730" s="291"/>
      <c r="H730" s="291"/>
      <c r="I730" s="291"/>
      <c r="J730" s="558"/>
      <c r="K730" s="291"/>
      <c r="L730" s="558"/>
      <c r="M730" s="291"/>
      <c r="N730" s="461"/>
      <c r="O730" s="708"/>
      <c r="P730" s="709"/>
    </row>
    <row r="731" spans="1:16">
      <c r="A731" s="288"/>
      <c r="B731" s="288"/>
      <c r="C731" s="456"/>
      <c r="D731" s="639"/>
      <c r="E731" s="639"/>
      <c r="F731" s="639"/>
      <c r="G731" s="291"/>
      <c r="H731" s="291"/>
      <c r="I731" s="291"/>
      <c r="J731" s="558"/>
      <c r="K731" s="291"/>
      <c r="L731" s="558"/>
      <c r="M731" s="291"/>
      <c r="N731" s="461"/>
      <c r="O731" s="708"/>
      <c r="P731" s="709"/>
    </row>
    <row r="732" spans="1:16">
      <c r="A732" s="288"/>
      <c r="B732" s="288"/>
      <c r="C732" s="456"/>
      <c r="D732" s="639"/>
      <c r="E732" s="639"/>
      <c r="F732" s="291"/>
      <c r="G732" s="300"/>
      <c r="H732" s="300"/>
      <c r="I732" s="300"/>
      <c r="J732" s="389"/>
      <c r="K732" s="300"/>
      <c r="L732" s="389"/>
      <c r="M732" s="300"/>
      <c r="N732" s="746"/>
      <c r="O732" s="747"/>
      <c r="P732" s="748"/>
    </row>
    <row r="733" spans="1:16">
      <c r="A733" s="288"/>
      <c r="B733" s="288"/>
      <c r="C733" s="456"/>
      <c r="D733" s="620"/>
      <c r="E733" s="620"/>
      <c r="F733" s="620"/>
      <c r="G733" s="620"/>
      <c r="H733" s="624"/>
      <c r="I733" s="623"/>
      <c r="J733" s="624"/>
      <c r="K733" s="736"/>
      <c r="L733" s="739"/>
      <c r="M733" s="737"/>
      <c r="N733" s="622"/>
      <c r="O733" s="724"/>
      <c r="P733" s="725"/>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405"/>
      <c r="E736" s="405"/>
      <c r="O736" s="699"/>
      <c r="P736" s="699"/>
    </row>
    <row r="737" spans="1:16">
      <c r="A737" s="288"/>
      <c r="B737" s="288"/>
      <c r="C737" s="456"/>
      <c r="D737" s="639"/>
      <c r="E737" s="639"/>
      <c r="F737" s="639"/>
      <c r="G737" s="300"/>
      <c r="H737" s="291"/>
      <c r="I737" s="291"/>
      <c r="J737" s="558"/>
      <c r="K737" s="291"/>
      <c r="L737" s="558"/>
      <c r="M737" s="291"/>
      <c r="N737" s="461"/>
      <c r="O737" s="708"/>
      <c r="P737" s="709"/>
    </row>
    <row r="738" spans="1:16">
      <c r="A738" s="288"/>
      <c r="B738" s="288"/>
      <c r="C738" s="456"/>
      <c r="D738" s="639"/>
      <c r="E738" s="639"/>
      <c r="F738" s="639"/>
      <c r="G738" s="300"/>
      <c r="H738" s="291"/>
      <c r="I738" s="291"/>
      <c r="J738" s="558"/>
      <c r="K738" s="291"/>
      <c r="L738" s="558"/>
      <c r="M738" s="291"/>
      <c r="N738" s="461"/>
      <c r="O738" s="708"/>
      <c r="P738" s="709"/>
    </row>
    <row r="739" spans="1:16">
      <c r="A739" s="288"/>
      <c r="B739" s="288"/>
      <c r="C739" s="456"/>
      <c r="D739" s="639"/>
      <c r="E739" s="639"/>
      <c r="F739" s="291"/>
      <c r="G739" s="300"/>
      <c r="H739" s="300"/>
      <c r="I739" s="300"/>
      <c r="J739" s="389"/>
      <c r="K739" s="300"/>
      <c r="L739" s="389"/>
      <c r="M739" s="300"/>
      <c r="N739" s="746"/>
      <c r="O739" s="747"/>
      <c r="P739" s="748"/>
    </row>
    <row r="740" spans="1:16">
      <c r="A740" s="288"/>
      <c r="B740" s="288"/>
      <c r="C740" s="456"/>
      <c r="D740" s="620"/>
      <c r="E740" s="620"/>
      <c r="F740" s="620"/>
      <c r="G740" s="620"/>
      <c r="H740" s="624"/>
      <c r="I740" s="623"/>
      <c r="J740" s="624"/>
      <c r="K740" s="736"/>
      <c r="L740" s="739"/>
      <c r="M740" s="737"/>
      <c r="N740" s="622"/>
      <c r="O740" s="724"/>
      <c r="P740" s="725"/>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291"/>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749"/>
      <c r="E747" s="749"/>
      <c r="F747" s="749"/>
      <c r="G747" s="300"/>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405"/>
      <c r="E750" s="405"/>
      <c r="G750" s="300"/>
      <c r="H750" s="300"/>
      <c r="I750" s="300"/>
      <c r="J750" s="389"/>
      <c r="K750" s="300"/>
      <c r="L750" s="389"/>
      <c r="M750" s="300"/>
      <c r="N750" s="746"/>
      <c r="O750" s="747"/>
      <c r="P750" s="748"/>
    </row>
    <row r="751" spans="1:16">
      <c r="A751" s="288"/>
      <c r="B751" s="288"/>
      <c r="C751" s="456"/>
      <c r="D751" s="620"/>
      <c r="E751" s="620"/>
      <c r="F751" s="620"/>
      <c r="G751" s="620"/>
      <c r="H751" s="624"/>
      <c r="I751" s="623"/>
      <c r="J751" s="624"/>
      <c r="K751" s="736"/>
      <c r="L751" s="739"/>
      <c r="M751" s="737"/>
      <c r="N751" s="622"/>
      <c r="O751" s="724"/>
      <c r="P751" s="725"/>
    </row>
    <row r="752" spans="1:16">
      <c r="A752" s="288"/>
      <c r="B752" s="288"/>
      <c r="C752" s="456"/>
      <c r="O752" s="698"/>
      <c r="P752" s="698"/>
    </row>
    <row r="753" spans="1:16">
      <c r="A753" s="288"/>
      <c r="B753" s="288"/>
      <c r="C753" s="456"/>
      <c r="D753" s="405"/>
      <c r="E753" s="405"/>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O755" s="698"/>
      <c r="P755" s="69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D759" s="637"/>
      <c r="E759" s="637"/>
      <c r="F759" s="637"/>
      <c r="G759" s="620"/>
      <c r="H759" s="624"/>
      <c r="I759" s="623"/>
      <c r="J759" s="624"/>
      <c r="K759" s="736"/>
      <c r="L759" s="739"/>
      <c r="M759" s="737"/>
      <c r="N759" s="622"/>
      <c r="O759" s="724"/>
      <c r="P759" s="725"/>
    </row>
    <row r="760" spans="1:16">
      <c r="A760" s="288"/>
      <c r="B760" s="288"/>
      <c r="C760" s="456"/>
      <c r="O760" s="698"/>
      <c r="P760" s="698"/>
    </row>
    <row r="761" spans="1:16">
      <c r="A761" s="288"/>
      <c r="B761" s="288"/>
      <c r="C761" s="750"/>
      <c r="D761" s="639"/>
      <c r="E761" s="639"/>
      <c r="F761" s="639"/>
      <c r="G761" s="639"/>
      <c r="H761" s="639"/>
      <c r="I761" s="300"/>
      <c r="J761" s="389"/>
      <c r="K761" s="300"/>
      <c r="L761" s="389"/>
      <c r="M761" s="300"/>
      <c r="N761" s="746"/>
      <c r="O761" s="747"/>
      <c r="P761" s="748"/>
    </row>
    <row r="762" spans="1:16">
      <c r="A762" s="288"/>
      <c r="B762" s="288"/>
      <c r="C762" s="751"/>
      <c r="D762" s="620"/>
      <c r="E762" s="615"/>
      <c r="F762" s="615"/>
      <c r="G762" s="615"/>
      <c r="H762" s="752"/>
      <c r="I762" s="692"/>
      <c r="J762" s="752"/>
      <c r="K762" s="615"/>
      <c r="L762" s="666"/>
      <c r="M762" s="615"/>
      <c r="N762" s="501"/>
      <c r="O762" s="724"/>
      <c r="P762" s="725"/>
    </row>
    <row r="763" spans="1:16">
      <c r="A763" s="288"/>
      <c r="B763" s="288"/>
      <c r="C763" s="751"/>
      <c r="D763" s="620"/>
      <c r="E763" s="615"/>
      <c r="F763" s="615"/>
      <c r="G763" s="615"/>
      <c r="H763" s="752"/>
      <c r="I763" s="692"/>
      <c r="J763" s="752"/>
      <c r="K763" s="615"/>
      <c r="L763" s="666"/>
      <c r="M763" s="615"/>
      <c r="N763" s="501"/>
      <c r="O763" s="724"/>
      <c r="P763" s="725"/>
    </row>
    <row r="764" spans="1:16">
      <c r="A764" s="288"/>
      <c r="B764" s="288"/>
      <c r="C764" s="751"/>
      <c r="D764" s="620"/>
      <c r="E764" s="615"/>
      <c r="F764" s="615"/>
      <c r="G764" s="615"/>
      <c r="H764" s="752"/>
      <c r="I764" s="692"/>
      <c r="J764" s="752"/>
      <c r="K764" s="615"/>
      <c r="L764" s="666"/>
      <c r="M764" s="615"/>
      <c r="N764" s="501"/>
      <c r="O764" s="724"/>
      <c r="P764" s="725"/>
    </row>
    <row r="765" spans="1:16">
      <c r="A765" s="288"/>
      <c r="B765" s="288"/>
      <c r="C765" s="751"/>
      <c r="D765" s="620"/>
      <c r="E765" s="615"/>
      <c r="F765" s="615"/>
      <c r="G765" s="615"/>
      <c r="H765" s="752"/>
      <c r="I765" s="692"/>
      <c r="J765" s="752"/>
      <c r="K765" s="615"/>
      <c r="L765" s="666"/>
      <c r="M765" s="615"/>
      <c r="N765" s="501"/>
      <c r="O765" s="724"/>
      <c r="P765" s="725"/>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ht="15.75">
      <c r="A769" s="288"/>
      <c r="B769" s="288"/>
      <c r="C769" s="751"/>
      <c r="D769" s="676"/>
      <c r="E769" s="677"/>
      <c r="F769" s="678"/>
      <c r="G769" s="677"/>
      <c r="H769" s="679"/>
      <c r="I769" s="677"/>
      <c r="J769" s="680"/>
      <c r="K769" s="679"/>
      <c r="L769" s="679"/>
      <c r="M769" s="681"/>
      <c r="N769" s="680"/>
      <c r="O769" s="708"/>
      <c r="P769" s="709"/>
    </row>
    <row r="770" spans="1:16">
      <c r="A770" s="288"/>
      <c r="B770" s="288"/>
      <c r="C770" s="751"/>
      <c r="O770" s="698"/>
      <c r="P770" s="698"/>
    </row>
    <row r="771" spans="1:16">
      <c r="A771" s="672"/>
      <c r="B771" s="672"/>
      <c r="C771" s="673"/>
      <c r="O771" s="698"/>
      <c r="P771" s="698"/>
    </row>
    <row r="772" spans="1:16">
      <c r="A772" s="740"/>
      <c r="B772" s="740"/>
      <c r="C772" s="289"/>
      <c r="O772" s="698"/>
      <c r="P772" s="698"/>
    </row>
    <row r="773" spans="1:16" ht="18.75">
      <c r="A773" s="753"/>
      <c r="B773" s="754"/>
      <c r="C773" s="754"/>
      <c r="O773" s="698"/>
      <c r="P773" s="698"/>
    </row>
    <row r="774" spans="1:16">
      <c r="A774" s="288"/>
      <c r="B774" s="361"/>
      <c r="C774" s="456"/>
      <c r="D774" s="405"/>
      <c r="E774" s="405"/>
      <c r="G774" s="300"/>
      <c r="H774" s="300"/>
      <c r="I774" s="300"/>
      <c r="J774" s="389"/>
      <c r="K774" s="300"/>
      <c r="L774" s="389"/>
      <c r="M774" s="300"/>
      <c r="N774" s="746"/>
      <c r="O774" s="747"/>
      <c r="P774" s="748"/>
    </row>
    <row r="775" spans="1:16">
      <c r="A775" s="288"/>
      <c r="B775" s="361"/>
      <c r="C775" s="456"/>
      <c r="D775" s="620"/>
      <c r="E775" s="620"/>
      <c r="F775" s="620"/>
      <c r="G775" s="620"/>
      <c r="H775" s="624"/>
      <c r="I775" s="623"/>
      <c r="J775" s="624"/>
      <c r="K775" s="736"/>
      <c r="L775" s="739"/>
      <c r="M775" s="737"/>
      <c r="N775" s="622"/>
      <c r="O775" s="724"/>
      <c r="P775" s="725"/>
    </row>
    <row r="776" spans="1:16">
      <c r="A776" s="288"/>
      <c r="B776" s="361"/>
      <c r="C776" s="456"/>
      <c r="D776" s="620"/>
      <c r="E776" s="620"/>
      <c r="F776" s="620"/>
      <c r="G776" s="620"/>
      <c r="H776" s="624"/>
      <c r="I776" s="623"/>
      <c r="J776" s="624"/>
      <c r="K776" s="736"/>
      <c r="L776" s="739"/>
      <c r="M776" s="737"/>
      <c r="N776" s="622"/>
      <c r="O776" s="724"/>
      <c r="P776" s="725"/>
    </row>
    <row r="777" spans="1:16">
      <c r="A777" s="288"/>
      <c r="B777" s="361"/>
      <c r="C777" s="456"/>
      <c r="D777" s="637"/>
      <c r="E777" s="637"/>
      <c r="F777" s="637"/>
      <c r="G777" s="620"/>
      <c r="H777" s="624"/>
      <c r="I777" s="623"/>
      <c r="J777" s="624"/>
      <c r="K777" s="736"/>
      <c r="L777" s="739"/>
      <c r="M777" s="737"/>
      <c r="N777" s="622"/>
      <c r="O777" s="724"/>
      <c r="P777" s="725"/>
    </row>
    <row r="778" spans="1:16">
      <c r="A778" s="288"/>
      <c r="B778" s="361"/>
      <c r="C778" s="456"/>
      <c r="D778" s="637"/>
      <c r="E778" s="637"/>
      <c r="F778" s="637"/>
      <c r="G778" s="620"/>
      <c r="H778" s="624"/>
      <c r="I778" s="623"/>
      <c r="J778" s="624"/>
      <c r="K778" s="736"/>
      <c r="L778" s="739"/>
      <c r="M778" s="737"/>
      <c r="N778" s="622"/>
      <c r="O778" s="724"/>
      <c r="P778" s="725"/>
    </row>
    <row r="779" spans="1:16">
      <c r="A779" s="288"/>
      <c r="B779" s="361"/>
      <c r="C779" s="456"/>
      <c r="D779" s="637"/>
      <c r="E779" s="637"/>
      <c r="F779" s="637"/>
      <c r="G779" s="620"/>
      <c r="H779" s="624"/>
      <c r="I779" s="623"/>
      <c r="J779" s="624"/>
      <c r="K779" s="736"/>
      <c r="L779" s="739"/>
      <c r="M779" s="737"/>
      <c r="N779" s="622"/>
      <c r="O779" s="724"/>
      <c r="P779" s="725"/>
    </row>
    <row r="780" spans="1:16">
      <c r="A780" s="288"/>
      <c r="B780" s="361"/>
      <c r="C780" s="456"/>
      <c r="D780" s="637"/>
      <c r="E780" s="637"/>
      <c r="F780" s="637"/>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O782" s="698"/>
      <c r="P782" s="698"/>
    </row>
    <row r="783" spans="1:16">
      <c r="A783" s="288"/>
      <c r="B783" s="361"/>
      <c r="C783" s="456"/>
      <c r="D783" s="405"/>
      <c r="E783" s="405"/>
      <c r="G783" s="300"/>
      <c r="H783" s="300"/>
      <c r="I783" s="300"/>
      <c r="J783" s="389"/>
      <c r="K783" s="300"/>
      <c r="L783" s="389"/>
      <c r="M783" s="300"/>
      <c r="N783" s="746"/>
      <c r="O783" s="747"/>
      <c r="P783" s="748"/>
    </row>
    <row r="784" spans="1:16">
      <c r="A784" s="288"/>
      <c r="B784" s="361"/>
      <c r="C784" s="456"/>
      <c r="D784" s="620"/>
      <c r="E784" s="620"/>
      <c r="F784" s="620"/>
      <c r="G784" s="620"/>
      <c r="H784" s="624"/>
      <c r="I784" s="623"/>
      <c r="J784" s="624"/>
      <c r="K784" s="736"/>
      <c r="L784" s="739"/>
      <c r="M784" s="737"/>
      <c r="N784" s="622"/>
      <c r="O784" s="724"/>
      <c r="P784" s="725"/>
    </row>
    <row r="785" spans="1:16">
      <c r="A785" s="288"/>
      <c r="B785" s="361"/>
      <c r="C785" s="456"/>
      <c r="D785" s="620"/>
      <c r="E785" s="620"/>
      <c r="F785" s="620"/>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O793" s="698"/>
      <c r="P793" s="698"/>
    </row>
    <row r="794" spans="1:16">
      <c r="A794" s="288"/>
      <c r="B794" s="361"/>
      <c r="C794" s="456"/>
      <c r="D794" s="405"/>
      <c r="E794" s="405"/>
      <c r="G794" s="300"/>
      <c r="H794" s="300"/>
      <c r="I794" s="300"/>
      <c r="J794" s="389"/>
      <c r="K794" s="300"/>
      <c r="L794" s="389"/>
      <c r="M794" s="300"/>
      <c r="N794" s="746"/>
      <c r="O794" s="747"/>
      <c r="P794" s="748"/>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37"/>
      <c r="E797" s="637"/>
      <c r="F797" s="637"/>
      <c r="G797" s="620"/>
      <c r="H797" s="624"/>
      <c r="I797" s="623"/>
      <c r="J797" s="624"/>
      <c r="K797" s="736"/>
      <c r="L797" s="739"/>
      <c r="M797" s="737"/>
      <c r="N797" s="622"/>
      <c r="O797" s="724"/>
      <c r="P797" s="725"/>
    </row>
    <row r="798" spans="1:16">
      <c r="A798" s="288"/>
      <c r="B798" s="361"/>
      <c r="C798" s="456"/>
      <c r="O798" s="698"/>
      <c r="P798" s="698"/>
    </row>
    <row r="799" spans="1:16">
      <c r="A799" s="288"/>
      <c r="B799" s="288"/>
      <c r="C799" s="456"/>
      <c r="D799" s="405"/>
      <c r="E799" s="405"/>
      <c r="G799" s="300"/>
      <c r="H799" s="300"/>
      <c r="I799" s="300"/>
      <c r="J799" s="389"/>
      <c r="K799" s="300"/>
      <c r="L799" s="389"/>
      <c r="M799" s="300"/>
      <c r="N799" s="746"/>
      <c r="O799" s="747"/>
      <c r="P799" s="748"/>
    </row>
    <row r="800" spans="1:16">
      <c r="A800" s="288"/>
      <c r="B800" s="288"/>
      <c r="C800" s="456"/>
      <c r="D800" s="620"/>
      <c r="E800" s="620"/>
      <c r="F800" s="620"/>
      <c r="G800" s="620"/>
      <c r="H800" s="624"/>
      <c r="I800" s="623"/>
      <c r="J800" s="624"/>
      <c r="K800" s="736"/>
      <c r="L800" s="739"/>
      <c r="M800" s="737"/>
      <c r="N800" s="622"/>
      <c r="O800" s="724"/>
      <c r="P800" s="725"/>
    </row>
    <row r="801" spans="1:16">
      <c r="A801" s="288"/>
      <c r="B801" s="288"/>
      <c r="C801" s="456"/>
      <c r="D801" s="620"/>
      <c r="E801" s="620"/>
      <c r="F801" s="620"/>
      <c r="G801" s="620"/>
      <c r="H801" s="624"/>
      <c r="I801" s="623"/>
      <c r="J801" s="624"/>
      <c r="K801" s="736"/>
      <c r="L801" s="739"/>
      <c r="M801" s="737"/>
      <c r="N801" s="622"/>
      <c r="O801" s="724"/>
      <c r="P801" s="725"/>
    </row>
    <row r="802" spans="1:16">
      <c r="A802" s="288"/>
      <c r="B802" s="288"/>
      <c r="C802" s="456"/>
      <c r="D802" s="637"/>
      <c r="E802" s="637"/>
      <c r="F802" s="637"/>
      <c r="G802" s="620"/>
      <c r="H802" s="624"/>
      <c r="I802" s="623"/>
      <c r="J802" s="624"/>
      <c r="K802" s="736"/>
      <c r="L802" s="739"/>
      <c r="M802" s="737"/>
      <c r="N802" s="622"/>
      <c r="O802" s="724"/>
      <c r="P802" s="725"/>
    </row>
    <row r="803" spans="1:16">
      <c r="A803" s="288"/>
      <c r="B803" s="288"/>
      <c r="C803" s="456"/>
      <c r="O803" s="698"/>
      <c r="P803" s="698"/>
    </row>
    <row r="804" spans="1:16">
      <c r="A804" s="740"/>
      <c r="B804" s="740"/>
      <c r="C804" s="289"/>
      <c r="O804" s="698"/>
      <c r="P804" s="698"/>
    </row>
    <row r="805" spans="1:16">
      <c r="A805" s="740"/>
      <c r="B805" s="740"/>
      <c r="C805" s="289"/>
      <c r="O805" s="698"/>
      <c r="P805" s="698"/>
    </row>
    <row r="806" spans="1:16">
      <c r="A806" s="740"/>
      <c r="B806" s="740"/>
      <c r="C806" s="289"/>
      <c r="O806" s="698"/>
      <c r="P806" s="698"/>
    </row>
    <row r="807" spans="1:16">
      <c r="A807" s="740"/>
      <c r="B807" s="740"/>
      <c r="C807" s="289"/>
      <c r="O807" s="698"/>
      <c r="P807" s="698"/>
    </row>
    <row r="808" spans="1:16">
      <c r="A808" s="740"/>
      <c r="B808" s="740"/>
      <c r="C808" s="289"/>
      <c r="O808" s="698"/>
      <c r="P808" s="698"/>
    </row>
    <row r="809" spans="1:16">
      <c r="A809" s="740"/>
      <c r="B809" s="740"/>
      <c r="C809" s="289"/>
      <c r="O809" s="698"/>
    </row>
    <row r="810" spans="1:16">
      <c r="A810" s="740"/>
      <c r="B810" s="740"/>
      <c r="C810" s="289"/>
      <c r="O810" s="698"/>
    </row>
    <row r="811" spans="1:16">
      <c r="A811" s="740"/>
      <c r="B811" s="740"/>
      <c r="C811" s="289"/>
      <c r="O811" s="698"/>
    </row>
    <row r="812" spans="1:16">
      <c r="A812" s="740"/>
      <c r="B812" s="740"/>
      <c r="C812" s="289"/>
      <c r="O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sheetData>
  <mergeCells count="141">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 ref="A22:A46"/>
    <mergeCell ref="B22:B46"/>
    <mergeCell ref="C22:C46"/>
    <mergeCell ref="O22:O46"/>
    <mergeCell ref="P22:P46"/>
    <mergeCell ref="A47:A64"/>
    <mergeCell ref="B47:B64"/>
    <mergeCell ref="C47:C64"/>
    <mergeCell ref="D51:E51"/>
    <mergeCell ref="D53:F53"/>
    <mergeCell ref="D59:I59"/>
    <mergeCell ref="D27:E27"/>
    <mergeCell ref="D29:H29"/>
    <mergeCell ref="D32:E32"/>
    <mergeCell ref="D36:H36"/>
    <mergeCell ref="D39:H39"/>
    <mergeCell ref="D43:I43"/>
    <mergeCell ref="A83:A100"/>
    <mergeCell ref="B83:B100"/>
    <mergeCell ref="C83:C100"/>
    <mergeCell ref="D89:H89"/>
    <mergeCell ref="D92:H92"/>
    <mergeCell ref="D96:I96"/>
    <mergeCell ref="D99:H99"/>
    <mergeCell ref="A65:A82"/>
    <mergeCell ref="B65:B82"/>
    <mergeCell ref="C65:C82"/>
    <mergeCell ref="D70:H70"/>
    <mergeCell ref="D73:H73"/>
    <mergeCell ref="D77:I77"/>
    <mergeCell ref="A101:A102"/>
    <mergeCell ref="B101:B102"/>
    <mergeCell ref="C101:C102"/>
    <mergeCell ref="D101:H101"/>
    <mergeCell ref="A103:A115"/>
    <mergeCell ref="B103:B115"/>
    <mergeCell ref="C103:C115"/>
    <mergeCell ref="D105:E105"/>
    <mergeCell ref="D107:F107"/>
    <mergeCell ref="D110:F110"/>
    <mergeCell ref="A130:A138"/>
    <mergeCell ref="B130:B138"/>
    <mergeCell ref="C130:C138"/>
    <mergeCell ref="D131:F131"/>
    <mergeCell ref="D133:F133"/>
    <mergeCell ref="D134:E134"/>
    <mergeCell ref="D136:G136"/>
    <mergeCell ref="D111:F111"/>
    <mergeCell ref="D112:G112"/>
    <mergeCell ref="A116:A129"/>
    <mergeCell ref="B116:B129"/>
    <mergeCell ref="C116:C129"/>
    <mergeCell ref="D117:E117"/>
    <mergeCell ref="D119:F119"/>
    <mergeCell ref="D125:F125"/>
    <mergeCell ref="D126:E126"/>
    <mergeCell ref="D127:G127"/>
    <mergeCell ref="A139:A156"/>
    <mergeCell ref="B139:B156"/>
    <mergeCell ref="C139:C156"/>
    <mergeCell ref="D140:F140"/>
    <mergeCell ref="D141:I141"/>
    <mergeCell ref="D144:F144"/>
    <mergeCell ref="D152:F152"/>
    <mergeCell ref="D153:E153"/>
    <mergeCell ref="D154:G154"/>
    <mergeCell ref="A157:A171"/>
    <mergeCell ref="B157:B171"/>
    <mergeCell ref="C157:C171"/>
    <mergeCell ref="D158:I158"/>
    <mergeCell ref="D160:I160"/>
    <mergeCell ref="D162:I162"/>
    <mergeCell ref="D164:I164"/>
    <mergeCell ref="D166:I166"/>
    <mergeCell ref="D169:H169"/>
    <mergeCell ref="D170:F170"/>
    <mergeCell ref="A172:A174"/>
    <mergeCell ref="B172:B174"/>
    <mergeCell ref="C172:C174"/>
    <mergeCell ref="D172:H172"/>
    <mergeCell ref="D173:F173"/>
    <mergeCell ref="A175:A183"/>
    <mergeCell ref="B175:B183"/>
    <mergeCell ref="C175:C183"/>
    <mergeCell ref="D178:G178"/>
    <mergeCell ref="D193:F193"/>
    <mergeCell ref="D194:F194"/>
    <mergeCell ref="D199:F199"/>
    <mergeCell ref="D200:F200"/>
    <mergeCell ref="A206:A208"/>
    <mergeCell ref="B206:B208"/>
    <mergeCell ref="C206:C208"/>
    <mergeCell ref="A184:A192"/>
    <mergeCell ref="B184:B192"/>
    <mergeCell ref="C184:C192"/>
    <mergeCell ref="A193:A205"/>
    <mergeCell ref="B193:B205"/>
    <mergeCell ref="C193:C205"/>
    <mergeCell ref="A210:A218"/>
    <mergeCell ref="B210:B218"/>
    <mergeCell ref="C210:C218"/>
    <mergeCell ref="D211:F211"/>
    <mergeCell ref="A219:A233"/>
    <mergeCell ref="B219:B233"/>
    <mergeCell ref="C219:C233"/>
    <mergeCell ref="D220:H220"/>
    <mergeCell ref="D224:G224"/>
    <mergeCell ref="A234:A238"/>
    <mergeCell ref="B234:B238"/>
    <mergeCell ref="C234:C238"/>
    <mergeCell ref="D235:H235"/>
    <mergeCell ref="A239:A244"/>
    <mergeCell ref="B239:B244"/>
    <mergeCell ref="C239:C244"/>
    <mergeCell ref="D241:F241"/>
    <mergeCell ref="D243:H243"/>
    <mergeCell ref="A245:A251"/>
    <mergeCell ref="B245:B251"/>
    <mergeCell ref="C245:C251"/>
    <mergeCell ref="D246:E246"/>
    <mergeCell ref="D249:H249"/>
    <mergeCell ref="A252:A258"/>
    <mergeCell ref="B252:B258"/>
    <mergeCell ref="C252:C258"/>
    <mergeCell ref="D253:E253"/>
    <mergeCell ref="D256:H256"/>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F28" sqref="F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74" t="s">
        <v>403</v>
      </c>
      <c r="B1" s="974"/>
      <c r="C1" s="974"/>
      <c r="D1" s="974"/>
      <c r="E1" s="974"/>
      <c r="F1" s="974"/>
      <c r="G1" s="974"/>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4.52 detail'!O9</f>
        <v>1482</v>
      </c>
      <c r="E4" s="239" t="s">
        <v>4</v>
      </c>
      <c r="F4" s="236">
        <v>207.13</v>
      </c>
      <c r="G4" s="236">
        <f>F4*D4</f>
        <v>306966.65999999997</v>
      </c>
    </row>
    <row r="5" spans="1:7" ht="122.25" customHeight="1">
      <c r="A5" s="240">
        <v>2</v>
      </c>
      <c r="B5" s="240" t="s">
        <v>243</v>
      </c>
      <c r="C5" s="241" t="s">
        <v>244</v>
      </c>
      <c r="D5" s="242">
        <f>'Fuse 4.52 detail'!N20</f>
        <v>1192.7249999999999</v>
      </c>
      <c r="E5" s="243" t="s">
        <v>4</v>
      </c>
      <c r="F5" s="255">
        <v>355.3</v>
      </c>
      <c r="G5" s="244">
        <f t="shared" ref="G5:G23" si="0">D5*F5</f>
        <v>423775.1925</v>
      </c>
    </row>
    <row r="6" spans="1:7" ht="79.5" customHeight="1">
      <c r="A6" s="240">
        <v>3</v>
      </c>
      <c r="B6" s="240" t="s">
        <v>245</v>
      </c>
      <c r="C6" s="241" t="s">
        <v>246</v>
      </c>
      <c r="D6" s="242">
        <f>'Fuse 4.52 detail'!N48</f>
        <v>267.29497500000002</v>
      </c>
      <c r="E6" s="243" t="s">
        <v>4</v>
      </c>
      <c r="F6" s="243">
        <v>1082.67</v>
      </c>
      <c r="G6" s="244">
        <f t="shared" si="0"/>
        <v>289392.25058325002</v>
      </c>
    </row>
    <row r="7" spans="1:7" ht="304.5" customHeight="1">
      <c r="A7" s="245">
        <v>4</v>
      </c>
      <c r="B7" s="245" t="s">
        <v>457</v>
      </c>
      <c r="C7" s="246" t="s">
        <v>248</v>
      </c>
      <c r="D7" s="242">
        <f>'Fuse 4.52 detail'!O67</f>
        <v>1837.9665</v>
      </c>
      <c r="E7" s="243" t="s">
        <v>16</v>
      </c>
      <c r="F7" s="243">
        <v>255.08</v>
      </c>
      <c r="G7" s="247">
        <f t="shared" si="0"/>
        <v>468828.49482000002</v>
      </c>
    </row>
    <row r="8" spans="1:7" ht="297.75" customHeight="1">
      <c r="A8" s="245">
        <v>5</v>
      </c>
      <c r="B8" s="245" t="s">
        <v>249</v>
      </c>
      <c r="C8" s="246" t="s">
        <v>404</v>
      </c>
      <c r="D8" s="248">
        <f>'Fuse 4.52 detail'!O84</f>
        <v>1851.0077319587626</v>
      </c>
      <c r="E8" s="243" t="s">
        <v>3</v>
      </c>
      <c r="F8" s="243">
        <v>433.62</v>
      </c>
      <c r="G8" s="244">
        <f t="shared" si="0"/>
        <v>802633.97273195861</v>
      </c>
    </row>
    <row r="9" spans="1:7" ht="84.75" customHeight="1">
      <c r="A9" s="240">
        <v>6</v>
      </c>
      <c r="B9" s="240" t="s">
        <v>251</v>
      </c>
      <c r="C9" s="249" t="s">
        <v>252</v>
      </c>
      <c r="D9" s="242">
        <f>'Fuse 4.52 detail'!O104</f>
        <v>178.19665000000001</v>
      </c>
      <c r="E9" s="243" t="s">
        <v>146</v>
      </c>
      <c r="F9" s="243">
        <v>4572.72</v>
      </c>
      <c r="G9" s="244">
        <f t="shared" si="0"/>
        <v>814843.38538800005</v>
      </c>
    </row>
    <row r="10" spans="1:7" s="254" customFormat="1" ht="19.5" customHeight="1">
      <c r="A10" s="250"/>
      <c r="B10" s="250"/>
      <c r="C10" s="251" t="s">
        <v>8</v>
      </c>
      <c r="D10" s="252">
        <f>D9</f>
        <v>178.19665000000001</v>
      </c>
      <c r="E10" s="206" t="s">
        <v>253</v>
      </c>
      <c r="F10" s="206">
        <v>4451.5200000000004</v>
      </c>
      <c r="G10" s="253">
        <f t="shared" si="0"/>
        <v>793245.95140800008</v>
      </c>
    </row>
    <row r="11" spans="1:7" ht="140.25" customHeight="1">
      <c r="A11" s="245">
        <v>7</v>
      </c>
      <c r="B11" s="245" t="s">
        <v>254</v>
      </c>
      <c r="C11" s="246" t="s">
        <v>255</v>
      </c>
      <c r="D11" s="248">
        <f>'Fuse 4.52 detail'!N118</f>
        <v>1355.6499999999999</v>
      </c>
      <c r="E11" s="243" t="s">
        <v>3</v>
      </c>
      <c r="F11" s="243">
        <v>1646.08</v>
      </c>
      <c r="G11" s="244">
        <f t="shared" si="0"/>
        <v>2231508.3519999995</v>
      </c>
    </row>
    <row r="12" spans="1:7" ht="17.25" customHeight="1">
      <c r="A12" s="245"/>
      <c r="B12" s="245"/>
      <c r="C12" s="246" t="s">
        <v>9</v>
      </c>
      <c r="D12" s="248">
        <f>'Fuse 4.52 detail'!O132</f>
        <v>2950.8386999999998</v>
      </c>
      <c r="E12" s="243" t="s">
        <v>3</v>
      </c>
      <c r="F12" s="255">
        <v>1006.89</v>
      </c>
      <c r="G12" s="244">
        <f t="shared" si="0"/>
        <v>2971169.9786429997</v>
      </c>
    </row>
    <row r="13" spans="1:7" ht="22.5" customHeight="1">
      <c r="A13" s="245"/>
      <c r="B13" s="245"/>
      <c r="C13" s="246" t="s">
        <v>256</v>
      </c>
      <c r="D13" s="248">
        <f>'Fuse 4.52 detail'!O142</f>
        <v>1781.2499999999995</v>
      </c>
      <c r="E13" s="243" t="s">
        <v>3</v>
      </c>
      <c r="F13" s="243">
        <v>859.69</v>
      </c>
      <c r="G13" s="244">
        <f t="shared" si="0"/>
        <v>1531322.8124999998</v>
      </c>
    </row>
    <row r="14" spans="1:7" ht="24.75" customHeight="1">
      <c r="A14" s="245"/>
      <c r="B14" s="245"/>
      <c r="C14" s="246" t="s">
        <v>257</v>
      </c>
      <c r="D14" s="248">
        <f>'Fuse 4.52 detail'!O162</f>
        <v>3916.85</v>
      </c>
      <c r="E14" s="243" t="s">
        <v>3</v>
      </c>
      <c r="F14" s="243">
        <v>441.92</v>
      </c>
      <c r="G14" s="244">
        <f t="shared" si="0"/>
        <v>1730934.352</v>
      </c>
    </row>
    <row r="15" spans="1:7" ht="70.5" customHeight="1">
      <c r="A15" s="245">
        <v>8</v>
      </c>
      <c r="B15" s="245" t="s">
        <v>258</v>
      </c>
      <c r="C15" s="256" t="s">
        <v>259</v>
      </c>
      <c r="D15" s="242">
        <f>'Fuse 4.52 detail'!O177</f>
        <v>315.05417625000001</v>
      </c>
      <c r="E15" s="243" t="s">
        <v>4</v>
      </c>
      <c r="F15" s="243">
        <v>1452.75</v>
      </c>
      <c r="G15" s="244">
        <f t="shared" si="0"/>
        <v>457694.95454718755</v>
      </c>
    </row>
    <row r="16" spans="1:7" ht="22.5" customHeight="1">
      <c r="A16" s="245"/>
      <c r="B16" s="245"/>
      <c r="C16" s="257" t="s">
        <v>260</v>
      </c>
      <c r="D16" s="242">
        <f>D15</f>
        <v>315.05417625000001</v>
      </c>
      <c r="E16" s="243" t="s">
        <v>4</v>
      </c>
      <c r="F16" s="255">
        <v>2275.7399999999998</v>
      </c>
      <c r="G16" s="244">
        <f t="shared" si="0"/>
        <v>716981.3910591749</v>
      </c>
    </row>
    <row r="17" spans="1:7" ht="110.25" customHeight="1">
      <c r="A17" s="245">
        <v>9</v>
      </c>
      <c r="B17" s="245" t="s">
        <v>261</v>
      </c>
      <c r="C17" s="246" t="s">
        <v>262</v>
      </c>
      <c r="D17" s="242">
        <f>'Fuse 4.52 detail'!O188</f>
        <v>23.439999999999998</v>
      </c>
      <c r="E17" s="243" t="s">
        <v>4</v>
      </c>
      <c r="F17" s="243">
        <v>12391.66</v>
      </c>
      <c r="G17" s="244">
        <f t="shared" si="0"/>
        <v>290460.51039999997</v>
      </c>
    </row>
    <row r="18" spans="1:7" ht="148.5" customHeight="1">
      <c r="A18" s="245">
        <v>10</v>
      </c>
      <c r="B18" s="245" t="s">
        <v>263</v>
      </c>
      <c r="C18" s="246" t="s">
        <v>264</v>
      </c>
      <c r="D18" s="242">
        <f>'Fuse 4.52 detail'!O196</f>
        <v>94.236000000000004</v>
      </c>
      <c r="E18" s="243" t="s">
        <v>253</v>
      </c>
      <c r="F18" s="243">
        <v>1187.98</v>
      </c>
      <c r="G18" s="244">
        <f t="shared" si="0"/>
        <v>111950.48328</v>
      </c>
    </row>
    <row r="19" spans="1:7" ht="113.25" customHeight="1">
      <c r="A19" s="245">
        <v>11</v>
      </c>
      <c r="B19" s="245" t="s">
        <v>265</v>
      </c>
      <c r="C19" s="246" t="s">
        <v>266</v>
      </c>
      <c r="D19" s="242">
        <f>'Fuse 4.52 detail'!O209</f>
        <v>142.67239999999998</v>
      </c>
      <c r="E19" s="243" t="s">
        <v>102</v>
      </c>
      <c r="F19" s="243">
        <v>103.13</v>
      </c>
      <c r="G19" s="244">
        <f t="shared" si="0"/>
        <v>14713.804611999998</v>
      </c>
    </row>
    <row r="20" spans="1:7" ht="75" customHeight="1">
      <c r="A20" s="245">
        <v>12</v>
      </c>
      <c r="B20" s="245" t="s">
        <v>267</v>
      </c>
      <c r="C20" s="246" t="s">
        <v>268</v>
      </c>
      <c r="D20" s="242">
        <f>'Fuse 4.52 detail'!O213</f>
        <v>2</v>
      </c>
      <c r="E20" s="243" t="s">
        <v>16</v>
      </c>
      <c r="F20" s="243">
        <v>467.54</v>
      </c>
      <c r="G20" s="244">
        <f t="shared" si="0"/>
        <v>935.08</v>
      </c>
    </row>
    <row r="21" spans="1:7" ht="186.75" customHeight="1">
      <c r="A21" s="258">
        <v>13</v>
      </c>
      <c r="B21" s="258" t="s">
        <v>269</v>
      </c>
      <c r="C21" s="246" t="s">
        <v>270</v>
      </c>
      <c r="D21" s="242">
        <f>'Fuse 4.52 detail'!O221</f>
        <v>1.2361740000000001</v>
      </c>
      <c r="E21" s="243" t="s">
        <v>146</v>
      </c>
      <c r="F21" s="243">
        <v>14016.51</v>
      </c>
      <c r="G21" s="244">
        <f t="shared" si="0"/>
        <v>17326.845232740001</v>
      </c>
    </row>
    <row r="22" spans="1:7" ht="251.25" customHeight="1">
      <c r="A22" s="245">
        <v>14</v>
      </c>
      <c r="B22" s="245" t="s">
        <v>271</v>
      </c>
      <c r="C22" s="246" t="s">
        <v>272</v>
      </c>
      <c r="D22" s="242">
        <f>'Fuse 4.52 detail'!O229</f>
        <v>1022.6</v>
      </c>
      <c r="E22" s="243" t="s">
        <v>4</v>
      </c>
      <c r="F22" s="255">
        <v>254.66</v>
      </c>
      <c r="G22" s="244">
        <f t="shared" si="0"/>
        <v>260415.31599999999</v>
      </c>
    </row>
    <row r="23" spans="1:7" ht="57" customHeight="1">
      <c r="A23" s="240">
        <v>15</v>
      </c>
      <c r="B23" s="240" t="s">
        <v>273</v>
      </c>
      <c r="C23" s="249" t="s">
        <v>5</v>
      </c>
      <c r="D23" s="242">
        <f>'Fuse 4.52 detail'!O241</f>
        <v>1022.6</v>
      </c>
      <c r="E23" s="243" t="s">
        <v>4</v>
      </c>
      <c r="F23" s="205">
        <v>16.97</v>
      </c>
      <c r="G23" s="244">
        <f t="shared" si="0"/>
        <v>17353.522000000001</v>
      </c>
    </row>
    <row r="24" spans="1:7" ht="49.5" customHeight="1">
      <c r="A24" s="245">
        <v>16</v>
      </c>
      <c r="B24" s="259" t="s">
        <v>274</v>
      </c>
      <c r="C24" s="260" t="s">
        <v>95</v>
      </c>
      <c r="D24" s="261">
        <f>'Fuse 4.52 detail'!O249</f>
        <v>1022.6</v>
      </c>
      <c r="E24" s="262" t="s">
        <v>4</v>
      </c>
      <c r="F24" s="263" t="s">
        <v>275</v>
      </c>
      <c r="G24" s="264"/>
    </row>
    <row r="25" spans="1:7" ht="21" customHeight="1">
      <c r="A25" s="250"/>
      <c r="B25" s="265"/>
      <c r="C25" s="266" t="s">
        <v>276</v>
      </c>
      <c r="D25" s="267"/>
      <c r="E25" s="268"/>
      <c r="F25" s="207">
        <f>30.93*2</f>
        <v>61.86</v>
      </c>
      <c r="G25" s="269">
        <f>D24*F25</f>
        <v>63258.036</v>
      </c>
    </row>
    <row r="26" spans="1:7" ht="47.25" customHeight="1">
      <c r="A26" s="245">
        <v>17</v>
      </c>
      <c r="B26" s="259" t="s">
        <v>277</v>
      </c>
      <c r="C26" s="260" t="s">
        <v>278</v>
      </c>
      <c r="D26" s="261">
        <f>'Fuse 4.52 detail'!O255</f>
        <v>1022.6</v>
      </c>
      <c r="E26" s="270" t="s">
        <v>4</v>
      </c>
      <c r="F26" s="271" t="s">
        <v>279</v>
      </c>
      <c r="G26" s="264"/>
    </row>
    <row r="27" spans="1:7" ht="18.75" customHeight="1">
      <c r="A27" s="272"/>
      <c r="B27" s="273"/>
      <c r="C27" s="274" t="s">
        <v>280</v>
      </c>
      <c r="D27" s="275"/>
      <c r="E27" s="276"/>
      <c r="F27" s="277">
        <f>16*2</f>
        <v>32</v>
      </c>
      <c r="G27" s="278">
        <f>D26*F27</f>
        <v>32723.200000000001</v>
      </c>
    </row>
    <row r="28" spans="1:7" ht="70.5" customHeight="1">
      <c r="A28" s="240">
        <v>18</v>
      </c>
      <c r="B28" s="279" t="s">
        <v>281</v>
      </c>
      <c r="C28" s="280" t="s">
        <v>40</v>
      </c>
      <c r="D28" s="281">
        <f>'Fuse 4.52 detail'!O262</f>
        <v>1185.6000000000001</v>
      </c>
      <c r="E28" s="282" t="s">
        <v>4</v>
      </c>
      <c r="F28" s="282">
        <v>207.19</v>
      </c>
      <c r="G28" s="283">
        <f>F28*D28</f>
        <v>245644.46400000004</v>
      </c>
    </row>
    <row r="29" spans="1:7" ht="17.100000000000001" customHeight="1">
      <c r="A29" s="284"/>
      <c r="B29" s="284"/>
      <c r="C29" s="284"/>
      <c r="D29" s="284"/>
      <c r="E29" s="284"/>
      <c r="F29" s="284"/>
      <c r="G29" s="760">
        <f>SUM(G4:G28)</f>
        <v>14594079.009705307</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42" workbookViewId="0">
      <selection activeCell="C120" sqref="C120:C133"/>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7.710937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74" t="s">
        <v>405</v>
      </c>
      <c r="B1" s="974"/>
      <c r="C1" s="974"/>
      <c r="D1" s="974"/>
      <c r="E1" s="974"/>
      <c r="F1" s="974"/>
      <c r="G1" s="974"/>
      <c r="H1" s="974"/>
      <c r="I1" s="974"/>
      <c r="J1" s="974"/>
      <c r="K1" s="974"/>
      <c r="L1" s="974"/>
      <c r="M1" s="974"/>
      <c r="N1" s="974"/>
      <c r="O1" s="974"/>
      <c r="P1" s="974"/>
    </row>
    <row r="2" spans="1:16" s="287" customFormat="1">
      <c r="A2" s="974"/>
      <c r="B2" s="974"/>
      <c r="C2" s="974"/>
      <c r="D2" s="974"/>
      <c r="E2" s="974"/>
      <c r="F2" s="974"/>
      <c r="G2" s="974"/>
      <c r="H2" s="974"/>
      <c r="I2" s="974"/>
      <c r="J2" s="974"/>
      <c r="K2" s="974"/>
      <c r="L2" s="974"/>
      <c r="M2" s="974"/>
      <c r="N2" s="974"/>
      <c r="O2" s="974"/>
      <c r="P2" s="974"/>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965" t="s">
        <v>284</v>
      </c>
      <c r="G4" s="965"/>
      <c r="H4" s="965"/>
      <c r="I4" s="965"/>
      <c r="J4" s="965"/>
      <c r="K4" s="965"/>
      <c r="L4" s="965"/>
      <c r="M4" s="965"/>
      <c r="N4" s="966"/>
      <c r="O4" s="296" t="s">
        <v>1</v>
      </c>
      <c r="P4" s="297" t="s">
        <v>31</v>
      </c>
    </row>
    <row r="5" spans="1:16" s="298" customFormat="1">
      <c r="A5" s="968">
        <v>1</v>
      </c>
      <c r="B5" s="968" t="s">
        <v>285</v>
      </c>
      <c r="C5" s="946" t="s">
        <v>39</v>
      </c>
      <c r="D5" s="299"/>
      <c r="E5" s="300"/>
      <c r="F5" s="300"/>
      <c r="G5" s="300"/>
      <c r="H5" s="300"/>
      <c r="I5" s="300"/>
      <c r="J5" s="300"/>
      <c r="K5" s="301"/>
      <c r="L5" s="301"/>
      <c r="M5" s="301"/>
      <c r="N5" s="302"/>
      <c r="O5" s="303"/>
      <c r="P5" s="303"/>
    </row>
    <row r="6" spans="1:16" s="298" customFormat="1">
      <c r="A6" s="968"/>
      <c r="B6" s="968"/>
      <c r="C6" s="946"/>
      <c r="D6" s="299" t="s">
        <v>286</v>
      </c>
      <c r="E6" s="300"/>
      <c r="F6" s="300"/>
      <c r="G6" s="300"/>
      <c r="H6" s="300"/>
      <c r="I6" s="300"/>
      <c r="J6" s="300"/>
      <c r="K6" s="301"/>
      <c r="L6" s="301"/>
      <c r="M6" s="301"/>
      <c r="N6" s="302"/>
      <c r="O6" s="303"/>
      <c r="P6" s="303"/>
    </row>
    <row r="7" spans="1:16" s="298" customFormat="1">
      <c r="A7" s="968"/>
      <c r="B7" s="968"/>
      <c r="C7" s="946"/>
      <c r="D7" s="299" t="s">
        <v>287</v>
      </c>
      <c r="E7" s="304" t="s">
        <v>85</v>
      </c>
      <c r="F7" s="305"/>
      <c r="G7" s="305"/>
      <c r="H7" s="306"/>
      <c r="I7" s="306"/>
      <c r="J7" s="307"/>
      <c r="K7" s="307"/>
      <c r="L7" s="307"/>
      <c r="M7" s="308"/>
      <c r="N7" s="309"/>
      <c r="O7" s="303"/>
      <c r="P7" s="303"/>
    </row>
    <row r="8" spans="1:16" s="298" customFormat="1">
      <c r="A8" s="968"/>
      <c r="B8" s="968"/>
      <c r="C8" s="946"/>
      <c r="D8" s="310"/>
      <c r="E8" s="311"/>
      <c r="F8" s="312">
        <v>2</v>
      </c>
      <c r="G8" s="311" t="s">
        <v>288</v>
      </c>
      <c r="H8" s="311">
        <v>16</v>
      </c>
      <c r="I8" s="311" t="s">
        <v>114</v>
      </c>
      <c r="J8" s="311">
        <v>3</v>
      </c>
      <c r="K8" s="311" t="s">
        <v>289</v>
      </c>
      <c r="L8" s="311"/>
      <c r="M8" s="311"/>
      <c r="N8" s="302"/>
      <c r="O8" s="303"/>
      <c r="P8" s="303"/>
    </row>
    <row r="9" spans="1:16" s="298" customFormat="1">
      <c r="A9" s="968"/>
      <c r="B9" s="968"/>
      <c r="C9" s="946"/>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c r="A10" s="968"/>
      <c r="B10" s="968"/>
      <c r="C10" s="946"/>
      <c r="D10" s="317"/>
      <c r="E10" s="318"/>
      <c r="F10" s="301"/>
      <c r="G10" s="301"/>
      <c r="H10" s="301"/>
      <c r="I10" s="301"/>
      <c r="J10" s="301"/>
      <c r="K10" s="301"/>
      <c r="L10" s="301"/>
      <c r="M10" s="301"/>
      <c r="N10" s="302" t="s">
        <v>4</v>
      </c>
      <c r="O10" s="303"/>
      <c r="P10" s="303"/>
    </row>
    <row r="11" spans="1:16" s="298" customFormat="1">
      <c r="A11" s="968"/>
      <c r="B11" s="968"/>
      <c r="C11" s="946"/>
      <c r="D11" s="319"/>
      <c r="E11" s="320"/>
      <c r="F11" s="321"/>
      <c r="G11" s="321"/>
      <c r="H11" s="321"/>
      <c r="I11" s="321"/>
      <c r="J11" s="321"/>
      <c r="K11" s="321"/>
      <c r="L11" s="321"/>
      <c r="M11" s="321"/>
      <c r="N11" s="322"/>
      <c r="O11" s="323"/>
      <c r="P11" s="323"/>
    </row>
    <row r="12" spans="1:16" s="298" customFormat="1">
      <c r="A12" s="969"/>
      <c r="B12" s="969"/>
      <c r="C12" s="988"/>
      <c r="D12" s="319"/>
      <c r="E12" s="320"/>
      <c r="F12" s="321"/>
      <c r="G12" s="321"/>
      <c r="H12" s="321"/>
      <c r="I12" s="321"/>
      <c r="J12" s="321"/>
      <c r="K12" s="321"/>
      <c r="L12" s="321"/>
      <c r="M12" s="321"/>
      <c r="N12" s="322"/>
      <c r="O12" s="323"/>
      <c r="P12" s="323"/>
    </row>
    <row r="13" spans="1:16" s="287" customFormat="1">
      <c r="A13" s="901">
        <v>2</v>
      </c>
      <c r="B13" s="901" t="s">
        <v>243</v>
      </c>
      <c r="C13" s="952" t="s">
        <v>406</v>
      </c>
      <c r="D13" s="986" t="s">
        <v>291</v>
      </c>
      <c r="E13" s="987"/>
      <c r="F13" s="987"/>
      <c r="G13" s="987"/>
      <c r="H13" s="987"/>
      <c r="I13" s="305" t="s">
        <v>85</v>
      </c>
      <c r="J13" s="761">
        <v>2.5</v>
      </c>
      <c r="K13" s="305" t="s">
        <v>292</v>
      </c>
      <c r="L13" s="305"/>
      <c r="M13" s="305"/>
      <c r="N13" s="325"/>
      <c r="O13" s="973">
        <f>N20</f>
        <v>1192.7249999999999</v>
      </c>
      <c r="P13" s="957" t="s">
        <v>4</v>
      </c>
    </row>
    <row r="14" spans="1:16" s="287" customFormat="1">
      <c r="A14" s="902"/>
      <c r="B14" s="902"/>
      <c r="C14" s="953"/>
      <c r="D14" s="986" t="s">
        <v>407</v>
      </c>
      <c r="E14" s="987"/>
      <c r="F14" s="987"/>
      <c r="G14" s="987"/>
      <c r="H14" s="987"/>
      <c r="I14" s="305" t="s">
        <v>85</v>
      </c>
      <c r="J14" s="324">
        <v>15</v>
      </c>
      <c r="K14" s="305" t="s">
        <v>292</v>
      </c>
      <c r="L14" s="305"/>
      <c r="M14" s="305"/>
      <c r="N14" s="325"/>
      <c r="O14" s="973"/>
      <c r="P14" s="957"/>
    </row>
    <row r="15" spans="1:16" s="287" customFormat="1">
      <c r="A15" s="902"/>
      <c r="B15" s="902"/>
      <c r="C15" s="953"/>
      <c r="D15" s="946" t="s">
        <v>294</v>
      </c>
      <c r="E15" s="947"/>
      <c r="F15" s="947"/>
      <c r="G15" s="947"/>
      <c r="H15" s="947"/>
      <c r="I15" s="947"/>
      <c r="J15" s="305"/>
      <c r="K15" s="305"/>
      <c r="L15" s="305"/>
      <c r="M15" s="305"/>
      <c r="N15" s="325"/>
      <c r="O15" s="973"/>
      <c r="P15" s="957"/>
    </row>
    <row r="16" spans="1:16" s="287" customFormat="1">
      <c r="A16" s="902"/>
      <c r="B16" s="902"/>
      <c r="C16" s="953"/>
      <c r="D16" s="327" t="s">
        <v>85</v>
      </c>
      <c r="E16" s="328" t="s">
        <v>113</v>
      </c>
      <c r="F16" s="328">
        <v>6</v>
      </c>
      <c r="G16" s="328" t="s">
        <v>140</v>
      </c>
      <c r="H16" s="329">
        <f>J13</f>
        <v>2.5</v>
      </c>
      <c r="I16" s="328" t="s">
        <v>295</v>
      </c>
      <c r="J16" s="330">
        <v>4.3</v>
      </c>
      <c r="K16" s="331" t="s">
        <v>85</v>
      </c>
      <c r="L16" s="762">
        <f>(F16*H16)+J16</f>
        <v>19.3</v>
      </c>
      <c r="M16" s="332" t="s">
        <v>292</v>
      </c>
      <c r="N16" s="333"/>
      <c r="O16" s="973"/>
      <c r="P16" s="957"/>
    </row>
    <row r="17" spans="1:18" s="287" customFormat="1">
      <c r="A17" s="902"/>
      <c r="B17" s="902"/>
      <c r="C17" s="953"/>
      <c r="D17" s="946" t="s">
        <v>296</v>
      </c>
      <c r="E17" s="947"/>
      <c r="F17" s="947"/>
      <c r="G17" s="947"/>
      <c r="H17" s="947"/>
      <c r="I17" s="947"/>
      <c r="J17" s="334"/>
      <c r="K17" s="331" t="s">
        <v>85</v>
      </c>
      <c r="L17" s="331">
        <v>17</v>
      </c>
      <c r="M17" s="332" t="s">
        <v>292</v>
      </c>
      <c r="N17" s="335"/>
      <c r="O17" s="973"/>
      <c r="P17" s="957"/>
    </row>
    <row r="18" spans="1:18" s="287" customFormat="1">
      <c r="A18" s="902"/>
      <c r="B18" s="902"/>
      <c r="C18" s="953"/>
      <c r="D18" s="946" t="s">
        <v>297</v>
      </c>
      <c r="E18" s="947"/>
      <c r="F18" s="947"/>
      <c r="G18" s="947"/>
      <c r="H18" s="947"/>
      <c r="I18" s="947"/>
      <c r="J18" s="336"/>
      <c r="K18" s="337" t="s">
        <v>85</v>
      </c>
      <c r="L18" s="337">
        <v>15</v>
      </c>
      <c r="M18" s="338" t="s">
        <v>292</v>
      </c>
      <c r="N18" s="339"/>
      <c r="O18" s="973"/>
      <c r="P18" s="957"/>
    </row>
    <row r="19" spans="1:18" s="287" customFormat="1">
      <c r="A19" s="902"/>
      <c r="B19" s="902"/>
      <c r="C19" s="953"/>
      <c r="D19" s="340"/>
      <c r="E19" s="304"/>
      <c r="F19" s="304"/>
      <c r="G19" s="304"/>
      <c r="H19" s="304"/>
      <c r="I19" s="304"/>
      <c r="J19" s="334" t="s">
        <v>170</v>
      </c>
      <c r="K19" s="331"/>
      <c r="L19" s="331">
        <f>SUM(L16:L18)</f>
        <v>51.3</v>
      </c>
      <c r="M19" s="332" t="s">
        <v>292</v>
      </c>
      <c r="N19" s="335"/>
      <c r="O19" s="973"/>
      <c r="P19" s="957"/>
    </row>
    <row r="20" spans="1:18" s="287" customFormat="1">
      <c r="A20" s="902"/>
      <c r="B20" s="902"/>
      <c r="C20" s="953"/>
      <c r="D20" s="946" t="s">
        <v>298</v>
      </c>
      <c r="E20" s="947"/>
      <c r="F20" s="305">
        <v>1</v>
      </c>
      <c r="G20" s="305" t="s">
        <v>140</v>
      </c>
      <c r="H20" s="306">
        <f>L19</f>
        <v>51.3</v>
      </c>
      <c r="I20" s="306" t="s">
        <v>140</v>
      </c>
      <c r="J20" s="763">
        <f>J14</f>
        <v>15</v>
      </c>
      <c r="K20" s="307" t="s">
        <v>140</v>
      </c>
      <c r="L20" s="307">
        <v>1.55</v>
      </c>
      <c r="M20" s="308" t="s">
        <v>85</v>
      </c>
      <c r="N20" s="335">
        <f>L20*J20*H20*F20</f>
        <v>1192.7249999999999</v>
      </c>
      <c r="O20" s="973"/>
      <c r="P20" s="957"/>
    </row>
    <row r="21" spans="1:18" s="287" customFormat="1">
      <c r="A21" s="902"/>
      <c r="B21" s="902"/>
      <c r="C21" s="953"/>
      <c r="D21" s="340"/>
      <c r="E21" s="304"/>
      <c r="F21" s="304"/>
      <c r="G21" s="304"/>
      <c r="H21" s="304"/>
      <c r="I21" s="304"/>
      <c r="J21" s="341"/>
      <c r="K21" s="342"/>
      <c r="L21" s="342"/>
      <c r="M21" s="343"/>
      <c r="N21" s="325"/>
      <c r="O21" s="973"/>
      <c r="P21" s="957"/>
    </row>
    <row r="22" spans="1:18" s="287" customFormat="1">
      <c r="A22" s="902"/>
      <c r="B22" s="902"/>
      <c r="C22" s="953"/>
      <c r="D22" s="340"/>
      <c r="E22" s="304"/>
      <c r="F22" s="305"/>
      <c r="G22" s="305"/>
      <c r="H22" s="305"/>
      <c r="I22" s="305"/>
      <c r="J22" s="305"/>
      <c r="K22" s="305"/>
      <c r="L22" s="305"/>
      <c r="M22" s="305"/>
      <c r="N22" s="325"/>
      <c r="O22" s="973"/>
      <c r="P22" s="957"/>
    </row>
    <row r="23" spans="1:18" s="287" customFormat="1">
      <c r="A23" s="901">
        <v>3</v>
      </c>
      <c r="B23" s="901" t="s">
        <v>245</v>
      </c>
      <c r="C23" s="952" t="s">
        <v>408</v>
      </c>
      <c r="D23" s="344" t="s">
        <v>300</v>
      </c>
      <c r="E23" s="345" t="s">
        <v>85</v>
      </c>
      <c r="F23" s="346">
        <v>1</v>
      </c>
      <c r="G23" s="347" t="s">
        <v>140</v>
      </c>
      <c r="H23" s="348">
        <f>L19</f>
        <v>51.3</v>
      </c>
      <c r="I23" s="349"/>
      <c r="J23" s="348"/>
      <c r="K23" s="349"/>
      <c r="L23" s="350"/>
      <c r="M23" s="350"/>
      <c r="N23" s="351"/>
      <c r="O23" s="954">
        <f>N48</f>
        <v>267.29497500000002</v>
      </c>
      <c r="P23" s="956" t="s">
        <v>4</v>
      </c>
      <c r="R23" s="352"/>
    </row>
    <row r="24" spans="1:18" s="287" customFormat="1">
      <c r="A24" s="902"/>
      <c r="B24" s="902"/>
      <c r="C24" s="953"/>
      <c r="D24" s="353">
        <f>L19</f>
        <v>51.3</v>
      </c>
      <c r="E24" s="354" t="s">
        <v>302</v>
      </c>
      <c r="F24" s="355">
        <v>2</v>
      </c>
      <c r="G24" s="355" t="s">
        <v>140</v>
      </c>
      <c r="H24" s="356">
        <v>5</v>
      </c>
      <c r="I24" s="355" t="s">
        <v>303</v>
      </c>
      <c r="J24" s="356">
        <v>2</v>
      </c>
      <c r="K24" s="355" t="s">
        <v>140</v>
      </c>
      <c r="L24" s="356">
        <v>0.6</v>
      </c>
      <c r="M24" s="356" t="s">
        <v>304</v>
      </c>
      <c r="N24" s="357"/>
      <c r="O24" s="955"/>
      <c r="P24" s="957"/>
      <c r="R24" s="352"/>
    </row>
    <row r="25" spans="1:18" s="287" customFormat="1">
      <c r="A25" s="902"/>
      <c r="B25" s="902"/>
      <c r="C25" s="953"/>
      <c r="D25" s="358"/>
      <c r="E25" s="305"/>
      <c r="F25" s="355"/>
      <c r="G25" s="355"/>
      <c r="H25" s="356"/>
      <c r="I25" s="355"/>
      <c r="J25" s="356"/>
      <c r="K25" s="355" t="s">
        <v>85</v>
      </c>
      <c r="L25" s="359">
        <f>D24-((F24*H24)+(J24*L24))</f>
        <v>40.099999999999994</v>
      </c>
      <c r="M25" s="356" t="s">
        <v>292</v>
      </c>
      <c r="N25" s="357"/>
      <c r="O25" s="955"/>
      <c r="P25" s="957"/>
      <c r="R25" s="352"/>
    </row>
    <row r="26" spans="1:18" s="287" customFormat="1">
      <c r="A26" s="902"/>
      <c r="B26" s="902"/>
      <c r="C26" s="953"/>
      <c r="D26" s="340" t="s">
        <v>305</v>
      </c>
      <c r="E26" s="304" t="s">
        <v>85</v>
      </c>
      <c r="F26" s="305">
        <v>1</v>
      </c>
      <c r="G26" s="305" t="s">
        <v>140</v>
      </c>
      <c r="H26" s="306">
        <f>L25</f>
        <v>40.099999999999994</v>
      </c>
      <c r="I26" s="306" t="s">
        <v>140</v>
      </c>
      <c r="J26" s="763">
        <f>J14</f>
        <v>15</v>
      </c>
      <c r="K26" s="307" t="s">
        <v>140</v>
      </c>
      <c r="L26" s="307">
        <v>0.15</v>
      </c>
      <c r="M26" s="308" t="s">
        <v>85</v>
      </c>
      <c r="N26" s="309">
        <f>L26*J26*H26*F26</f>
        <v>90.224999999999994</v>
      </c>
      <c r="O26" s="955"/>
      <c r="P26" s="957"/>
      <c r="R26" s="352"/>
    </row>
    <row r="27" spans="1:18" s="287" customFormat="1">
      <c r="A27" s="902"/>
      <c r="B27" s="902"/>
      <c r="C27" s="953"/>
      <c r="D27" s="360" t="s">
        <v>306</v>
      </c>
      <c r="E27" s="361" t="s">
        <v>85</v>
      </c>
      <c r="F27" s="305"/>
      <c r="G27" s="305"/>
      <c r="H27" s="306"/>
      <c r="I27" s="306"/>
      <c r="J27" s="307"/>
      <c r="K27" s="307"/>
      <c r="L27" s="307"/>
      <c r="M27" s="308"/>
      <c r="N27" s="335"/>
      <c r="O27" s="955"/>
      <c r="P27" s="957"/>
      <c r="R27" s="352"/>
    </row>
    <row r="28" spans="1:18" s="287" customFormat="1">
      <c r="A28" s="902"/>
      <c r="B28" s="902"/>
      <c r="C28" s="953"/>
      <c r="D28" s="946" t="s">
        <v>307</v>
      </c>
      <c r="E28" s="947"/>
      <c r="F28" s="764" t="s">
        <v>409</v>
      </c>
      <c r="G28" s="765" t="s">
        <v>114</v>
      </c>
      <c r="H28" s="766" t="s">
        <v>410</v>
      </c>
      <c r="I28" s="766" t="s">
        <v>85</v>
      </c>
      <c r="J28" s="763">
        <v>7.91</v>
      </c>
      <c r="K28" s="307" t="s">
        <v>292</v>
      </c>
      <c r="L28" s="307"/>
      <c r="M28" s="308"/>
      <c r="N28" s="335"/>
      <c r="O28" s="955"/>
      <c r="P28" s="957"/>
      <c r="R28" s="352"/>
    </row>
    <row r="29" spans="1:18" s="287" customFormat="1">
      <c r="A29" s="902"/>
      <c r="B29" s="902"/>
      <c r="C29" s="953"/>
      <c r="D29" s="340" t="s">
        <v>305</v>
      </c>
      <c r="E29" s="304" t="s">
        <v>85</v>
      </c>
      <c r="F29" s="305">
        <v>2</v>
      </c>
      <c r="G29" s="305" t="s">
        <v>140</v>
      </c>
      <c r="H29" s="306">
        <f>J28</f>
        <v>7.91</v>
      </c>
      <c r="I29" s="306" t="s">
        <v>140</v>
      </c>
      <c r="J29" s="307">
        <v>4.3</v>
      </c>
      <c r="K29" s="307" t="s">
        <v>140</v>
      </c>
      <c r="L29" s="307">
        <v>0.15</v>
      </c>
      <c r="M29" s="308" t="s">
        <v>85</v>
      </c>
      <c r="N29" s="309">
        <f>L29*J29*H29*F29</f>
        <v>10.203899999999999</v>
      </c>
      <c r="O29" s="955"/>
      <c r="P29" s="957"/>
      <c r="R29" s="352"/>
    </row>
    <row r="30" spans="1:18" s="287" customFormat="1">
      <c r="A30" s="902"/>
      <c r="B30" s="902"/>
      <c r="C30" s="953"/>
      <c r="D30" s="946" t="s">
        <v>310</v>
      </c>
      <c r="E30" s="947"/>
      <c r="F30" s="947"/>
      <c r="G30" s="947"/>
      <c r="H30" s="947"/>
      <c r="I30" s="306" t="s">
        <v>85</v>
      </c>
      <c r="J30" s="364" t="s">
        <v>311</v>
      </c>
      <c r="K30" s="307"/>
      <c r="L30" s="307"/>
      <c r="M30" s="308"/>
      <c r="N30" s="335"/>
      <c r="O30" s="955"/>
      <c r="P30" s="957"/>
      <c r="R30" s="352"/>
    </row>
    <row r="31" spans="1:18" s="287" customFormat="1">
      <c r="A31" s="902"/>
      <c r="B31" s="902"/>
      <c r="C31" s="953"/>
      <c r="D31" s="305">
        <v>0.5</v>
      </c>
      <c r="E31" s="305" t="s">
        <v>140</v>
      </c>
      <c r="F31" s="375">
        <v>2</v>
      </c>
      <c r="G31" s="306" t="s">
        <v>140</v>
      </c>
      <c r="H31" s="307">
        <v>3.14</v>
      </c>
      <c r="I31" s="307" t="s">
        <v>140</v>
      </c>
      <c r="J31" s="767">
        <f>J13*3</f>
        <v>7.5</v>
      </c>
      <c r="K31" s="308" t="s">
        <v>85</v>
      </c>
      <c r="L31" s="365">
        <f>J31*H31*F31*D31</f>
        <v>23.55</v>
      </c>
      <c r="M31" s="332" t="s">
        <v>292</v>
      </c>
      <c r="N31" s="366"/>
      <c r="O31" s="955"/>
      <c r="P31" s="957"/>
    </row>
    <row r="32" spans="1:18" s="287" customFormat="1">
      <c r="A32" s="902"/>
      <c r="B32" s="902"/>
      <c r="C32" s="953"/>
      <c r="D32" s="367" t="s">
        <v>312</v>
      </c>
      <c r="E32" s="368"/>
      <c r="F32" s="368"/>
      <c r="G32" s="306"/>
      <c r="H32" s="307"/>
      <c r="I32" s="307"/>
      <c r="J32" s="307"/>
      <c r="K32" s="308" t="s">
        <v>85</v>
      </c>
      <c r="L32" s="365">
        <v>0</v>
      </c>
      <c r="M32" s="332" t="s">
        <v>292</v>
      </c>
      <c r="N32" s="366"/>
      <c r="O32" s="955"/>
      <c r="P32" s="957"/>
    </row>
    <row r="33" spans="1:16" s="287" customFormat="1">
      <c r="A33" s="902"/>
      <c r="B33" s="902"/>
      <c r="C33" s="953"/>
      <c r="D33" s="961" t="s">
        <v>313</v>
      </c>
      <c r="E33" s="962"/>
      <c r="F33" s="306">
        <f>L31</f>
        <v>23.55</v>
      </c>
      <c r="G33" s="306" t="s">
        <v>114</v>
      </c>
      <c r="H33" s="307">
        <v>0</v>
      </c>
      <c r="I33" s="364" t="s">
        <v>131</v>
      </c>
      <c r="J33" s="369">
        <v>2</v>
      </c>
      <c r="K33" s="308" t="s">
        <v>85</v>
      </c>
      <c r="L33" s="766">
        <f>F33/J33</f>
        <v>11.775</v>
      </c>
      <c r="M33" s="332" t="s">
        <v>292</v>
      </c>
      <c r="N33" s="366"/>
      <c r="O33" s="955"/>
      <c r="P33" s="957"/>
    </row>
    <row r="34" spans="1:16" s="287" customFormat="1">
      <c r="A34" s="902"/>
      <c r="B34" s="902"/>
      <c r="C34" s="953"/>
      <c r="D34" s="340" t="s">
        <v>305</v>
      </c>
      <c r="E34" s="304" t="s">
        <v>85</v>
      </c>
      <c r="F34" s="305">
        <v>2</v>
      </c>
      <c r="G34" s="305" t="s">
        <v>140</v>
      </c>
      <c r="H34" s="766">
        <f>L33</f>
        <v>11.775</v>
      </c>
      <c r="I34" s="306" t="s">
        <v>140</v>
      </c>
      <c r="J34" s="763">
        <f>J28</f>
        <v>7.91</v>
      </c>
      <c r="K34" s="307" t="s">
        <v>140</v>
      </c>
      <c r="L34" s="307">
        <v>0.15</v>
      </c>
      <c r="M34" s="308" t="s">
        <v>85</v>
      </c>
      <c r="N34" s="309">
        <f>L34*J34*H34*F34</f>
        <v>27.942074999999999</v>
      </c>
      <c r="O34" s="955"/>
      <c r="P34" s="957"/>
    </row>
    <row r="35" spans="1:16" s="287" customFormat="1">
      <c r="A35" s="902"/>
      <c r="B35" s="902"/>
      <c r="C35" s="953"/>
      <c r="D35" s="304" t="s">
        <v>314</v>
      </c>
      <c r="E35" s="304" t="s">
        <v>85</v>
      </c>
      <c r="F35" s="305">
        <v>2</v>
      </c>
      <c r="G35" s="305" t="s">
        <v>140</v>
      </c>
      <c r="H35" s="306">
        <v>7</v>
      </c>
      <c r="I35" s="306" t="s">
        <v>140</v>
      </c>
      <c r="J35" s="307">
        <v>4.3</v>
      </c>
      <c r="K35" s="307" t="s">
        <v>140</v>
      </c>
      <c r="L35" s="307">
        <v>0.15</v>
      </c>
      <c r="M35" s="308" t="s">
        <v>85</v>
      </c>
      <c r="N35" s="309">
        <f>L35*J35*H35*F35</f>
        <v>9.0299999999999994</v>
      </c>
      <c r="O35" s="955"/>
      <c r="P35" s="957"/>
    </row>
    <row r="36" spans="1:16" s="287" customFormat="1">
      <c r="A36" s="902"/>
      <c r="B36" s="902"/>
      <c r="C36" s="953"/>
      <c r="D36" s="371" t="s">
        <v>315</v>
      </c>
      <c r="E36" s="304" t="s">
        <v>85</v>
      </c>
      <c r="F36" s="305">
        <v>4</v>
      </c>
      <c r="G36" s="305" t="s">
        <v>140</v>
      </c>
      <c r="H36" s="306">
        <v>7</v>
      </c>
      <c r="I36" s="306" t="s">
        <v>140</v>
      </c>
      <c r="J36" s="763">
        <f>J28</f>
        <v>7.91</v>
      </c>
      <c r="K36" s="307" t="s">
        <v>140</v>
      </c>
      <c r="L36" s="307">
        <v>0.15</v>
      </c>
      <c r="M36" s="308" t="s">
        <v>85</v>
      </c>
      <c r="N36" s="309">
        <f>L36*J36*H36*F36</f>
        <v>33.221999999999994</v>
      </c>
      <c r="O36" s="955"/>
      <c r="P36" s="957"/>
    </row>
    <row r="37" spans="1:16" s="287" customFormat="1">
      <c r="A37" s="902"/>
      <c r="B37" s="902"/>
      <c r="C37" s="953"/>
      <c r="D37" s="946" t="s">
        <v>316</v>
      </c>
      <c r="E37" s="947"/>
      <c r="F37" s="947"/>
      <c r="G37" s="947"/>
      <c r="H37" s="947"/>
      <c r="I37" s="307"/>
      <c r="J37" s="307"/>
      <c r="K37" s="308"/>
      <c r="L37" s="365"/>
      <c r="M37" s="332"/>
      <c r="N37" s="366"/>
      <c r="O37" s="955"/>
      <c r="P37" s="957"/>
    </row>
    <row r="38" spans="1:16" s="287" customFormat="1">
      <c r="A38" s="902"/>
      <c r="B38" s="902"/>
      <c r="C38" s="953"/>
      <c r="D38" s="305">
        <v>2</v>
      </c>
      <c r="E38" s="305" t="s">
        <v>288</v>
      </c>
      <c r="F38" s="372">
        <v>7</v>
      </c>
      <c r="G38" s="372" t="s">
        <v>114</v>
      </c>
      <c r="H38" s="373">
        <v>3</v>
      </c>
      <c r="I38" s="307" t="s">
        <v>317</v>
      </c>
      <c r="J38" s="307">
        <v>12</v>
      </c>
      <c r="K38" s="308" t="s">
        <v>140</v>
      </c>
      <c r="L38" s="365">
        <v>0.15</v>
      </c>
      <c r="M38" s="332" t="s">
        <v>85</v>
      </c>
      <c r="N38" s="374">
        <f>((F38+H38)/2)*L38*J38*D38</f>
        <v>18</v>
      </c>
      <c r="O38" s="955"/>
      <c r="P38" s="957"/>
    </row>
    <row r="39" spans="1:16" s="287" customFormat="1">
      <c r="A39" s="902"/>
      <c r="B39" s="902"/>
      <c r="C39" s="953"/>
      <c r="D39" s="305"/>
      <c r="E39" s="305"/>
      <c r="F39" s="306"/>
      <c r="G39" s="375">
        <v>2</v>
      </c>
      <c r="H39" s="307"/>
      <c r="I39" s="307"/>
      <c r="J39" s="307"/>
      <c r="K39" s="308"/>
      <c r="L39" s="365"/>
      <c r="M39" s="332"/>
      <c r="N39" s="366"/>
      <c r="O39" s="955"/>
      <c r="P39" s="957"/>
    </row>
    <row r="40" spans="1:16" s="287" customFormat="1">
      <c r="A40" s="902"/>
      <c r="B40" s="902"/>
      <c r="C40" s="953"/>
      <c r="D40" s="946" t="s">
        <v>318</v>
      </c>
      <c r="E40" s="947"/>
      <c r="F40" s="947"/>
      <c r="G40" s="947"/>
      <c r="H40" s="947"/>
      <c r="I40" s="307"/>
      <c r="J40" s="307"/>
      <c r="K40" s="308"/>
      <c r="L40" s="365"/>
      <c r="M40" s="332"/>
      <c r="N40" s="366"/>
      <c r="O40" s="955"/>
      <c r="P40" s="957"/>
    </row>
    <row r="41" spans="1:16" s="287" customFormat="1">
      <c r="A41" s="902"/>
      <c r="B41" s="902"/>
      <c r="C41" s="953"/>
      <c r="D41" s="305">
        <v>2</v>
      </c>
      <c r="E41" s="305" t="s">
        <v>288</v>
      </c>
      <c r="F41" s="372">
        <v>7</v>
      </c>
      <c r="G41" s="372" t="s">
        <v>114</v>
      </c>
      <c r="H41" s="373">
        <v>3</v>
      </c>
      <c r="I41" s="307" t="s">
        <v>317</v>
      </c>
      <c r="J41" s="307">
        <v>10</v>
      </c>
      <c r="K41" s="308" t="s">
        <v>140</v>
      </c>
      <c r="L41" s="365">
        <v>0.15</v>
      </c>
      <c r="M41" s="332" t="s">
        <v>85</v>
      </c>
      <c r="N41" s="374">
        <f>((F41+H41)/2)*L41*J41*D41</f>
        <v>15</v>
      </c>
      <c r="O41" s="955"/>
      <c r="P41" s="957"/>
    </row>
    <row r="42" spans="1:16" s="287" customFormat="1">
      <c r="A42" s="902"/>
      <c r="B42" s="902"/>
      <c r="C42" s="953"/>
      <c r="D42" s="305"/>
      <c r="E42" s="305"/>
      <c r="F42" s="306"/>
      <c r="G42" s="375">
        <v>2</v>
      </c>
      <c r="H42" s="307"/>
      <c r="I42" s="307"/>
      <c r="J42" s="307"/>
      <c r="K42" s="308"/>
      <c r="L42" s="365"/>
      <c r="M42" s="332"/>
      <c r="N42" s="366"/>
      <c r="O42" s="955"/>
      <c r="P42" s="957"/>
    </row>
    <row r="43" spans="1:16" s="287" customFormat="1">
      <c r="A43" s="902"/>
      <c r="B43" s="902"/>
      <c r="C43" s="953"/>
      <c r="D43" s="305" t="s">
        <v>287</v>
      </c>
      <c r="E43" s="304" t="s">
        <v>85</v>
      </c>
      <c r="F43" s="305">
        <v>4</v>
      </c>
      <c r="G43" s="305" t="s">
        <v>140</v>
      </c>
      <c r="H43" s="306">
        <v>5</v>
      </c>
      <c r="I43" s="306" t="s">
        <v>140</v>
      </c>
      <c r="J43" s="307">
        <v>1</v>
      </c>
      <c r="K43" s="307" t="s">
        <v>140</v>
      </c>
      <c r="L43" s="307">
        <v>0.15</v>
      </c>
      <c r="M43" s="308" t="s">
        <v>85</v>
      </c>
      <c r="N43" s="365">
        <f>L43*J43*H43*F43</f>
        <v>3</v>
      </c>
      <c r="O43" s="984"/>
      <c r="P43" s="957"/>
    </row>
    <row r="44" spans="1:16" s="287" customFormat="1">
      <c r="A44" s="902"/>
      <c r="B44" s="902"/>
      <c r="C44" s="953"/>
      <c r="D44" s="897" t="s">
        <v>411</v>
      </c>
      <c r="E44" s="898"/>
      <c r="F44" s="898"/>
      <c r="G44" s="898"/>
      <c r="H44" s="898"/>
      <c r="I44" s="419"/>
      <c r="J44" s="470"/>
      <c r="K44" s="364"/>
      <c r="L44" s="461"/>
      <c r="M44" s="419"/>
      <c r="N44" s="470"/>
      <c r="O44" s="955"/>
      <c r="P44" s="957"/>
    </row>
    <row r="45" spans="1:16" s="287" customFormat="1">
      <c r="A45" s="902"/>
      <c r="B45" s="902"/>
      <c r="C45" s="953"/>
      <c r="D45" s="897" t="s">
        <v>412</v>
      </c>
      <c r="E45" s="898"/>
      <c r="F45" s="898"/>
      <c r="G45" s="764"/>
      <c r="H45" s="768" t="s">
        <v>413</v>
      </c>
      <c r="I45" s="769" t="s">
        <v>114</v>
      </c>
      <c r="J45" s="770" t="s">
        <v>414</v>
      </c>
      <c r="K45" s="766" t="s">
        <v>85</v>
      </c>
      <c r="L45" s="363">
        <v>6.32</v>
      </c>
      <c r="M45" s="307" t="s">
        <v>292</v>
      </c>
      <c r="N45" s="470"/>
      <c r="O45" s="955"/>
      <c r="P45" s="957"/>
    </row>
    <row r="46" spans="1:16" s="287" customFormat="1">
      <c r="A46" s="902"/>
      <c r="B46" s="902"/>
      <c r="C46" s="953"/>
      <c r="D46" s="418" t="s">
        <v>327</v>
      </c>
      <c r="E46" s="304" t="s">
        <v>85</v>
      </c>
      <c r="F46" s="305">
        <v>2</v>
      </c>
      <c r="G46" s="305" t="s">
        <v>140</v>
      </c>
      <c r="H46" s="306">
        <v>17</v>
      </c>
      <c r="I46" s="306" t="s">
        <v>140</v>
      </c>
      <c r="J46" s="307">
        <f>L45</f>
        <v>6.32</v>
      </c>
      <c r="K46" s="307" t="s">
        <v>140</v>
      </c>
      <c r="L46" s="307">
        <v>0.15</v>
      </c>
      <c r="M46" s="308" t="s">
        <v>85</v>
      </c>
      <c r="N46" s="309">
        <f>L46*J46*H46*F46</f>
        <v>32.231999999999999</v>
      </c>
      <c r="O46" s="955"/>
      <c r="P46" s="957"/>
    </row>
    <row r="47" spans="1:16" s="287" customFormat="1">
      <c r="A47" s="902"/>
      <c r="B47" s="902"/>
      <c r="C47" s="953"/>
      <c r="D47" s="418" t="s">
        <v>328</v>
      </c>
      <c r="E47" s="304" t="s">
        <v>85</v>
      </c>
      <c r="F47" s="305">
        <v>2</v>
      </c>
      <c r="G47" s="305" t="s">
        <v>140</v>
      </c>
      <c r="H47" s="372">
        <v>15</v>
      </c>
      <c r="I47" s="372" t="s">
        <v>140</v>
      </c>
      <c r="J47" s="373">
        <f>L45</f>
        <v>6.32</v>
      </c>
      <c r="K47" s="373" t="s">
        <v>140</v>
      </c>
      <c r="L47" s="373">
        <v>0.15</v>
      </c>
      <c r="M47" s="377" t="s">
        <v>85</v>
      </c>
      <c r="N47" s="378">
        <f>L47*J47*H47*F47</f>
        <v>28.439999999999998</v>
      </c>
      <c r="O47" s="955"/>
      <c r="P47" s="957"/>
    </row>
    <row r="48" spans="1:16" s="287" customFormat="1">
      <c r="A48" s="902"/>
      <c r="B48" s="902"/>
      <c r="C48" s="953"/>
      <c r="D48" s="305"/>
      <c r="E48" s="305"/>
      <c r="F48" s="306"/>
      <c r="G48" s="375"/>
      <c r="H48" s="307"/>
      <c r="I48" s="307"/>
      <c r="J48" s="307"/>
      <c r="K48" s="308"/>
      <c r="L48" s="365" t="s">
        <v>88</v>
      </c>
      <c r="M48" s="332" t="s">
        <v>85</v>
      </c>
      <c r="N48" s="366">
        <f>SUM(N26:N47)</f>
        <v>267.29497500000002</v>
      </c>
      <c r="O48" s="955"/>
      <c r="P48" s="957"/>
    </row>
    <row r="49" spans="1:16" s="287" customFormat="1">
      <c r="A49" s="902"/>
      <c r="B49" s="902"/>
      <c r="C49" s="953"/>
      <c r="D49" s="340"/>
      <c r="E49" s="304"/>
      <c r="F49" s="379"/>
      <c r="G49" s="380"/>
      <c r="H49" s="355"/>
      <c r="I49" s="355"/>
      <c r="J49" s="355"/>
      <c r="K49" s="355"/>
      <c r="L49" s="355"/>
      <c r="M49" s="355"/>
      <c r="N49" s="357"/>
      <c r="O49" s="955"/>
      <c r="P49" s="381"/>
    </row>
    <row r="50" spans="1:16" s="287" customFormat="1">
      <c r="A50" s="902"/>
      <c r="B50" s="902"/>
      <c r="C50" s="953"/>
      <c r="D50" s="340"/>
      <c r="E50" s="304"/>
      <c r="F50" s="379"/>
      <c r="G50" s="380"/>
      <c r="H50" s="355"/>
      <c r="I50" s="355"/>
      <c r="J50" s="355"/>
      <c r="K50" s="355"/>
      <c r="L50" s="355"/>
      <c r="M50" s="355"/>
      <c r="N50" s="357"/>
      <c r="O50" s="955"/>
    </row>
    <row r="51" spans="1:16" s="287" customFormat="1">
      <c r="A51" s="902"/>
      <c r="B51" s="902"/>
      <c r="C51" s="953"/>
      <c r="D51" s="340"/>
      <c r="E51" s="304"/>
      <c r="F51" s="379"/>
      <c r="G51" s="380"/>
      <c r="H51" s="355"/>
      <c r="I51" s="355"/>
      <c r="J51" s="355"/>
      <c r="K51" s="355"/>
      <c r="L51" s="355"/>
      <c r="M51" s="355"/>
      <c r="N51" s="357"/>
      <c r="O51" s="955"/>
    </row>
    <row r="52" spans="1:16" s="287" customFormat="1">
      <c r="A52" s="902"/>
      <c r="B52" s="902"/>
      <c r="C52" s="953"/>
      <c r="D52" s="340"/>
      <c r="E52" s="304"/>
      <c r="F52" s="379"/>
      <c r="G52" s="380"/>
      <c r="H52" s="355"/>
      <c r="I52" s="355"/>
      <c r="J52" s="355"/>
      <c r="K52" s="355"/>
      <c r="L52" s="355"/>
      <c r="M52" s="355"/>
      <c r="N52" s="357"/>
      <c r="O52" s="985"/>
    </row>
    <row r="53" spans="1:16" s="287" customFormat="1">
      <c r="A53" s="382"/>
      <c r="B53" s="382"/>
      <c r="C53" s="383"/>
      <c r="D53" s="384"/>
      <c r="E53" s="385"/>
      <c r="F53" s="386"/>
      <c r="G53" s="387"/>
      <c r="H53" s="387"/>
      <c r="I53" s="387"/>
      <c r="J53" s="387"/>
      <c r="K53" s="387"/>
      <c r="L53" s="387"/>
      <c r="M53" s="387"/>
      <c r="N53" s="388"/>
      <c r="O53" s="389"/>
      <c r="P53" s="390"/>
    </row>
    <row r="54" spans="1:16" s="287" customFormat="1">
      <c r="A54" s="901">
        <v>4</v>
      </c>
      <c r="B54" s="901" t="s">
        <v>247</v>
      </c>
      <c r="C54" s="958" t="s">
        <v>320</v>
      </c>
      <c r="D54" s="391"/>
      <c r="E54" s="392"/>
      <c r="F54" s="393"/>
      <c r="G54" s="347"/>
      <c r="H54" s="347"/>
      <c r="I54" s="347"/>
      <c r="J54" s="347"/>
      <c r="K54" s="347"/>
      <c r="L54" s="347"/>
      <c r="M54" s="347"/>
      <c r="N54" s="347"/>
      <c r="O54" s="394"/>
      <c r="P54" s="395"/>
    </row>
    <row r="55" spans="1:16" s="287" customFormat="1">
      <c r="A55" s="902"/>
      <c r="B55" s="902"/>
      <c r="C55" s="959"/>
      <c r="D55" s="396" t="s">
        <v>321</v>
      </c>
      <c r="E55" s="397" t="s">
        <v>85</v>
      </c>
      <c r="F55" s="398"/>
      <c r="G55" s="355"/>
      <c r="H55" s="355">
        <v>1</v>
      </c>
      <c r="I55" s="355" t="s">
        <v>140</v>
      </c>
      <c r="J55" s="399">
        <f>L25</f>
        <v>40.099999999999994</v>
      </c>
      <c r="K55" s="355" t="s">
        <v>140</v>
      </c>
      <c r="L55" s="399">
        <f>J14</f>
        <v>15</v>
      </c>
      <c r="M55" s="355" t="s">
        <v>85</v>
      </c>
      <c r="N55" s="400">
        <f>H55*J55*L55</f>
        <v>601.49999999999989</v>
      </c>
      <c r="O55" s="401"/>
      <c r="P55" s="402"/>
    </row>
    <row r="56" spans="1:16" s="287" customFormat="1">
      <c r="A56" s="902"/>
      <c r="B56" s="902"/>
      <c r="C56" s="959"/>
      <c r="D56" s="396" t="s">
        <v>322</v>
      </c>
      <c r="E56" s="397" t="s">
        <v>85</v>
      </c>
      <c r="F56" s="398"/>
      <c r="G56" s="355"/>
      <c r="H56" s="355">
        <v>2</v>
      </c>
      <c r="I56" s="355" t="s">
        <v>140</v>
      </c>
      <c r="J56" s="399">
        <f>J28</f>
        <v>7.91</v>
      </c>
      <c r="K56" s="355" t="s">
        <v>140</v>
      </c>
      <c r="L56" s="403">
        <v>4.3</v>
      </c>
      <c r="M56" s="355" t="s">
        <v>85</v>
      </c>
      <c r="N56" s="400">
        <f>H56*J56*L56</f>
        <v>68.025999999999996</v>
      </c>
      <c r="O56" s="401"/>
      <c r="P56" s="402"/>
    </row>
    <row r="57" spans="1:16" s="287" customFormat="1">
      <c r="A57" s="902"/>
      <c r="B57" s="902"/>
      <c r="C57" s="959"/>
      <c r="D57" s="396" t="s">
        <v>323</v>
      </c>
      <c r="E57" s="397" t="s">
        <v>85</v>
      </c>
      <c r="F57" s="398"/>
      <c r="G57" s="355"/>
      <c r="H57" s="355">
        <v>2</v>
      </c>
      <c r="I57" s="355" t="s">
        <v>140</v>
      </c>
      <c r="J57" s="399">
        <f>L33</f>
        <v>11.775</v>
      </c>
      <c r="K57" s="355" t="s">
        <v>140</v>
      </c>
      <c r="L57" s="399">
        <f>J28</f>
        <v>7.91</v>
      </c>
      <c r="M57" s="355" t="s">
        <v>85</v>
      </c>
      <c r="N57" s="400">
        <f>H57*J57*L57</f>
        <v>186.28050000000002</v>
      </c>
      <c r="O57" s="401"/>
      <c r="P57" s="402"/>
    </row>
    <row r="58" spans="1:16" s="287" customFormat="1">
      <c r="A58" s="902"/>
      <c r="B58" s="902"/>
      <c r="C58" s="959"/>
      <c r="D58" s="938" t="s">
        <v>324</v>
      </c>
      <c r="E58" s="939"/>
      <c r="F58" s="404"/>
      <c r="G58" s="380" t="s">
        <v>85</v>
      </c>
      <c r="H58" s="355">
        <v>2</v>
      </c>
      <c r="I58" s="355" t="s">
        <v>140</v>
      </c>
      <c r="J58" s="403">
        <v>7</v>
      </c>
      <c r="K58" s="355" t="s">
        <v>140</v>
      </c>
      <c r="L58" s="403">
        <v>4.3</v>
      </c>
      <c r="M58" s="355" t="s">
        <v>85</v>
      </c>
      <c r="N58" s="400">
        <f>H58*J58*L58</f>
        <v>60.199999999999996</v>
      </c>
      <c r="O58" s="401"/>
      <c r="P58" s="402"/>
    </row>
    <row r="59" spans="1:16" s="287" customFormat="1">
      <c r="A59" s="902"/>
      <c r="B59" s="902"/>
      <c r="C59" s="959"/>
      <c r="D59" s="396" t="s">
        <v>325</v>
      </c>
      <c r="E59" s="397" t="s">
        <v>85</v>
      </c>
      <c r="F59" s="398"/>
      <c r="G59" s="355"/>
      <c r="H59" s="355">
        <v>4</v>
      </c>
      <c r="I59" s="355" t="s">
        <v>140</v>
      </c>
      <c r="J59" s="403">
        <v>7</v>
      </c>
      <c r="K59" s="355" t="s">
        <v>140</v>
      </c>
      <c r="L59" s="399">
        <f>J28+2</f>
        <v>9.91</v>
      </c>
      <c r="M59" s="355" t="s">
        <v>85</v>
      </c>
      <c r="N59" s="400">
        <f>H59*J59*L59</f>
        <v>277.48</v>
      </c>
      <c r="O59" s="401"/>
      <c r="P59" s="402"/>
    </row>
    <row r="60" spans="1:16" s="287" customFormat="1">
      <c r="A60" s="902"/>
      <c r="B60" s="902"/>
      <c r="C60" s="959"/>
      <c r="D60" s="938" t="s">
        <v>326</v>
      </c>
      <c r="E60" s="939"/>
      <c r="F60" s="939"/>
      <c r="G60" s="380"/>
      <c r="H60" s="380"/>
      <c r="I60" s="380"/>
      <c r="J60" s="380"/>
      <c r="K60" s="380"/>
      <c r="L60" s="380"/>
      <c r="M60" s="380"/>
      <c r="N60" s="380"/>
      <c r="O60" s="401"/>
      <c r="P60" s="402"/>
    </row>
    <row r="61" spans="1:16" s="287" customFormat="1">
      <c r="A61" s="902"/>
      <c r="B61" s="902"/>
      <c r="C61" s="959"/>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c r="A62" s="902"/>
      <c r="B62" s="902"/>
      <c r="C62" s="959"/>
      <c r="D62" s="396"/>
      <c r="E62" s="405"/>
      <c r="F62" s="305"/>
      <c r="G62" s="305"/>
      <c r="H62" s="306"/>
      <c r="I62" s="375">
        <v>2</v>
      </c>
      <c r="J62" s="307"/>
      <c r="K62" s="307"/>
      <c r="L62" s="307"/>
      <c r="M62" s="380"/>
      <c r="N62" s="380"/>
      <c r="O62" s="401"/>
      <c r="P62" s="402"/>
    </row>
    <row r="63" spans="1:16" s="287" customFormat="1">
      <c r="A63" s="902"/>
      <c r="B63" s="902"/>
      <c r="C63" s="959"/>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c r="A64" s="902"/>
      <c r="B64" s="902"/>
      <c r="C64" s="959"/>
      <c r="D64" s="396"/>
      <c r="E64" s="405"/>
      <c r="F64" s="305"/>
      <c r="G64" s="305"/>
      <c r="H64" s="306"/>
      <c r="I64" s="375">
        <v>2</v>
      </c>
      <c r="J64" s="307"/>
      <c r="K64" s="307"/>
      <c r="L64" s="307"/>
      <c r="M64" s="380"/>
      <c r="N64" s="380"/>
      <c r="O64" s="401"/>
      <c r="P64" s="402"/>
    </row>
    <row r="65" spans="1:18" s="287" customFormat="1">
      <c r="A65" s="902"/>
      <c r="B65" s="902"/>
      <c r="C65" s="959"/>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2"/>
      <c r="B66" s="902"/>
      <c r="C66" s="959"/>
      <c r="D66" s="897" t="s">
        <v>411</v>
      </c>
      <c r="E66" s="898"/>
      <c r="F66" s="898"/>
      <c r="G66" s="898"/>
      <c r="H66" s="898"/>
      <c r="I66" s="419"/>
      <c r="J66" s="470"/>
      <c r="K66" s="364"/>
      <c r="L66" s="461"/>
      <c r="M66" s="419"/>
      <c r="N66" s="470"/>
      <c r="O66" s="401"/>
      <c r="P66" s="402"/>
    </row>
    <row r="67" spans="1:18" s="287" customFormat="1">
      <c r="A67" s="902"/>
      <c r="B67" s="902"/>
      <c r="C67" s="959"/>
      <c r="D67" s="897" t="s">
        <v>412</v>
      </c>
      <c r="E67" s="898"/>
      <c r="F67" s="898"/>
      <c r="G67" s="764"/>
      <c r="H67" s="768" t="s">
        <v>413</v>
      </c>
      <c r="I67" s="769" t="s">
        <v>114</v>
      </c>
      <c r="J67" s="770" t="s">
        <v>414</v>
      </c>
      <c r="K67" s="766" t="s">
        <v>85</v>
      </c>
      <c r="L67" s="363">
        <v>6.32</v>
      </c>
      <c r="M67" s="307" t="s">
        <v>292</v>
      </c>
      <c r="N67" s="470"/>
      <c r="O67" s="401">
        <f>N70</f>
        <v>1837.9665</v>
      </c>
      <c r="P67" s="402" t="s">
        <v>16</v>
      </c>
    </row>
    <row r="68" spans="1:18" s="287" customFormat="1">
      <c r="A68" s="902"/>
      <c r="B68" s="902"/>
      <c r="C68" s="959"/>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c r="A69" s="902"/>
      <c r="B69" s="902"/>
      <c r="C69" s="959"/>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c r="A70" s="902"/>
      <c r="B70" s="902"/>
      <c r="C70" s="959"/>
      <c r="D70" s="305"/>
      <c r="E70" s="305"/>
      <c r="F70" s="306"/>
      <c r="G70" s="375"/>
      <c r="H70" s="307"/>
      <c r="I70" s="307"/>
      <c r="J70" s="307"/>
      <c r="K70" s="308"/>
      <c r="L70" s="365" t="s">
        <v>88</v>
      </c>
      <c r="M70" s="332" t="s">
        <v>85</v>
      </c>
      <c r="N70" s="366">
        <f>SUM(N55:N69)</f>
        <v>1837.9665</v>
      </c>
      <c r="O70" s="401"/>
      <c r="P70" s="413"/>
    </row>
    <row r="71" spans="1:18" s="287" customFormat="1">
      <c r="A71" s="928"/>
      <c r="B71" s="928"/>
      <c r="C71" s="960"/>
      <c r="D71" s="384"/>
      <c r="E71" s="385"/>
      <c r="F71" s="414"/>
      <c r="G71" s="387"/>
      <c r="H71" s="387"/>
      <c r="I71" s="387"/>
      <c r="J71" s="409"/>
      <c r="K71" s="409"/>
      <c r="L71" s="409"/>
      <c r="M71" s="387"/>
      <c r="N71" s="409"/>
      <c r="O71" s="415"/>
      <c r="P71" s="416"/>
    </row>
    <row r="72" spans="1:18" s="287" customFormat="1">
      <c r="A72" s="906">
        <v>5</v>
      </c>
      <c r="B72" s="906" t="s">
        <v>249</v>
      </c>
      <c r="C72" s="908" t="s">
        <v>329</v>
      </c>
      <c r="D72" s="417"/>
      <c r="E72" s="418"/>
      <c r="F72" s="419"/>
      <c r="G72" s="419"/>
      <c r="H72" s="419"/>
      <c r="I72" s="419"/>
      <c r="J72" s="419"/>
      <c r="K72" s="419"/>
      <c r="L72" s="419"/>
      <c r="M72" s="419"/>
      <c r="N72" s="420"/>
      <c r="O72" s="421"/>
      <c r="P72" s="422"/>
    </row>
    <row r="73" spans="1:18" s="287" customFormat="1">
      <c r="A73" s="906"/>
      <c r="B73" s="950"/>
      <c r="C73" s="951"/>
      <c r="D73" s="423" t="s">
        <v>321</v>
      </c>
      <c r="E73" s="304" t="s">
        <v>85</v>
      </c>
      <c r="F73" s="305">
        <v>1</v>
      </c>
      <c r="G73" s="305" t="s">
        <v>140</v>
      </c>
      <c r="H73" s="766">
        <f>L25</f>
        <v>40.099999999999994</v>
      </c>
      <c r="I73" s="306" t="s">
        <v>140</v>
      </c>
      <c r="J73" s="763">
        <f>J14</f>
        <v>15</v>
      </c>
      <c r="K73" s="307" t="s">
        <v>140</v>
      </c>
      <c r="L73" s="307">
        <v>0.2</v>
      </c>
      <c r="M73" s="308" t="s">
        <v>85</v>
      </c>
      <c r="N73" s="309">
        <f t="shared" ref="N73:N76" si="0">L73*J73*H73*F73</f>
        <v>120.29999999999998</v>
      </c>
      <c r="O73" s="421"/>
      <c r="P73" s="422"/>
    </row>
    <row r="74" spans="1:18" s="287" customFormat="1">
      <c r="A74" s="906"/>
      <c r="B74" s="950"/>
      <c r="C74" s="951"/>
      <c r="D74" s="424" t="s">
        <v>322</v>
      </c>
      <c r="E74" s="304" t="s">
        <v>85</v>
      </c>
      <c r="F74" s="305">
        <v>2</v>
      </c>
      <c r="G74" s="305" t="s">
        <v>140</v>
      </c>
      <c r="H74" s="766">
        <f>J28</f>
        <v>7.91</v>
      </c>
      <c r="I74" s="306" t="s">
        <v>140</v>
      </c>
      <c r="J74" s="307">
        <v>4.3</v>
      </c>
      <c r="K74" s="307" t="s">
        <v>140</v>
      </c>
      <c r="L74" s="307">
        <v>0.2</v>
      </c>
      <c r="M74" s="308" t="s">
        <v>85</v>
      </c>
      <c r="N74" s="309">
        <f t="shared" si="0"/>
        <v>13.6052</v>
      </c>
      <c r="O74" s="425"/>
      <c r="P74" s="422"/>
    </row>
    <row r="75" spans="1:18" s="287" customFormat="1">
      <c r="A75" s="906"/>
      <c r="B75" s="950"/>
      <c r="C75" s="951"/>
      <c r="D75" s="424" t="s">
        <v>330</v>
      </c>
      <c r="E75" s="304" t="s">
        <v>85</v>
      </c>
      <c r="F75" s="305">
        <v>2</v>
      </c>
      <c r="G75" s="305" t="s">
        <v>140</v>
      </c>
      <c r="H75" s="766">
        <f>J57</f>
        <v>11.775</v>
      </c>
      <c r="I75" s="306" t="s">
        <v>140</v>
      </c>
      <c r="J75" s="763">
        <f>J28</f>
        <v>7.91</v>
      </c>
      <c r="K75" s="307" t="s">
        <v>140</v>
      </c>
      <c r="L75" s="307">
        <v>0.2</v>
      </c>
      <c r="M75" s="308" t="s">
        <v>85</v>
      </c>
      <c r="N75" s="309">
        <f t="shared" si="0"/>
        <v>37.256100000000004</v>
      </c>
      <c r="O75" s="421"/>
      <c r="P75" s="422"/>
      <c r="R75" s="352"/>
    </row>
    <row r="76" spans="1:18" s="287" customFormat="1">
      <c r="A76" s="906"/>
      <c r="B76" s="950"/>
      <c r="C76" s="951"/>
      <c r="D76" s="424" t="s">
        <v>331</v>
      </c>
      <c r="E76" s="304" t="s">
        <v>85</v>
      </c>
      <c r="F76" s="305">
        <v>4</v>
      </c>
      <c r="G76" s="305" t="s">
        <v>140</v>
      </c>
      <c r="H76" s="306">
        <v>7</v>
      </c>
      <c r="I76" s="306" t="s">
        <v>140</v>
      </c>
      <c r="J76" s="763">
        <f>J28</f>
        <v>7.91</v>
      </c>
      <c r="K76" s="307" t="s">
        <v>140</v>
      </c>
      <c r="L76" s="307">
        <v>0.2</v>
      </c>
      <c r="M76" s="308" t="s">
        <v>85</v>
      </c>
      <c r="N76" s="309">
        <f t="shared" si="0"/>
        <v>44.295999999999999</v>
      </c>
      <c r="O76" s="421"/>
      <c r="P76" s="422"/>
      <c r="R76" s="352"/>
    </row>
    <row r="77" spans="1:18" s="287" customFormat="1">
      <c r="A77" s="906"/>
      <c r="B77" s="950"/>
      <c r="C77" s="951"/>
      <c r="D77" s="367"/>
      <c r="E77" s="368"/>
      <c r="F77" s="368"/>
      <c r="G77" s="368"/>
      <c r="H77" s="368"/>
      <c r="I77" s="307"/>
      <c r="J77" s="307"/>
      <c r="K77" s="308"/>
      <c r="L77" s="365"/>
      <c r="M77" s="332"/>
      <c r="N77" s="366"/>
      <c r="O77" s="421"/>
      <c r="P77" s="422"/>
      <c r="R77" s="352"/>
    </row>
    <row r="78" spans="1:18" s="287" customFormat="1">
      <c r="A78" s="906"/>
      <c r="B78" s="950"/>
      <c r="C78" s="951"/>
      <c r="D78" s="305"/>
      <c r="E78" s="305"/>
      <c r="F78" s="306"/>
      <c r="G78" s="306"/>
      <c r="H78" s="307"/>
      <c r="I78" s="307"/>
      <c r="J78" s="307"/>
      <c r="K78" s="308"/>
      <c r="L78" s="365"/>
      <c r="M78" s="332"/>
      <c r="N78" s="374"/>
      <c r="O78" s="421"/>
      <c r="P78" s="422"/>
      <c r="R78" s="352"/>
    </row>
    <row r="79" spans="1:18" s="287" customFormat="1">
      <c r="A79" s="906"/>
      <c r="B79" s="950"/>
      <c r="C79" s="951"/>
      <c r="D79" s="305"/>
      <c r="E79" s="305"/>
      <c r="F79" s="306"/>
      <c r="G79" s="375"/>
      <c r="H79" s="307"/>
      <c r="I79" s="307"/>
      <c r="J79" s="307"/>
      <c r="K79" s="308"/>
      <c r="L79" s="365"/>
      <c r="M79" s="332"/>
      <c r="N79" s="366"/>
      <c r="O79" s="421"/>
      <c r="P79" s="422"/>
      <c r="R79" s="352"/>
    </row>
    <row r="80" spans="1:18" s="287" customFormat="1">
      <c r="A80" s="906"/>
      <c r="B80" s="950"/>
      <c r="C80" s="951"/>
      <c r="D80" s="305"/>
      <c r="E80" s="305"/>
      <c r="F80" s="306"/>
      <c r="G80" s="306"/>
      <c r="H80" s="307"/>
      <c r="I80" s="307"/>
      <c r="J80" s="307"/>
      <c r="K80" s="308"/>
      <c r="L80" s="365"/>
      <c r="M80" s="332"/>
      <c r="N80" s="374"/>
      <c r="O80" s="421"/>
      <c r="P80" s="422"/>
    </row>
    <row r="81" spans="1:18" s="287" customFormat="1">
      <c r="A81" s="906"/>
      <c r="B81" s="950"/>
      <c r="C81" s="951"/>
      <c r="D81" s="418"/>
      <c r="E81" s="304"/>
      <c r="F81" s="305"/>
      <c r="G81" s="305"/>
      <c r="H81" s="372"/>
      <c r="I81" s="372"/>
      <c r="J81" s="772"/>
      <c r="K81" s="373"/>
      <c r="L81" s="373"/>
      <c r="M81" s="377"/>
      <c r="N81" s="378"/>
      <c r="O81" s="421"/>
      <c r="P81" s="422"/>
    </row>
    <row r="82" spans="1:18" s="287" customFormat="1">
      <c r="A82" s="906"/>
      <c r="B82" s="950"/>
      <c r="C82" s="951"/>
      <c r="D82" s="305"/>
      <c r="E82" s="305"/>
      <c r="F82" s="306"/>
      <c r="G82" s="375"/>
      <c r="H82" s="307"/>
      <c r="I82" s="307"/>
      <c r="J82" s="307"/>
      <c r="K82" s="308"/>
      <c r="L82" s="365" t="s">
        <v>88</v>
      </c>
      <c r="M82" s="332" t="s">
        <v>85</v>
      </c>
      <c r="N82" s="366">
        <f>SUM(N73:N81)</f>
        <v>215.45729999999998</v>
      </c>
      <c r="O82" s="421"/>
      <c r="P82" s="422"/>
    </row>
    <row r="83" spans="1:18" s="287" customFormat="1">
      <c r="A83" s="906"/>
      <c r="B83" s="950"/>
      <c r="C83" s="951"/>
      <c r="D83" s="426"/>
      <c r="E83" s="404"/>
      <c r="F83" s="419"/>
      <c r="G83" s="404"/>
      <c r="H83" s="331"/>
      <c r="I83" s="404"/>
      <c r="J83" s="331"/>
      <c r="K83" s="331"/>
      <c r="L83" s="380"/>
      <c r="M83" s="380"/>
      <c r="N83" s="355" t="s">
        <v>4</v>
      </c>
      <c r="O83" s="421"/>
      <c r="P83" s="422"/>
    </row>
    <row r="84" spans="1:18" s="287" customFormat="1">
      <c r="A84" s="906"/>
      <c r="B84" s="950"/>
      <c r="C84" s="951"/>
      <c r="D84" s="426" t="s">
        <v>332</v>
      </c>
      <c r="E84" s="404" t="s">
        <v>85</v>
      </c>
      <c r="F84" s="419"/>
      <c r="G84" s="404"/>
      <c r="H84" s="331"/>
      <c r="I84" s="404"/>
      <c r="J84" s="331">
        <f>N82</f>
        <v>215.45729999999998</v>
      </c>
      <c r="K84" s="364" t="s">
        <v>131</v>
      </c>
      <c r="L84" s="380">
        <v>0.1164</v>
      </c>
      <c r="M84" s="380" t="s">
        <v>85</v>
      </c>
      <c r="N84" s="356">
        <f>J84/L84</f>
        <v>1851.0077319587626</v>
      </c>
      <c r="O84" s="773">
        <f>N84</f>
        <v>1851.0077319587626</v>
      </c>
      <c r="P84" s="422" t="s">
        <v>3</v>
      </c>
    </row>
    <row r="85" spans="1:18" s="287" customFormat="1">
      <c r="A85" s="906"/>
      <c r="B85" s="950"/>
      <c r="C85" s="951"/>
      <c r="D85" s="427"/>
      <c r="E85" s="428"/>
      <c r="F85" s="429"/>
      <c r="G85" s="429"/>
      <c r="H85" s="429"/>
      <c r="I85" s="429"/>
      <c r="J85" s="429"/>
      <c r="K85" s="429"/>
      <c r="L85" s="429"/>
      <c r="M85" s="429"/>
      <c r="N85" s="430"/>
      <c r="O85" s="431"/>
      <c r="P85" s="432"/>
    </row>
    <row r="86" spans="1:18" s="287" customFormat="1">
      <c r="A86" s="905">
        <v>6</v>
      </c>
      <c r="B86" s="905" t="s">
        <v>251</v>
      </c>
      <c r="C86" s="907" t="s">
        <v>333</v>
      </c>
      <c r="D86" s="433"/>
      <c r="E86" s="434"/>
      <c r="F86" s="434"/>
      <c r="G86" s="435"/>
      <c r="H86" s="436"/>
      <c r="I86" s="436"/>
      <c r="J86" s="437"/>
      <c r="K86" s="436"/>
      <c r="L86" s="438"/>
      <c r="M86" s="436"/>
      <c r="N86" s="438"/>
      <c r="O86" s="439"/>
      <c r="P86" s="440"/>
      <c r="R86" s="352"/>
    </row>
    <row r="87" spans="1:18" s="287" customFormat="1">
      <c r="A87" s="906"/>
      <c r="B87" s="906"/>
      <c r="C87" s="908"/>
      <c r="D87" s="423" t="s">
        <v>321</v>
      </c>
      <c r="E87" s="304" t="s">
        <v>85</v>
      </c>
      <c r="F87" s="305">
        <v>1</v>
      </c>
      <c r="G87" s="305" t="s">
        <v>140</v>
      </c>
      <c r="H87" s="766">
        <f>L25</f>
        <v>40.099999999999994</v>
      </c>
      <c r="I87" s="306" t="s">
        <v>140</v>
      </c>
      <c r="J87" s="763">
        <f>J14</f>
        <v>15</v>
      </c>
      <c r="K87" s="307" t="s">
        <v>140</v>
      </c>
      <c r="L87" s="307">
        <v>0.2</v>
      </c>
      <c r="M87" s="308" t="s">
        <v>85</v>
      </c>
      <c r="N87" s="309">
        <f t="shared" ref="N87:N91" si="1">L87*J87*H87*F87</f>
        <v>120.29999999999998</v>
      </c>
      <c r="O87" s="421"/>
      <c r="P87" s="422"/>
      <c r="R87" s="352"/>
    </row>
    <row r="88" spans="1:18" s="287" customFormat="1">
      <c r="A88" s="906"/>
      <c r="B88" s="906"/>
      <c r="C88" s="908"/>
      <c r="D88" s="441" t="s">
        <v>322</v>
      </c>
      <c r="E88" s="304" t="s">
        <v>85</v>
      </c>
      <c r="F88" s="305">
        <v>2</v>
      </c>
      <c r="G88" s="305" t="s">
        <v>140</v>
      </c>
      <c r="H88" s="766">
        <f>J28</f>
        <v>7.91</v>
      </c>
      <c r="I88" s="306" t="s">
        <v>140</v>
      </c>
      <c r="J88" s="307">
        <v>4.3</v>
      </c>
      <c r="K88" s="307" t="s">
        <v>140</v>
      </c>
      <c r="L88" s="307">
        <v>0.2</v>
      </c>
      <c r="M88" s="308" t="s">
        <v>85</v>
      </c>
      <c r="N88" s="309">
        <f t="shared" si="1"/>
        <v>13.6052</v>
      </c>
      <c r="O88" s="421"/>
      <c r="P88" s="422"/>
      <c r="R88" s="352"/>
    </row>
    <row r="89" spans="1:18" s="287" customFormat="1">
      <c r="A89" s="906"/>
      <c r="B89" s="906"/>
      <c r="C89" s="908"/>
      <c r="D89" s="441" t="s">
        <v>330</v>
      </c>
      <c r="E89" s="304" t="s">
        <v>85</v>
      </c>
      <c r="F89" s="305">
        <v>2</v>
      </c>
      <c r="G89" s="305" t="s">
        <v>140</v>
      </c>
      <c r="H89" s="766">
        <f>L33</f>
        <v>11.775</v>
      </c>
      <c r="I89" s="306" t="s">
        <v>140</v>
      </c>
      <c r="J89" s="763">
        <f>J28</f>
        <v>7.91</v>
      </c>
      <c r="K89" s="307" t="s">
        <v>140</v>
      </c>
      <c r="L89" s="307">
        <v>0.2</v>
      </c>
      <c r="M89" s="308" t="s">
        <v>85</v>
      </c>
      <c r="N89" s="309">
        <f t="shared" si="1"/>
        <v>37.256100000000004</v>
      </c>
      <c r="O89" s="421"/>
      <c r="P89" s="422"/>
      <c r="R89" s="352"/>
    </row>
    <row r="90" spans="1:18" s="287" customFormat="1">
      <c r="A90" s="906"/>
      <c r="B90" s="906"/>
      <c r="C90" s="908"/>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06"/>
      <c r="B91" s="906"/>
      <c r="C91" s="908"/>
      <c r="D91" s="441" t="s">
        <v>331</v>
      </c>
      <c r="E91" s="304" t="s">
        <v>85</v>
      </c>
      <c r="F91" s="305">
        <v>4</v>
      </c>
      <c r="G91" s="305" t="s">
        <v>140</v>
      </c>
      <c r="H91" s="306">
        <v>7</v>
      </c>
      <c r="I91" s="306" t="s">
        <v>140</v>
      </c>
      <c r="J91" s="763">
        <f>J28</f>
        <v>7.91</v>
      </c>
      <c r="K91" s="307" t="s">
        <v>140</v>
      </c>
      <c r="L91" s="307">
        <v>0.2</v>
      </c>
      <c r="M91" s="308" t="s">
        <v>85</v>
      </c>
      <c r="N91" s="309">
        <f t="shared" si="1"/>
        <v>44.295999999999999</v>
      </c>
      <c r="O91" s="421"/>
      <c r="P91" s="422"/>
      <c r="R91" s="352"/>
    </row>
    <row r="92" spans="1:18" s="287" customFormat="1">
      <c r="A92" s="906"/>
      <c r="B92" s="906"/>
      <c r="C92" s="908"/>
      <c r="D92" s="946" t="s">
        <v>316</v>
      </c>
      <c r="E92" s="947"/>
      <c r="F92" s="947"/>
      <c r="G92" s="947"/>
      <c r="H92" s="947"/>
      <c r="I92" s="307"/>
      <c r="J92" s="307"/>
      <c r="K92" s="308"/>
      <c r="L92" s="365"/>
      <c r="M92" s="332"/>
      <c r="N92" s="366"/>
      <c r="O92" s="421"/>
      <c r="P92" s="422"/>
      <c r="R92" s="352"/>
    </row>
    <row r="93" spans="1:18" s="287" customFormat="1">
      <c r="A93" s="906"/>
      <c r="B93" s="906"/>
      <c r="C93" s="908"/>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c r="A94" s="906"/>
      <c r="B94" s="906"/>
      <c r="C94" s="908"/>
      <c r="D94" s="358"/>
      <c r="E94" s="305"/>
      <c r="F94" s="306"/>
      <c r="G94" s="375">
        <v>2</v>
      </c>
      <c r="H94" s="307"/>
      <c r="I94" s="307"/>
      <c r="J94" s="307"/>
      <c r="K94" s="308"/>
      <c r="L94" s="365"/>
      <c r="M94" s="332"/>
      <c r="N94" s="366"/>
      <c r="O94" s="421"/>
      <c r="P94" s="422"/>
      <c r="R94" s="352"/>
    </row>
    <row r="95" spans="1:18" s="287" customFormat="1">
      <c r="A95" s="906"/>
      <c r="B95" s="906"/>
      <c r="C95" s="908"/>
      <c r="D95" s="946" t="s">
        <v>318</v>
      </c>
      <c r="E95" s="947"/>
      <c r="F95" s="947"/>
      <c r="G95" s="947"/>
      <c r="H95" s="947"/>
      <c r="I95" s="307"/>
      <c r="J95" s="307"/>
      <c r="K95" s="308"/>
      <c r="L95" s="365"/>
      <c r="M95" s="332"/>
      <c r="N95" s="366"/>
      <c r="O95" s="421"/>
      <c r="P95" s="422"/>
      <c r="R95" s="352"/>
    </row>
    <row r="96" spans="1:18" s="287" customFormat="1">
      <c r="A96" s="906"/>
      <c r="B96" s="906"/>
      <c r="C96" s="908"/>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c r="A97" s="906"/>
      <c r="B97" s="906"/>
      <c r="C97" s="908"/>
      <c r="D97" s="358"/>
      <c r="E97" s="305"/>
      <c r="F97" s="306"/>
      <c r="G97" s="375">
        <v>2</v>
      </c>
      <c r="H97" s="307"/>
      <c r="I97" s="307"/>
      <c r="J97" s="307"/>
      <c r="K97" s="308"/>
      <c r="L97" s="365"/>
      <c r="M97" s="332"/>
      <c r="N97" s="366"/>
      <c r="O97" s="421"/>
      <c r="P97" s="422"/>
      <c r="R97" s="352"/>
    </row>
    <row r="98" spans="1:19" s="287" customFormat="1">
      <c r="A98" s="906"/>
      <c r="B98" s="906"/>
      <c r="C98" s="908"/>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06"/>
      <c r="B99" s="906"/>
      <c r="C99" s="908"/>
      <c r="D99" s="897" t="s">
        <v>411</v>
      </c>
      <c r="E99" s="898"/>
      <c r="F99" s="898"/>
      <c r="G99" s="898"/>
      <c r="H99" s="898"/>
      <c r="I99" s="419"/>
      <c r="J99" s="470"/>
      <c r="K99" s="364"/>
      <c r="L99" s="461"/>
      <c r="M99" s="419"/>
      <c r="N99" s="470"/>
      <c r="O99" s="421"/>
      <c r="P99" s="422"/>
      <c r="R99" s="352"/>
    </row>
    <row r="100" spans="1:19" s="287" customFormat="1">
      <c r="A100" s="906"/>
      <c r="B100" s="906"/>
      <c r="C100" s="908"/>
      <c r="D100" s="897" t="s">
        <v>412</v>
      </c>
      <c r="E100" s="898"/>
      <c r="F100" s="898"/>
      <c r="G100" s="764"/>
      <c r="H100" s="768" t="s">
        <v>413</v>
      </c>
      <c r="I100" s="769" t="s">
        <v>114</v>
      </c>
      <c r="J100" s="770" t="s">
        <v>414</v>
      </c>
      <c r="K100" s="766" t="s">
        <v>85</v>
      </c>
      <c r="L100" s="363">
        <v>6.32</v>
      </c>
      <c r="M100" s="307" t="s">
        <v>292</v>
      </c>
      <c r="N100" s="470"/>
      <c r="O100" s="421"/>
      <c r="P100" s="422"/>
      <c r="R100" s="352"/>
    </row>
    <row r="101" spans="1:19" s="287" customFormat="1">
      <c r="A101" s="906"/>
      <c r="B101" s="906"/>
      <c r="C101" s="908"/>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c r="A102" s="906"/>
      <c r="B102" s="906"/>
      <c r="C102" s="908"/>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c r="A103" s="906"/>
      <c r="B103" s="906"/>
      <c r="C103" s="908"/>
      <c r="D103" s="358"/>
      <c r="E103" s="304"/>
      <c r="F103" s="305"/>
      <c r="G103" s="305"/>
      <c r="H103" s="306"/>
      <c r="I103" s="306"/>
      <c r="J103" s="307"/>
      <c r="K103" s="307"/>
      <c r="L103" s="380"/>
      <c r="M103" s="380"/>
      <c r="N103" s="442">
        <f>SUM(N87:N102)</f>
        <v>356.39330000000001</v>
      </c>
      <c r="O103" s="421"/>
      <c r="P103" s="422"/>
      <c r="R103" s="352"/>
    </row>
    <row r="104" spans="1:19" s="287" customFormat="1">
      <c r="A104" s="906"/>
      <c r="B104" s="906"/>
      <c r="C104" s="908"/>
      <c r="D104" s="948" t="s">
        <v>335</v>
      </c>
      <c r="E104" s="949"/>
      <c r="F104" s="949"/>
      <c r="G104" s="949"/>
      <c r="H104" s="949"/>
      <c r="I104" s="306" t="s">
        <v>85</v>
      </c>
      <c r="J104" s="307">
        <f>N103</f>
        <v>356.39330000000001</v>
      </c>
      <c r="K104" s="307" t="s">
        <v>140</v>
      </c>
      <c r="L104" s="380">
        <v>0.5</v>
      </c>
      <c r="M104" s="380" t="s">
        <v>85</v>
      </c>
      <c r="N104" s="442">
        <f>J104*L104</f>
        <v>178.19665000000001</v>
      </c>
      <c r="O104" s="425">
        <f>N104</f>
        <v>178.19665000000001</v>
      </c>
      <c r="P104" s="425" t="str">
        <f>N105</f>
        <v>Cum</v>
      </c>
      <c r="R104" s="352"/>
    </row>
    <row r="105" spans="1:19" s="287" customFormat="1">
      <c r="A105" s="906"/>
      <c r="B105" s="906"/>
      <c r="C105" s="945"/>
      <c r="D105" s="358"/>
      <c r="E105" s="304"/>
      <c r="F105" s="305"/>
      <c r="G105" s="305"/>
      <c r="H105" s="306"/>
      <c r="I105" s="306"/>
      <c r="J105" s="307"/>
      <c r="K105" s="307"/>
      <c r="L105" s="380"/>
      <c r="M105" s="380"/>
      <c r="N105" s="443" t="s">
        <v>4</v>
      </c>
      <c r="O105" s="421"/>
      <c r="P105" s="422"/>
      <c r="R105" s="352"/>
    </row>
    <row r="106" spans="1:19" s="287" customFormat="1">
      <c r="A106" s="906"/>
      <c r="B106" s="906"/>
      <c r="C106" s="940" t="s">
        <v>8</v>
      </c>
      <c r="D106" s="943" t="s">
        <v>335</v>
      </c>
      <c r="E106" s="944"/>
      <c r="F106" s="944"/>
      <c r="G106" s="944"/>
      <c r="H106" s="944"/>
      <c r="I106" s="444" t="s">
        <v>85</v>
      </c>
      <c r="J106" s="445">
        <f>N103</f>
        <v>356.39330000000001</v>
      </c>
      <c r="K106" s="445" t="s">
        <v>140</v>
      </c>
      <c r="L106" s="347">
        <v>0.5</v>
      </c>
      <c r="M106" s="347" t="s">
        <v>85</v>
      </c>
      <c r="N106" s="446">
        <f>J106*L106</f>
        <v>178.19665000000001</v>
      </c>
      <c r="O106" s="447">
        <f>N106</f>
        <v>178.19665000000001</v>
      </c>
      <c r="P106" s="448" t="str">
        <f>N107</f>
        <v>Cum</v>
      </c>
    </row>
    <row r="107" spans="1:19" s="287" customFormat="1">
      <c r="A107" s="924"/>
      <c r="B107" s="924"/>
      <c r="C107" s="942"/>
      <c r="D107" s="449"/>
      <c r="E107" s="450"/>
      <c r="F107" s="338"/>
      <c r="G107" s="338"/>
      <c r="H107" s="338"/>
      <c r="I107" s="338"/>
      <c r="J107" s="338"/>
      <c r="K107" s="338"/>
      <c r="L107" s="338"/>
      <c r="M107" s="338"/>
      <c r="N107" s="451" t="s">
        <v>4</v>
      </c>
      <c r="O107" s="452"/>
      <c r="P107" s="453"/>
    </row>
    <row r="108" spans="1:19" s="287" customFormat="1">
      <c r="A108" s="905">
        <v>7</v>
      </c>
      <c r="B108" s="905" t="s">
        <v>254</v>
      </c>
      <c r="C108" s="907" t="s">
        <v>336</v>
      </c>
      <c r="D108" s="433"/>
      <c r="E108" s="434"/>
      <c r="F108" s="435"/>
      <c r="G108" s="435"/>
      <c r="H108" s="438"/>
      <c r="I108" s="436"/>
      <c r="J108" s="437"/>
      <c r="K108" s="436"/>
      <c r="L108" s="437"/>
      <c r="M108" s="436"/>
      <c r="N108" s="437"/>
      <c r="O108" s="979">
        <f>N118</f>
        <v>1355.6499999999999</v>
      </c>
      <c r="P108" s="982" t="s">
        <v>3</v>
      </c>
      <c r="R108" s="352"/>
      <c r="S108" s="352"/>
    </row>
    <row r="109" spans="1:19" s="287" customFormat="1">
      <c r="A109" s="906"/>
      <c r="B109" s="906"/>
      <c r="C109" s="908"/>
      <c r="D109" s="455" t="s">
        <v>337</v>
      </c>
      <c r="E109" s="456"/>
      <c r="F109" s="457"/>
      <c r="G109" s="457"/>
      <c r="H109" s="458"/>
      <c r="I109" s="364"/>
      <c r="J109" s="458"/>
      <c r="K109" s="459"/>
      <c r="L109" s="460"/>
      <c r="M109" s="459"/>
      <c r="N109" s="461"/>
      <c r="O109" s="980"/>
      <c r="P109" s="983"/>
      <c r="R109" s="352"/>
      <c r="S109" s="352"/>
    </row>
    <row r="110" spans="1:19" s="287" customFormat="1">
      <c r="A110" s="906"/>
      <c r="B110" s="906"/>
      <c r="C110" s="908"/>
      <c r="D110" s="897" t="s">
        <v>338</v>
      </c>
      <c r="E110" s="898"/>
      <c r="F110" s="398"/>
      <c r="G110" s="355"/>
      <c r="H110" s="355">
        <v>1</v>
      </c>
      <c r="I110" s="355" t="s">
        <v>140</v>
      </c>
      <c r="J110" s="399">
        <f>L25</f>
        <v>40.099999999999994</v>
      </c>
      <c r="K110" s="355" t="s">
        <v>140</v>
      </c>
      <c r="L110" s="399">
        <f>J14</f>
        <v>15</v>
      </c>
      <c r="M110" s="355" t="s">
        <v>85</v>
      </c>
      <c r="N110" s="400">
        <f>H110*J110*L110</f>
        <v>601.49999999999989</v>
      </c>
      <c r="O110" s="981"/>
      <c r="P110" s="983"/>
      <c r="R110" s="352"/>
      <c r="S110" s="352"/>
    </row>
    <row r="111" spans="1:19" s="287" customFormat="1">
      <c r="A111" s="906"/>
      <c r="B111" s="906"/>
      <c r="C111" s="908"/>
      <c r="D111" s="417"/>
      <c r="E111" s="418"/>
      <c r="F111" s="398"/>
      <c r="G111" s="355"/>
      <c r="H111" s="355"/>
      <c r="I111" s="355"/>
      <c r="J111" s="399"/>
      <c r="K111" s="355"/>
      <c r="L111" s="399"/>
      <c r="M111" s="355"/>
      <c r="N111" s="400"/>
      <c r="O111" s="981"/>
      <c r="P111" s="983"/>
      <c r="R111" s="352"/>
      <c r="S111" s="352"/>
    </row>
    <row r="112" spans="1:19" s="287" customFormat="1">
      <c r="A112" s="906"/>
      <c r="B112" s="906"/>
      <c r="C112" s="908"/>
      <c r="D112" s="897" t="s">
        <v>339</v>
      </c>
      <c r="E112" s="898"/>
      <c r="F112" s="898"/>
      <c r="G112" s="457"/>
      <c r="H112" s="458">
        <f>N110</f>
        <v>601.49999999999989</v>
      </c>
      <c r="I112" s="459" t="s">
        <v>140</v>
      </c>
      <c r="J112" s="458">
        <v>0.5</v>
      </c>
      <c r="K112" s="459"/>
      <c r="L112" s="460"/>
      <c r="M112" s="459" t="s">
        <v>85</v>
      </c>
      <c r="N112" s="461">
        <f>H112*J112</f>
        <v>300.74999999999994</v>
      </c>
      <c r="O112" s="980"/>
      <c r="P112" s="983"/>
      <c r="R112" s="352"/>
      <c r="S112" s="352"/>
    </row>
    <row r="113" spans="1:19" s="287" customFormat="1">
      <c r="A113" s="906"/>
      <c r="B113" s="906"/>
      <c r="C113" s="908"/>
      <c r="D113" s="418" t="s">
        <v>340</v>
      </c>
      <c r="E113" s="397" t="s">
        <v>85</v>
      </c>
      <c r="F113" s="398"/>
      <c r="G113" s="355"/>
      <c r="H113" s="409">
        <v>4</v>
      </c>
      <c r="I113" s="409" t="s">
        <v>140</v>
      </c>
      <c r="J113" s="410">
        <v>7</v>
      </c>
      <c r="K113" s="409" t="s">
        <v>140</v>
      </c>
      <c r="L113" s="410">
        <v>2</v>
      </c>
      <c r="M113" s="409" t="s">
        <v>85</v>
      </c>
      <c r="N113" s="464">
        <f>H113*J113*L113</f>
        <v>56</v>
      </c>
      <c r="O113" s="980"/>
      <c r="P113" s="983"/>
      <c r="R113" s="352"/>
      <c r="S113" s="352"/>
    </row>
    <row r="114" spans="1:19" s="287" customFormat="1">
      <c r="A114" s="906"/>
      <c r="B114" s="906"/>
      <c r="C114" s="908"/>
      <c r="D114" s="418"/>
      <c r="E114" s="397"/>
      <c r="F114" s="398"/>
      <c r="G114" s="355"/>
      <c r="H114" s="355"/>
      <c r="I114" s="355"/>
      <c r="J114" s="403"/>
      <c r="K114" s="355"/>
      <c r="L114" s="403" t="s">
        <v>88</v>
      </c>
      <c r="M114" s="355" t="s">
        <v>85</v>
      </c>
      <c r="N114" s="442">
        <f>SUM(N112:N113)</f>
        <v>356.74999999999994</v>
      </c>
      <c r="O114" s="980"/>
      <c r="P114" s="983"/>
      <c r="R114" s="352"/>
      <c r="S114" s="352"/>
    </row>
    <row r="115" spans="1:19" s="287" customFormat="1">
      <c r="A115" s="906"/>
      <c r="B115" s="906"/>
      <c r="C115" s="908"/>
      <c r="D115" s="897" t="s">
        <v>341</v>
      </c>
      <c r="E115" s="898"/>
      <c r="F115" s="898"/>
      <c r="G115" s="355" t="s">
        <v>85</v>
      </c>
      <c r="H115" s="356">
        <v>0.5</v>
      </c>
      <c r="I115" s="355" t="s">
        <v>140</v>
      </c>
      <c r="J115" s="356">
        <v>0.5</v>
      </c>
      <c r="K115" s="355" t="s">
        <v>85</v>
      </c>
      <c r="L115" s="403">
        <v>0.25</v>
      </c>
      <c r="M115" s="355" t="s">
        <v>16</v>
      </c>
      <c r="N115" s="442"/>
      <c r="O115" s="980"/>
      <c r="P115" s="983"/>
      <c r="R115" s="352"/>
      <c r="S115" s="352"/>
    </row>
    <row r="116" spans="1:19" s="287" customFormat="1">
      <c r="A116" s="906"/>
      <c r="B116" s="906"/>
      <c r="C116" s="908"/>
      <c r="D116" s="897" t="s">
        <v>342</v>
      </c>
      <c r="E116" s="898"/>
      <c r="F116" s="898"/>
      <c r="G116" s="457"/>
      <c r="H116" s="466">
        <f>N114</f>
        <v>356.74999999999994</v>
      </c>
      <c r="I116" s="364" t="s">
        <v>131</v>
      </c>
      <c r="J116" s="458">
        <f>L115</f>
        <v>0.25</v>
      </c>
      <c r="K116" s="459"/>
      <c r="L116" s="460"/>
      <c r="M116" s="459" t="s">
        <v>85</v>
      </c>
      <c r="N116" s="461">
        <f>H116/J116</f>
        <v>1426.9999999999998</v>
      </c>
      <c r="O116" s="980"/>
      <c r="P116" s="983"/>
      <c r="R116" s="352"/>
      <c r="S116" s="352"/>
    </row>
    <row r="117" spans="1:19" s="287" customFormat="1">
      <c r="A117" s="906"/>
      <c r="B117" s="906"/>
      <c r="C117" s="908"/>
      <c r="D117" s="897" t="s">
        <v>343</v>
      </c>
      <c r="E117" s="898"/>
      <c r="F117" s="898"/>
      <c r="G117" s="898"/>
      <c r="H117" s="467"/>
      <c r="I117" s="429"/>
      <c r="J117" s="468">
        <f>N116</f>
        <v>1426.9999999999998</v>
      </c>
      <c r="K117" s="429" t="s">
        <v>140</v>
      </c>
      <c r="L117" s="468">
        <v>0.05</v>
      </c>
      <c r="M117" s="429" t="s">
        <v>85</v>
      </c>
      <c r="N117" s="469">
        <f>J117*L117</f>
        <v>71.349999999999994</v>
      </c>
      <c r="O117" s="980"/>
      <c r="P117" s="983"/>
      <c r="R117" s="352"/>
      <c r="S117" s="352"/>
    </row>
    <row r="118" spans="1:19" s="287" customFormat="1">
      <c r="A118" s="906"/>
      <c r="B118" s="906"/>
      <c r="C118" s="908"/>
      <c r="D118" s="417"/>
      <c r="E118" s="332"/>
      <c r="F118" s="332"/>
      <c r="G118" s="332"/>
      <c r="H118" s="470"/>
      <c r="I118" s="419"/>
      <c r="J118" s="461"/>
      <c r="K118" s="419"/>
      <c r="L118" s="461" t="s">
        <v>170</v>
      </c>
      <c r="M118" s="419"/>
      <c r="N118" s="461">
        <f>N116-N117</f>
        <v>1355.6499999999999</v>
      </c>
      <c r="O118" s="980"/>
      <c r="P118" s="983"/>
    </row>
    <row r="119" spans="1:19" s="287" customFormat="1">
      <c r="A119" s="924"/>
      <c r="B119" s="924"/>
      <c r="C119" s="945"/>
      <c r="D119" s="450"/>
      <c r="E119" s="450"/>
      <c r="F119" s="429"/>
      <c r="G119" s="429"/>
      <c r="H119" s="429"/>
      <c r="I119" s="429"/>
      <c r="J119" s="429"/>
      <c r="K119" s="429"/>
      <c r="L119" s="429"/>
      <c r="M119" s="429"/>
      <c r="N119" s="472"/>
      <c r="O119" s="473"/>
      <c r="P119" s="474"/>
    </row>
    <row r="120" spans="1:19" s="287" customFormat="1">
      <c r="A120" s="905"/>
      <c r="B120" s="905"/>
      <c r="C120" s="940" t="s">
        <v>9</v>
      </c>
      <c r="D120" s="475" t="s">
        <v>337</v>
      </c>
      <c r="E120" s="475"/>
      <c r="F120" s="436"/>
      <c r="G120" s="436"/>
      <c r="H120" s="436"/>
      <c r="I120" s="436"/>
      <c r="J120" s="436"/>
      <c r="K120" s="436"/>
      <c r="L120" s="436"/>
      <c r="M120" s="436"/>
      <c r="N120" s="436"/>
      <c r="O120" s="514"/>
      <c r="P120" s="477"/>
    </row>
    <row r="121" spans="1:19" s="287" customFormat="1">
      <c r="A121" s="906"/>
      <c r="B121" s="906"/>
      <c r="C121" s="941"/>
      <c r="D121" s="897" t="s">
        <v>338</v>
      </c>
      <c r="E121" s="898"/>
      <c r="F121" s="398"/>
      <c r="G121" s="355"/>
      <c r="H121" s="355">
        <v>1</v>
      </c>
      <c r="I121" s="355" t="s">
        <v>140</v>
      </c>
      <c r="J121" s="399">
        <f>J110</f>
        <v>40.099999999999994</v>
      </c>
      <c r="K121" s="355" t="s">
        <v>140</v>
      </c>
      <c r="L121" s="399">
        <f>L110</f>
        <v>15</v>
      </c>
      <c r="M121" s="355" t="s">
        <v>85</v>
      </c>
      <c r="N121" s="400">
        <f>H121*J121*L121</f>
        <v>601.49999999999989</v>
      </c>
      <c r="O121" s="517"/>
      <c r="P121" s="479"/>
    </row>
    <row r="122" spans="1:19" s="287" customFormat="1">
      <c r="A122" s="906"/>
      <c r="B122" s="906"/>
      <c r="C122" s="941"/>
      <c r="D122" s="417"/>
      <c r="E122" s="418"/>
      <c r="F122" s="398"/>
      <c r="G122" s="355"/>
      <c r="H122" s="355"/>
      <c r="I122" s="355"/>
      <c r="J122" s="399"/>
      <c r="K122" s="355"/>
      <c r="L122" s="399"/>
      <c r="M122" s="355"/>
      <c r="N122" s="400"/>
      <c r="O122" s="517"/>
      <c r="P122" s="479"/>
    </row>
    <row r="123" spans="1:19" s="287" customFormat="1">
      <c r="A123" s="906"/>
      <c r="B123" s="906"/>
      <c r="C123" s="941"/>
      <c r="D123" s="897" t="s">
        <v>339</v>
      </c>
      <c r="E123" s="898"/>
      <c r="F123" s="898"/>
      <c r="G123" s="457"/>
      <c r="H123" s="458">
        <f>N121</f>
        <v>601.49999999999989</v>
      </c>
      <c r="I123" s="459" t="s">
        <v>140</v>
      </c>
      <c r="J123" s="458">
        <v>0.5</v>
      </c>
      <c r="K123" s="459"/>
      <c r="L123" s="460"/>
      <c r="M123" s="459" t="s">
        <v>85</v>
      </c>
      <c r="N123" s="461">
        <f>H123*J123</f>
        <v>300.74999999999994</v>
      </c>
      <c r="O123" s="517"/>
      <c r="P123" s="479"/>
    </row>
    <row r="124" spans="1:19" s="287" customFormat="1">
      <c r="A124" s="906"/>
      <c r="B124" s="906"/>
      <c r="C124" s="941"/>
      <c r="D124" s="396" t="s">
        <v>322</v>
      </c>
      <c r="E124" s="397" t="s">
        <v>85</v>
      </c>
      <c r="F124" s="398"/>
      <c r="G124" s="355"/>
      <c r="H124" s="355">
        <v>2</v>
      </c>
      <c r="I124" s="355" t="s">
        <v>140</v>
      </c>
      <c r="J124" s="399">
        <f>J28</f>
        <v>7.91</v>
      </c>
      <c r="K124" s="355" t="s">
        <v>140</v>
      </c>
      <c r="L124" s="403">
        <v>4.3</v>
      </c>
      <c r="M124" s="355" t="s">
        <v>85</v>
      </c>
      <c r="N124" s="442">
        <f>H124*J124*L124</f>
        <v>68.025999999999996</v>
      </c>
      <c r="O124" s="517"/>
      <c r="P124" s="479"/>
    </row>
    <row r="125" spans="1:19" s="287" customFormat="1">
      <c r="A125" s="906"/>
      <c r="B125" s="906"/>
      <c r="C125" s="941"/>
      <c r="D125" s="396" t="s">
        <v>323</v>
      </c>
      <c r="E125" s="397" t="s">
        <v>85</v>
      </c>
      <c r="F125" s="398"/>
      <c r="G125" s="355"/>
      <c r="H125" s="355">
        <v>2</v>
      </c>
      <c r="I125" s="355" t="s">
        <v>140</v>
      </c>
      <c r="J125" s="399">
        <f>L33</f>
        <v>11.775</v>
      </c>
      <c r="K125" s="355" t="s">
        <v>140</v>
      </c>
      <c r="L125" s="399">
        <f>J28</f>
        <v>7.91</v>
      </c>
      <c r="M125" s="355" t="s">
        <v>85</v>
      </c>
      <c r="N125" s="442">
        <f>H125*J125*L125</f>
        <v>186.28050000000002</v>
      </c>
      <c r="O125" s="517"/>
      <c r="P125" s="479"/>
    </row>
    <row r="126" spans="1:19" s="287" customFormat="1">
      <c r="A126" s="906"/>
      <c r="B126" s="906"/>
      <c r="C126" s="941"/>
      <c r="D126" s="396" t="s">
        <v>325</v>
      </c>
      <c r="E126" s="397" t="s">
        <v>85</v>
      </c>
      <c r="F126" s="398"/>
      <c r="G126" s="355"/>
      <c r="H126" s="355">
        <v>4</v>
      </c>
      <c r="I126" s="355" t="s">
        <v>140</v>
      </c>
      <c r="J126" s="403">
        <v>7</v>
      </c>
      <c r="K126" s="355" t="s">
        <v>140</v>
      </c>
      <c r="L126" s="399">
        <f>J28</f>
        <v>7.91</v>
      </c>
      <c r="M126" s="355" t="s">
        <v>85</v>
      </c>
      <c r="N126" s="442">
        <f>H126*J126*L126</f>
        <v>221.48000000000002</v>
      </c>
      <c r="O126" s="517"/>
      <c r="P126" s="479"/>
    </row>
    <row r="127" spans="1:19" s="287" customFormat="1">
      <c r="A127" s="906"/>
      <c r="B127" s="906"/>
      <c r="C127" s="941"/>
      <c r="D127" s="418"/>
      <c r="E127" s="397"/>
      <c r="F127" s="398"/>
      <c r="G127" s="355"/>
      <c r="H127" s="409"/>
      <c r="I127" s="409"/>
      <c r="J127" s="410"/>
      <c r="K127" s="409"/>
      <c r="L127" s="410"/>
      <c r="M127" s="409"/>
      <c r="N127" s="464"/>
      <c r="O127" s="517"/>
      <c r="P127" s="479"/>
    </row>
    <row r="128" spans="1:19" s="287" customFormat="1">
      <c r="A128" s="906"/>
      <c r="B128" s="906"/>
      <c r="C128" s="941"/>
      <c r="D128" s="418"/>
      <c r="E128" s="397"/>
      <c r="F128" s="398"/>
      <c r="G128" s="355"/>
      <c r="H128" s="355"/>
      <c r="I128" s="355"/>
      <c r="J128" s="403"/>
      <c r="K128" s="355"/>
      <c r="L128" s="403" t="s">
        <v>88</v>
      </c>
      <c r="M128" s="355" t="s">
        <v>85</v>
      </c>
      <c r="N128" s="400">
        <f>SUM(N123:N127)</f>
        <v>776.53649999999993</v>
      </c>
      <c r="O128" s="517"/>
      <c r="P128" s="479"/>
    </row>
    <row r="129" spans="1:16" s="287" customFormat="1">
      <c r="A129" s="906"/>
      <c r="B129" s="906"/>
      <c r="C129" s="941"/>
      <c r="D129" s="897" t="s">
        <v>341</v>
      </c>
      <c r="E129" s="898"/>
      <c r="F129" s="898"/>
      <c r="G129" s="355" t="s">
        <v>85</v>
      </c>
      <c r="H129" s="356">
        <v>0.5</v>
      </c>
      <c r="I129" s="355" t="s">
        <v>140</v>
      </c>
      <c r="J129" s="356">
        <v>0.5</v>
      </c>
      <c r="K129" s="355" t="s">
        <v>85</v>
      </c>
      <c r="L129" s="403">
        <v>0.25</v>
      </c>
      <c r="M129" s="355" t="s">
        <v>16</v>
      </c>
      <c r="N129" s="400"/>
      <c r="O129" s="517"/>
      <c r="P129" s="479"/>
    </row>
    <row r="130" spans="1:16" s="287" customFormat="1">
      <c r="A130" s="906"/>
      <c r="B130" s="906"/>
      <c r="C130" s="941"/>
      <c r="D130" s="897" t="s">
        <v>171</v>
      </c>
      <c r="E130" s="898"/>
      <c r="F130" s="419"/>
      <c r="G130" s="419"/>
      <c r="H130" s="419"/>
      <c r="I130" s="419"/>
      <c r="J130" s="470">
        <f>N128</f>
        <v>776.53649999999993</v>
      </c>
      <c r="K130" s="364" t="s">
        <v>131</v>
      </c>
      <c r="L130" s="461">
        <f>L129</f>
        <v>0.25</v>
      </c>
      <c r="M130" s="419" t="s">
        <v>85</v>
      </c>
      <c r="N130" s="480">
        <f>J130/L130</f>
        <v>3106.1459999999997</v>
      </c>
      <c r="O130" s="481"/>
      <c r="P130" s="479"/>
    </row>
    <row r="131" spans="1:16" s="287" customFormat="1">
      <c r="A131" s="906"/>
      <c r="B131" s="906"/>
      <c r="C131" s="941"/>
      <c r="D131" s="897" t="s">
        <v>343</v>
      </c>
      <c r="E131" s="898"/>
      <c r="F131" s="898"/>
      <c r="G131" s="898"/>
      <c r="H131" s="467"/>
      <c r="I131" s="429"/>
      <c r="J131" s="468">
        <f>N130</f>
        <v>3106.1459999999997</v>
      </c>
      <c r="K131" s="429" t="s">
        <v>140</v>
      </c>
      <c r="L131" s="468">
        <v>0.05</v>
      </c>
      <c r="M131" s="429" t="s">
        <v>85</v>
      </c>
      <c r="N131" s="469">
        <f>J131*L131</f>
        <v>155.3073</v>
      </c>
      <c r="O131" s="481"/>
      <c r="P131" s="479"/>
    </row>
    <row r="132" spans="1:16" s="287" customFormat="1">
      <c r="A132" s="906"/>
      <c r="B132" s="906"/>
      <c r="C132" s="941"/>
      <c r="D132" s="418"/>
      <c r="E132" s="418"/>
      <c r="F132" s="419"/>
      <c r="G132" s="419"/>
      <c r="H132" s="419"/>
      <c r="I132" s="419"/>
      <c r="J132" s="470"/>
      <c r="K132" s="364"/>
      <c r="L132" s="461" t="s">
        <v>88</v>
      </c>
      <c r="M132" s="419" t="s">
        <v>85</v>
      </c>
      <c r="N132" s="480">
        <f>N130-N131</f>
        <v>2950.8386999999998</v>
      </c>
      <c r="O132" s="460">
        <f>N132</f>
        <v>2950.8386999999998</v>
      </c>
      <c r="P132" s="479" t="s">
        <v>3</v>
      </c>
    </row>
    <row r="133" spans="1:16" s="287" customFormat="1">
      <c r="A133" s="924"/>
      <c r="B133" s="924"/>
      <c r="C133" s="942"/>
      <c r="D133" s="450"/>
      <c r="E133" s="450"/>
      <c r="F133" s="429"/>
      <c r="G133" s="429"/>
      <c r="H133" s="429"/>
      <c r="I133" s="429"/>
      <c r="J133" s="467"/>
      <c r="K133" s="482"/>
      <c r="L133" s="468"/>
      <c r="M133" s="429"/>
      <c r="N133" s="430"/>
      <c r="O133" s="483"/>
      <c r="P133" s="381"/>
    </row>
    <row r="134" spans="1:16" s="287" customFormat="1">
      <c r="A134" s="905"/>
      <c r="B134" s="905"/>
      <c r="C134" s="940" t="s">
        <v>256</v>
      </c>
      <c r="D134" s="475"/>
      <c r="E134" s="475"/>
      <c r="F134" s="436"/>
      <c r="G134" s="436"/>
      <c r="H134" s="436"/>
      <c r="I134" s="436"/>
      <c r="J134" s="436"/>
      <c r="K134" s="436"/>
      <c r="L134" s="436"/>
      <c r="M134" s="436"/>
      <c r="N134" s="485"/>
      <c r="O134" s="486"/>
      <c r="P134" s="479"/>
    </row>
    <row r="135" spans="1:16" s="287" customFormat="1">
      <c r="A135" s="906"/>
      <c r="B135" s="906"/>
      <c r="C135" s="941"/>
      <c r="D135" s="897"/>
      <c r="E135" s="898"/>
      <c r="F135" s="898"/>
      <c r="G135" s="457"/>
      <c r="H135" s="466"/>
      <c r="I135" s="364"/>
      <c r="J135" s="458"/>
      <c r="K135" s="459"/>
      <c r="L135" s="460"/>
      <c r="M135" s="459"/>
      <c r="N135" s="470"/>
      <c r="O135" s="478"/>
      <c r="P135" s="479"/>
    </row>
    <row r="136" spans="1:16" s="287" customFormat="1">
      <c r="A136" s="906"/>
      <c r="B136" s="906"/>
      <c r="C136" s="941"/>
      <c r="D136" s="920" t="s">
        <v>344</v>
      </c>
      <c r="E136" s="921"/>
      <c r="F136" s="921"/>
      <c r="G136" s="419"/>
      <c r="H136" s="419"/>
      <c r="I136" s="419"/>
      <c r="J136" s="419"/>
      <c r="K136" s="419"/>
      <c r="L136" s="419"/>
      <c r="M136" s="419"/>
      <c r="N136" s="420"/>
      <c r="O136" s="481"/>
      <c r="P136" s="479"/>
    </row>
    <row r="137" spans="1:16" s="287" customFormat="1">
      <c r="A137" s="906"/>
      <c r="B137" s="906"/>
      <c r="C137" s="941"/>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c r="A138" s="906"/>
      <c r="B138" s="906"/>
      <c r="C138" s="941"/>
      <c r="D138" s="897" t="s">
        <v>341</v>
      </c>
      <c r="E138" s="898"/>
      <c r="F138" s="898"/>
      <c r="G138" s="355" t="s">
        <v>85</v>
      </c>
      <c r="H138" s="356">
        <v>0.4</v>
      </c>
      <c r="I138" s="355" t="s">
        <v>140</v>
      </c>
      <c r="J138" s="356">
        <v>0.4</v>
      </c>
      <c r="K138" s="355" t="s">
        <v>85</v>
      </c>
      <c r="L138" s="403">
        <f>H138*J138</f>
        <v>0.16000000000000003</v>
      </c>
      <c r="M138" s="355" t="s">
        <v>16</v>
      </c>
      <c r="N138" s="420"/>
      <c r="O138" s="481"/>
      <c r="P138" s="479"/>
    </row>
    <row r="139" spans="1:16" s="287" customFormat="1">
      <c r="A139" s="906"/>
      <c r="B139" s="906"/>
      <c r="C139" s="941"/>
      <c r="D139" s="897" t="s">
        <v>171</v>
      </c>
      <c r="E139" s="898"/>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06"/>
      <c r="B140" s="906"/>
      <c r="C140" s="941"/>
      <c r="D140" s="418"/>
      <c r="E140" s="418"/>
      <c r="F140" s="419"/>
      <c r="G140" s="419"/>
      <c r="H140" s="419"/>
      <c r="I140" s="419"/>
      <c r="J140" s="470"/>
      <c r="K140" s="364"/>
      <c r="L140" s="461" t="s">
        <v>88</v>
      </c>
      <c r="M140" s="419" t="s">
        <v>85</v>
      </c>
      <c r="N140" s="487">
        <f>SUM(N135:N139)</f>
        <v>1874.9999999999995</v>
      </c>
      <c r="O140" s="481"/>
      <c r="P140" s="479"/>
    </row>
    <row r="141" spans="1:16" s="287" customFormat="1">
      <c r="A141" s="906"/>
      <c r="B141" s="906"/>
      <c r="C141" s="941"/>
      <c r="D141" s="897" t="s">
        <v>343</v>
      </c>
      <c r="E141" s="898"/>
      <c r="F141" s="898"/>
      <c r="G141" s="898"/>
      <c r="H141" s="467"/>
      <c r="I141" s="429"/>
      <c r="J141" s="468">
        <f>N140</f>
        <v>1874.9999999999995</v>
      </c>
      <c r="K141" s="429" t="s">
        <v>140</v>
      </c>
      <c r="L141" s="468">
        <v>0.05</v>
      </c>
      <c r="M141" s="429" t="s">
        <v>85</v>
      </c>
      <c r="N141" s="469">
        <f>J141*L141</f>
        <v>93.749999999999986</v>
      </c>
      <c r="O141" s="481"/>
      <c r="P141" s="479"/>
    </row>
    <row r="142" spans="1:16" s="287" customFormat="1">
      <c r="A142" s="906"/>
      <c r="B142" s="906"/>
      <c r="C142" s="941"/>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c r="A143" s="906"/>
      <c r="B143" s="906"/>
      <c r="C143" s="941"/>
      <c r="D143" s="418"/>
      <c r="E143" s="418"/>
      <c r="F143" s="419"/>
      <c r="G143" s="419"/>
      <c r="H143" s="419"/>
      <c r="I143" s="419"/>
      <c r="J143" s="470"/>
      <c r="K143" s="461"/>
      <c r="L143" s="461"/>
      <c r="M143" s="419"/>
      <c r="N143" s="481" t="s">
        <v>3</v>
      </c>
      <c r="O143" s="478"/>
      <c r="P143" s="479"/>
    </row>
    <row r="144" spans="1:16" s="287" customFormat="1">
      <c r="A144" s="924"/>
      <c r="B144" s="924"/>
      <c r="C144" s="942"/>
      <c r="D144" s="450"/>
      <c r="E144" s="450"/>
      <c r="F144" s="429"/>
      <c r="G144" s="429"/>
      <c r="H144" s="429"/>
      <c r="I144" s="429"/>
      <c r="J144" s="467"/>
      <c r="K144" s="482"/>
      <c r="L144" s="468"/>
      <c r="M144" s="429"/>
      <c r="N144" s="488"/>
      <c r="O144" s="483"/>
      <c r="P144" s="484"/>
    </row>
    <row r="145" spans="1:16" s="287" customFormat="1">
      <c r="A145" s="905"/>
      <c r="B145" s="905"/>
      <c r="C145" s="940" t="s">
        <v>257</v>
      </c>
      <c r="D145" s="418"/>
      <c r="E145" s="418"/>
      <c r="F145" s="419"/>
      <c r="G145" s="419"/>
      <c r="H145" s="419"/>
      <c r="I145" s="419"/>
      <c r="J145" s="470"/>
      <c r="K145" s="364"/>
      <c r="L145" s="461"/>
      <c r="M145" s="419"/>
      <c r="N145" s="487"/>
      <c r="O145" s="481"/>
      <c r="P145" s="479"/>
    </row>
    <row r="146" spans="1:16" s="287" customFormat="1">
      <c r="A146" s="906"/>
      <c r="B146" s="906"/>
      <c r="C146" s="941"/>
      <c r="D146" s="897" t="s">
        <v>346</v>
      </c>
      <c r="E146" s="898"/>
      <c r="F146" s="898"/>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06"/>
      <c r="B147" s="906"/>
      <c r="C147" s="941"/>
      <c r="D147" s="914" t="s">
        <v>349</v>
      </c>
      <c r="E147" s="915"/>
      <c r="F147" s="915"/>
      <c r="G147" s="489"/>
      <c r="H147" s="419"/>
      <c r="I147" s="419"/>
      <c r="J147" s="470"/>
      <c r="K147" s="364"/>
      <c r="L147" s="461"/>
      <c r="M147" s="419"/>
      <c r="N147" s="470"/>
      <c r="O147" s="478"/>
      <c r="P147" s="479"/>
    </row>
    <row r="148" spans="1:16" s="287" customFormat="1">
      <c r="A148" s="906"/>
      <c r="B148" s="906"/>
      <c r="C148" s="941"/>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c r="A149" s="906"/>
      <c r="B149" s="906"/>
      <c r="C149" s="941"/>
      <c r="D149" s="396"/>
      <c r="E149" s="405"/>
      <c r="F149" s="305"/>
      <c r="G149" s="305"/>
      <c r="H149" s="306"/>
      <c r="I149" s="375">
        <v>2</v>
      </c>
      <c r="J149" s="307"/>
      <c r="K149" s="307"/>
      <c r="L149" s="307"/>
      <c r="M149" s="380"/>
      <c r="N149" s="380"/>
      <c r="O149" s="478"/>
      <c r="P149" s="479"/>
    </row>
    <row r="150" spans="1:16" s="287" customFormat="1">
      <c r="A150" s="906"/>
      <c r="B150" s="906"/>
      <c r="C150" s="941"/>
      <c r="D150" s="418"/>
      <c r="G150" s="419" t="s">
        <v>85</v>
      </c>
      <c r="H150" s="355">
        <v>2</v>
      </c>
      <c r="I150" s="355" t="s">
        <v>140</v>
      </c>
      <c r="J150" s="403">
        <v>5</v>
      </c>
      <c r="K150" s="355" t="s">
        <v>140</v>
      </c>
      <c r="L150" s="403">
        <v>1</v>
      </c>
      <c r="M150" s="355" t="s">
        <v>85</v>
      </c>
      <c r="N150" s="442">
        <f>H150*J150*L150</f>
        <v>10</v>
      </c>
      <c r="O150" s="478"/>
      <c r="P150" s="479"/>
    </row>
    <row r="151" spans="1:16" s="287" customFormat="1">
      <c r="A151" s="906"/>
      <c r="B151" s="906"/>
      <c r="C151" s="941"/>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c r="A152" s="906"/>
      <c r="B152" s="906"/>
      <c r="C152" s="941"/>
      <c r="D152" s="396"/>
      <c r="E152" s="405"/>
      <c r="F152" s="305"/>
      <c r="G152" s="305"/>
      <c r="H152" s="306"/>
      <c r="I152" s="375">
        <v>2</v>
      </c>
      <c r="J152" s="307"/>
      <c r="K152" s="307"/>
      <c r="L152" s="307"/>
      <c r="M152" s="380"/>
      <c r="N152" s="380"/>
      <c r="O152" s="478"/>
      <c r="P152" s="479"/>
    </row>
    <row r="153" spans="1:16" s="287" customFormat="1">
      <c r="A153" s="906"/>
      <c r="B153" s="906"/>
      <c r="C153" s="941"/>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06"/>
      <c r="B154" s="906"/>
      <c r="C154" s="941"/>
      <c r="D154" s="897" t="s">
        <v>411</v>
      </c>
      <c r="E154" s="898"/>
      <c r="F154" s="898"/>
      <c r="G154" s="898"/>
      <c r="H154" s="898"/>
      <c r="I154" s="419"/>
      <c r="J154" s="470"/>
      <c r="K154" s="364"/>
      <c r="L154" s="461"/>
      <c r="M154" s="419"/>
      <c r="N154" s="470"/>
      <c r="O154" s="478"/>
      <c r="P154" s="479"/>
    </row>
    <row r="155" spans="1:16" s="287" customFormat="1">
      <c r="A155" s="906"/>
      <c r="B155" s="906"/>
      <c r="C155" s="941"/>
      <c r="D155" s="897" t="s">
        <v>412</v>
      </c>
      <c r="E155" s="898"/>
      <c r="F155" s="898"/>
      <c r="G155" s="764"/>
      <c r="H155" s="768" t="s">
        <v>413</v>
      </c>
      <c r="I155" s="769" t="s">
        <v>114</v>
      </c>
      <c r="J155" s="770" t="s">
        <v>414</v>
      </c>
      <c r="K155" s="766" t="s">
        <v>85</v>
      </c>
      <c r="L155" s="363">
        <v>6.32</v>
      </c>
      <c r="M155" s="307" t="s">
        <v>292</v>
      </c>
      <c r="N155" s="470"/>
      <c r="O155" s="478"/>
      <c r="P155" s="479"/>
    </row>
    <row r="156" spans="1:16" s="287" customFormat="1">
      <c r="A156" s="906"/>
      <c r="B156" s="906"/>
      <c r="C156" s="941"/>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c r="A157" s="906"/>
      <c r="B157" s="906"/>
      <c r="C157" s="941"/>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c r="A158" s="906"/>
      <c r="B158" s="906"/>
      <c r="C158" s="941"/>
      <c r="D158" s="418"/>
      <c r="E158" s="418"/>
      <c r="F158" s="419"/>
      <c r="G158" s="419"/>
      <c r="H158" s="355"/>
      <c r="I158" s="355"/>
      <c r="J158" s="403"/>
      <c r="K158" s="355"/>
      <c r="L158" s="399" t="s">
        <v>88</v>
      </c>
      <c r="M158" s="355" t="s">
        <v>85</v>
      </c>
      <c r="N158" s="442">
        <f>SUM(N146:N157)</f>
        <v>659.68000000000006</v>
      </c>
      <c r="O158" s="478"/>
      <c r="P158" s="479"/>
    </row>
    <row r="159" spans="1:16" s="287" customFormat="1">
      <c r="A159" s="906"/>
      <c r="B159" s="906"/>
      <c r="C159" s="941"/>
      <c r="D159" s="897" t="s">
        <v>341</v>
      </c>
      <c r="E159" s="898"/>
      <c r="F159" s="898"/>
      <c r="G159" s="355" t="s">
        <v>85</v>
      </c>
      <c r="H159" s="356">
        <v>0.4</v>
      </c>
      <c r="I159" s="355" t="s">
        <v>140</v>
      </c>
      <c r="J159" s="356">
        <v>0.4</v>
      </c>
      <c r="K159" s="355" t="s">
        <v>85</v>
      </c>
      <c r="L159" s="403">
        <f>H159*J159</f>
        <v>0.16000000000000003</v>
      </c>
      <c r="M159" s="355" t="s">
        <v>16</v>
      </c>
      <c r="N159" s="420"/>
      <c r="O159" s="481"/>
      <c r="P159" s="479"/>
    </row>
    <row r="160" spans="1:16" s="287" customFormat="1">
      <c r="A160" s="906"/>
      <c r="B160" s="906"/>
      <c r="C160" s="941"/>
      <c r="D160" s="897" t="s">
        <v>171</v>
      </c>
      <c r="E160" s="898"/>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c r="A161" s="906"/>
      <c r="B161" s="906"/>
      <c r="C161" s="941"/>
      <c r="D161" s="897" t="s">
        <v>343</v>
      </c>
      <c r="E161" s="898"/>
      <c r="F161" s="898"/>
      <c r="G161" s="898"/>
      <c r="H161" s="467"/>
      <c r="I161" s="429"/>
      <c r="J161" s="468">
        <f>N160</f>
        <v>4123</v>
      </c>
      <c r="K161" s="429" t="s">
        <v>140</v>
      </c>
      <c r="L161" s="468">
        <v>0.05</v>
      </c>
      <c r="M161" s="429" t="s">
        <v>85</v>
      </c>
      <c r="N161" s="469">
        <f>J161*L161</f>
        <v>206.15</v>
      </c>
      <c r="O161" s="481"/>
      <c r="P161" s="479"/>
    </row>
    <row r="162" spans="1:19" s="287" customFormat="1">
      <c r="A162" s="906"/>
      <c r="B162" s="906"/>
      <c r="C162" s="941"/>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4"/>
      <c r="B163" s="924"/>
      <c r="C163" s="942"/>
      <c r="D163" s="418"/>
      <c r="E163" s="418"/>
      <c r="F163" s="419"/>
      <c r="G163" s="419"/>
      <c r="H163" s="419"/>
      <c r="I163" s="419"/>
      <c r="J163" s="470"/>
      <c r="K163" s="364"/>
      <c r="L163" s="461"/>
      <c r="M163" s="419"/>
      <c r="N163" s="491" t="s">
        <v>3</v>
      </c>
      <c r="O163" s="481"/>
      <c r="P163" s="479"/>
    </row>
    <row r="164" spans="1:19" s="287" customFormat="1">
      <c r="A164" s="901">
        <v>8</v>
      </c>
      <c r="B164" s="901" t="s">
        <v>350</v>
      </c>
      <c r="C164" s="929" t="s">
        <v>415</v>
      </c>
      <c r="D164" s="492" t="s">
        <v>305</v>
      </c>
      <c r="E164" s="493"/>
      <c r="F164" s="493"/>
      <c r="G164" s="494"/>
      <c r="H164" s="495"/>
      <c r="I164" s="496"/>
      <c r="J164" s="497"/>
      <c r="K164" s="494"/>
      <c r="L164" s="497"/>
      <c r="M164" s="494"/>
      <c r="N164" s="498"/>
      <c r="O164" s="499"/>
      <c r="P164" s="500"/>
    </row>
    <row r="165" spans="1:19" s="287" customFormat="1">
      <c r="A165" s="902"/>
      <c r="B165" s="902"/>
      <c r="C165" s="930"/>
      <c r="D165" s="932" t="s">
        <v>352</v>
      </c>
      <c r="E165" s="933"/>
      <c r="F165" s="933"/>
      <c r="G165" s="933"/>
      <c r="H165" s="933"/>
      <c r="I165" s="933"/>
      <c r="J165" s="501"/>
      <c r="K165" s="291"/>
      <c r="L165" s="501"/>
      <c r="M165" s="291"/>
      <c r="N165" s="502"/>
      <c r="O165" s="503"/>
      <c r="P165" s="504"/>
    </row>
    <row r="166" spans="1:19" s="287" customFormat="1">
      <c r="A166" s="902"/>
      <c r="B166" s="902"/>
      <c r="C166" s="930"/>
      <c r="D166" s="505"/>
      <c r="E166" s="304" t="s">
        <v>85</v>
      </c>
      <c r="F166" s="375">
        <f>O108</f>
        <v>1355.6499999999999</v>
      </c>
      <c r="G166" s="305" t="s">
        <v>140</v>
      </c>
      <c r="H166" s="306">
        <v>0.5</v>
      </c>
      <c r="I166" s="306" t="s">
        <v>140</v>
      </c>
      <c r="J166" s="307">
        <v>0.5</v>
      </c>
      <c r="K166" s="307" t="s">
        <v>140</v>
      </c>
      <c r="L166" s="307">
        <v>0.5</v>
      </c>
      <c r="M166" s="308" t="s">
        <v>85</v>
      </c>
      <c r="N166" s="309">
        <f t="shared" ref="N166" si="2">L166*J166*H166*F166</f>
        <v>169.45624999999998</v>
      </c>
      <c r="O166" s="503"/>
      <c r="P166" s="504"/>
    </row>
    <row r="167" spans="1:19" s="287" customFormat="1">
      <c r="A167" s="902"/>
      <c r="B167" s="902"/>
      <c r="C167" s="930"/>
      <c r="D167" s="938" t="s">
        <v>352</v>
      </c>
      <c r="E167" s="939"/>
      <c r="F167" s="939"/>
      <c r="G167" s="939"/>
      <c r="H167" s="939"/>
      <c r="I167" s="939"/>
      <c r="J167" s="501"/>
      <c r="K167" s="291"/>
      <c r="L167" s="501"/>
      <c r="M167" s="291"/>
      <c r="N167" s="502"/>
      <c r="O167" s="503"/>
      <c r="P167" s="504"/>
    </row>
    <row r="168" spans="1:19" s="287" customFormat="1">
      <c r="A168" s="902"/>
      <c r="B168" s="902"/>
      <c r="C168" s="930"/>
      <c r="D168" s="505"/>
      <c r="E168" s="304" t="s">
        <v>85</v>
      </c>
      <c r="F168" s="375">
        <f>O132</f>
        <v>2950.8386999999998</v>
      </c>
      <c r="G168" s="305" t="s">
        <v>140</v>
      </c>
      <c r="H168" s="306">
        <v>0.5</v>
      </c>
      <c r="I168" s="306" t="s">
        <v>140</v>
      </c>
      <c r="J168" s="307">
        <v>0.5</v>
      </c>
      <c r="K168" s="307" t="s">
        <v>140</v>
      </c>
      <c r="L168" s="307">
        <v>0.3</v>
      </c>
      <c r="M168" s="308" t="s">
        <v>85</v>
      </c>
      <c r="N168" s="309">
        <f t="shared" ref="N168" si="3">L168*J168*H168*F168</f>
        <v>221.31290249999998</v>
      </c>
      <c r="O168" s="401"/>
      <c r="P168" s="504"/>
      <c r="R168" s="352"/>
      <c r="S168" s="352"/>
    </row>
    <row r="169" spans="1:19" s="287" customFormat="1">
      <c r="A169" s="902"/>
      <c r="B169" s="902"/>
      <c r="C169" s="930"/>
      <c r="D169" s="938" t="s">
        <v>354</v>
      </c>
      <c r="E169" s="939"/>
      <c r="F169" s="939"/>
      <c r="G169" s="939"/>
      <c r="H169" s="939"/>
      <c r="I169" s="939"/>
      <c r="J169" s="501"/>
      <c r="K169" s="291"/>
      <c r="L169" s="501"/>
      <c r="M169" s="291"/>
      <c r="N169" s="502"/>
      <c r="O169" s="503"/>
      <c r="P169" s="504"/>
      <c r="R169" s="352"/>
      <c r="S169" s="352"/>
    </row>
    <row r="170" spans="1:19" s="287" customFormat="1">
      <c r="A170" s="902"/>
      <c r="B170" s="902"/>
      <c r="C170" s="930"/>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c r="A171" s="902"/>
      <c r="B171" s="902"/>
      <c r="C171" s="930"/>
      <c r="D171" s="938" t="s">
        <v>355</v>
      </c>
      <c r="E171" s="939"/>
      <c r="F171" s="939"/>
      <c r="G171" s="939"/>
      <c r="H171" s="939"/>
      <c r="I171" s="939"/>
      <c r="J171" s="501"/>
      <c r="K171" s="291"/>
      <c r="L171" s="501"/>
      <c r="M171" s="291"/>
      <c r="N171" s="502"/>
      <c r="O171" s="503"/>
      <c r="P171" s="504"/>
      <c r="R171" s="352"/>
      <c r="S171" s="352"/>
    </row>
    <row r="172" spans="1:19" s="287" customFormat="1">
      <c r="A172" s="902"/>
      <c r="B172" s="902"/>
      <c r="C172" s="930"/>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c r="A173" s="902"/>
      <c r="B173" s="902"/>
      <c r="C173" s="930"/>
      <c r="D173" s="938" t="s">
        <v>356</v>
      </c>
      <c r="E173" s="939"/>
      <c r="F173" s="939"/>
      <c r="G173" s="939"/>
      <c r="H173" s="939"/>
      <c r="I173" s="939"/>
      <c r="J173" s="501"/>
      <c r="K173" s="291"/>
      <c r="L173" s="501"/>
      <c r="M173" s="291"/>
      <c r="N173" s="502"/>
      <c r="O173" s="503"/>
      <c r="P173" s="504"/>
      <c r="R173" s="352"/>
      <c r="S173" s="352"/>
    </row>
    <row r="174" spans="1:19" s="287" customFormat="1">
      <c r="A174" s="902"/>
      <c r="B174" s="902"/>
      <c r="C174" s="930"/>
      <c r="D174" s="505"/>
      <c r="E174" s="304" t="s">
        <v>85</v>
      </c>
      <c r="F174" s="375">
        <v>0</v>
      </c>
      <c r="G174" s="376" t="s">
        <v>140</v>
      </c>
      <c r="H174" s="372">
        <v>0.35</v>
      </c>
      <c r="I174" s="372" t="s">
        <v>140</v>
      </c>
      <c r="J174" s="373">
        <v>0.35</v>
      </c>
      <c r="K174" s="373" t="s">
        <v>140</v>
      </c>
      <c r="L174" s="373">
        <v>0.35</v>
      </c>
      <c r="M174" s="377" t="s">
        <v>85</v>
      </c>
      <c r="N174" s="378">
        <f t="shared" ref="N174" si="6">L174*J174*H174*F174</f>
        <v>0</v>
      </c>
      <c r="O174" s="503"/>
      <c r="P174" s="504"/>
      <c r="R174" s="352"/>
      <c r="S174" s="352"/>
    </row>
    <row r="175" spans="1:19" s="287" customFormat="1">
      <c r="A175" s="902"/>
      <c r="B175" s="902"/>
      <c r="C175" s="930"/>
      <c r="D175" s="505"/>
      <c r="E175" s="304"/>
      <c r="F175" s="306"/>
      <c r="G175" s="305"/>
      <c r="H175" s="306"/>
      <c r="I175" s="306"/>
      <c r="J175" s="307"/>
      <c r="K175" s="307"/>
      <c r="L175" s="307" t="s">
        <v>88</v>
      </c>
      <c r="M175" s="308" t="s">
        <v>85</v>
      </c>
      <c r="N175" s="309">
        <f>SUM(N166:N174)</f>
        <v>630.10835250000002</v>
      </c>
      <c r="O175" s="503"/>
      <c r="P175" s="504"/>
      <c r="R175" s="352"/>
      <c r="S175" s="352"/>
    </row>
    <row r="176" spans="1:19" s="287" customFormat="1">
      <c r="A176" s="902"/>
      <c r="B176" s="902"/>
      <c r="C176" s="930"/>
      <c r="D176" s="932" t="s">
        <v>357</v>
      </c>
      <c r="E176" s="933"/>
      <c r="F176" s="933"/>
      <c r="G176" s="933"/>
      <c r="H176" s="933"/>
      <c r="I176" s="306"/>
      <c r="J176" s="307"/>
      <c r="K176" s="307"/>
      <c r="L176" s="307"/>
      <c r="M176" s="308"/>
      <c r="N176" s="309"/>
      <c r="O176" s="503"/>
      <c r="P176" s="504"/>
      <c r="R176" s="352"/>
      <c r="S176" s="352"/>
    </row>
    <row r="177" spans="1:19" s="287" customFormat="1">
      <c r="A177" s="902"/>
      <c r="B177" s="902"/>
      <c r="C177" s="930"/>
      <c r="D177" s="934" t="s">
        <v>358</v>
      </c>
      <c r="E177" s="935"/>
      <c r="F177" s="935"/>
      <c r="G177" s="506" t="s">
        <v>85</v>
      </c>
      <c r="H177" s="501">
        <f>N175</f>
        <v>630.10835250000002</v>
      </c>
      <c r="I177" s="291" t="s">
        <v>140</v>
      </c>
      <c r="J177" s="507">
        <v>0.5</v>
      </c>
      <c r="K177" s="307" t="s">
        <v>85</v>
      </c>
      <c r="L177" s="307"/>
      <c r="M177" s="308" t="s">
        <v>85</v>
      </c>
      <c r="N177" s="309">
        <f>H177*J177</f>
        <v>315.05417625000001</v>
      </c>
      <c r="O177" s="503">
        <f>N177</f>
        <v>315.05417625000001</v>
      </c>
      <c r="P177" s="508" t="str">
        <f>N178</f>
        <v>Cum</v>
      </c>
      <c r="R177" s="352"/>
      <c r="S177" s="352"/>
    </row>
    <row r="178" spans="1:19" s="287" customFormat="1">
      <c r="A178" s="928"/>
      <c r="B178" s="928"/>
      <c r="C178" s="931"/>
      <c r="D178" s="509"/>
      <c r="E178" s="510"/>
      <c r="F178" s="372"/>
      <c r="G178" s="376"/>
      <c r="H178" s="372"/>
      <c r="I178" s="372"/>
      <c r="J178" s="373"/>
      <c r="K178" s="373"/>
      <c r="L178" s="373"/>
      <c r="M178" s="377"/>
      <c r="N178" s="378" t="s">
        <v>4</v>
      </c>
      <c r="O178" s="511"/>
      <c r="P178" s="512"/>
      <c r="R178" s="352"/>
      <c r="S178" s="352"/>
    </row>
    <row r="179" spans="1:19" s="287" customFormat="1">
      <c r="A179" s="901"/>
      <c r="B179" s="901"/>
      <c r="C179" s="976" t="s">
        <v>260</v>
      </c>
      <c r="D179" s="932" t="s">
        <v>464</v>
      </c>
      <c r="E179" s="933"/>
      <c r="F179" s="933"/>
      <c r="G179" s="933"/>
      <c r="H179" s="933"/>
      <c r="I179" s="306"/>
      <c r="J179" s="307"/>
      <c r="K179" s="307"/>
      <c r="L179" s="307"/>
      <c r="M179" s="308"/>
      <c r="N179" s="309"/>
      <c r="O179" s="503"/>
      <c r="P179" s="504"/>
      <c r="R179" s="352"/>
      <c r="S179" s="352"/>
    </row>
    <row r="180" spans="1:19" s="287" customFormat="1">
      <c r="A180" s="902"/>
      <c r="B180" s="902"/>
      <c r="C180" s="977"/>
      <c r="D180" s="934" t="s">
        <v>358</v>
      </c>
      <c r="E180" s="935"/>
      <c r="F180" s="935"/>
      <c r="G180" s="506" t="s">
        <v>85</v>
      </c>
      <c r="H180" s="501">
        <f>N175</f>
        <v>630.10835250000002</v>
      </c>
      <c r="I180" s="291" t="s">
        <v>140</v>
      </c>
      <c r="J180" s="507">
        <v>0.5</v>
      </c>
      <c r="K180" s="307" t="s">
        <v>85</v>
      </c>
      <c r="L180" s="307"/>
      <c r="M180" s="308" t="s">
        <v>85</v>
      </c>
      <c r="N180" s="309">
        <f>H180*J180</f>
        <v>315.05417625000001</v>
      </c>
      <c r="O180" s="503">
        <f>N180</f>
        <v>315.05417625000001</v>
      </c>
      <c r="P180" s="508" t="str">
        <f>N181</f>
        <v>Cum</v>
      </c>
      <c r="R180" s="352"/>
      <c r="S180" s="352"/>
    </row>
    <row r="181" spans="1:19" s="287" customFormat="1">
      <c r="A181" s="928"/>
      <c r="B181" s="928"/>
      <c r="C181" s="978"/>
      <c r="D181" s="509"/>
      <c r="E181" s="510"/>
      <c r="F181" s="372"/>
      <c r="G181" s="376"/>
      <c r="H181" s="372"/>
      <c r="I181" s="372"/>
      <c r="J181" s="373"/>
      <c r="K181" s="373"/>
      <c r="L181" s="373"/>
      <c r="M181" s="377"/>
      <c r="N181" s="378" t="s">
        <v>4</v>
      </c>
      <c r="O181" s="511"/>
      <c r="P181" s="512"/>
      <c r="R181" s="352"/>
      <c r="S181" s="352"/>
    </row>
    <row r="182" spans="1:19" s="287" customFormat="1">
      <c r="A182" s="905">
        <v>9</v>
      </c>
      <c r="B182" s="905" t="s">
        <v>261</v>
      </c>
      <c r="C182" s="894" t="s">
        <v>359</v>
      </c>
      <c r="D182" s="513"/>
      <c r="E182" s="475"/>
      <c r="F182" s="436"/>
      <c r="G182" s="436"/>
      <c r="H182" s="436"/>
      <c r="I182" s="436"/>
      <c r="J182" s="436"/>
      <c r="K182" s="436"/>
      <c r="L182" s="436"/>
      <c r="M182" s="436"/>
      <c r="N182" s="485"/>
      <c r="O182" s="514"/>
      <c r="P182" s="477"/>
      <c r="R182" s="352"/>
      <c r="S182" s="352"/>
    </row>
    <row r="183" spans="1:19" s="287" customFormat="1">
      <c r="A183" s="906"/>
      <c r="B183" s="906"/>
      <c r="C183" s="895"/>
      <c r="D183" s="515" t="s">
        <v>360</v>
      </c>
      <c r="E183" s="516"/>
      <c r="F183" s="457">
        <v>2</v>
      </c>
      <c r="G183" s="457" t="s">
        <v>140</v>
      </c>
      <c r="H183" s="466">
        <f>J14</f>
        <v>15</v>
      </c>
      <c r="I183" s="459" t="s">
        <v>140</v>
      </c>
      <c r="J183" s="458">
        <v>0.6</v>
      </c>
      <c r="K183" s="459" t="s">
        <v>140</v>
      </c>
      <c r="L183" s="458">
        <v>1.2</v>
      </c>
      <c r="M183" s="459" t="s">
        <v>361</v>
      </c>
      <c r="N183" s="461">
        <f>H183*J183*L183*F183</f>
        <v>21.599999999999998</v>
      </c>
      <c r="O183" s="517"/>
      <c r="P183" s="479"/>
    </row>
    <row r="184" spans="1:19" s="287" customFormat="1">
      <c r="A184" s="906"/>
      <c r="B184" s="906"/>
      <c r="C184" s="895"/>
      <c r="D184" s="936" t="s">
        <v>363</v>
      </c>
      <c r="E184" s="937"/>
      <c r="F184" s="937"/>
      <c r="G184" s="937"/>
      <c r="H184" s="519"/>
      <c r="I184" s="419"/>
      <c r="J184" s="519"/>
      <c r="K184" s="398"/>
      <c r="L184" s="519"/>
      <c r="M184" s="330"/>
      <c r="N184" s="520"/>
      <c r="O184" s="517"/>
      <c r="P184" s="479"/>
    </row>
    <row r="185" spans="1:19" s="287" customFormat="1">
      <c r="A185" s="906"/>
      <c r="B185" s="906"/>
      <c r="C185" s="895"/>
      <c r="D185" s="518">
        <v>4</v>
      </c>
      <c r="E185" s="404" t="s">
        <v>140</v>
      </c>
      <c r="F185" s="481">
        <v>7</v>
      </c>
      <c r="G185" s="459" t="s">
        <v>140</v>
      </c>
      <c r="H185" s="519">
        <v>0.5</v>
      </c>
      <c r="I185" s="419" t="s">
        <v>140</v>
      </c>
      <c r="J185" s="519">
        <v>0.2</v>
      </c>
      <c r="K185" s="398" t="s">
        <v>140</v>
      </c>
      <c r="L185" s="519">
        <v>0.2</v>
      </c>
      <c r="M185" s="330" t="s">
        <v>85</v>
      </c>
      <c r="N185" s="520">
        <f>L185*J185*H185*F185*D185</f>
        <v>0.56000000000000005</v>
      </c>
      <c r="O185" s="517"/>
      <c r="P185" s="479"/>
    </row>
    <row r="186" spans="1:19" s="287" customFormat="1">
      <c r="A186" s="906"/>
      <c r="B186" s="906"/>
      <c r="C186" s="895"/>
      <c r="D186" s="441" t="s">
        <v>364</v>
      </c>
      <c r="E186" s="404"/>
      <c r="F186" s="470"/>
      <c r="G186" s="404"/>
      <c r="H186" s="331"/>
      <c r="I186" s="404"/>
      <c r="J186" s="331"/>
      <c r="K186" s="331"/>
      <c r="L186" s="331"/>
      <c r="M186" s="332"/>
      <c r="N186" s="520"/>
      <c r="O186" s="517"/>
      <c r="P186" s="479"/>
    </row>
    <row r="187" spans="1:19" s="287" customFormat="1">
      <c r="A187" s="906"/>
      <c r="B187" s="906"/>
      <c r="C187" s="895"/>
      <c r="D187" s="518">
        <v>2</v>
      </c>
      <c r="E187" s="404" t="s">
        <v>140</v>
      </c>
      <c r="F187" s="481">
        <v>32</v>
      </c>
      <c r="G187" s="459" t="s">
        <v>140</v>
      </c>
      <c r="H187" s="519">
        <v>0.5</v>
      </c>
      <c r="I187" s="429" t="s">
        <v>140</v>
      </c>
      <c r="J187" s="521">
        <v>0.2</v>
      </c>
      <c r="K187" s="522" t="s">
        <v>140</v>
      </c>
      <c r="L187" s="521">
        <v>0.2</v>
      </c>
      <c r="M187" s="523" t="s">
        <v>85</v>
      </c>
      <c r="N187" s="469">
        <f>L187*J187*H187*F187*D187</f>
        <v>1.2800000000000002</v>
      </c>
      <c r="O187" s="478"/>
      <c r="P187" s="479"/>
    </row>
    <row r="188" spans="1:19" s="287" customFormat="1">
      <c r="A188" s="906"/>
      <c r="B188" s="906"/>
      <c r="C188" s="895"/>
      <c r="D188" s="518"/>
      <c r="E188" s="404"/>
      <c r="F188" s="481"/>
      <c r="G188" s="459"/>
      <c r="H188" s="519"/>
      <c r="I188" s="419"/>
      <c r="J188" s="519"/>
      <c r="K188" s="398"/>
      <c r="L188" s="519" t="s">
        <v>235</v>
      </c>
      <c r="M188" s="330" t="s">
        <v>85</v>
      </c>
      <c r="N188" s="461">
        <f>SUM(N183:N187)</f>
        <v>23.439999999999998</v>
      </c>
      <c r="O188" s="478">
        <f>N188</f>
        <v>23.439999999999998</v>
      </c>
      <c r="P188" s="524" t="str">
        <f>N189</f>
        <v>Cum</v>
      </c>
    </row>
    <row r="189" spans="1:19" s="287" customFormat="1">
      <c r="A189" s="906"/>
      <c r="B189" s="906"/>
      <c r="C189" s="895"/>
      <c r="D189" s="518"/>
      <c r="E189" s="404"/>
      <c r="F189" s="459"/>
      <c r="G189" s="459"/>
      <c r="H189" s="519"/>
      <c r="I189" s="419"/>
      <c r="J189" s="519"/>
      <c r="K189" s="398"/>
      <c r="L189" s="519"/>
      <c r="M189" s="330"/>
      <c r="N189" s="471" t="s">
        <v>4</v>
      </c>
      <c r="O189" s="478"/>
      <c r="P189" s="479"/>
    </row>
    <row r="190" spans="1:19" s="287" customFormat="1">
      <c r="A190" s="905">
        <v>10</v>
      </c>
      <c r="B190" s="905" t="s">
        <v>263</v>
      </c>
      <c r="C190" s="894" t="s">
        <v>365</v>
      </c>
      <c r="D190" s="525"/>
      <c r="E190" s="436"/>
      <c r="F190" s="435"/>
      <c r="G190" s="435"/>
      <c r="H190" s="438"/>
      <c r="I190" s="436"/>
      <c r="J190" s="437"/>
      <c r="K190" s="436"/>
      <c r="L190" s="437"/>
      <c r="M190" s="436"/>
      <c r="N190" s="437"/>
      <c r="O190" s="476"/>
      <c r="P190" s="477"/>
    </row>
    <row r="191" spans="1:19" s="287" customFormat="1">
      <c r="A191" s="906"/>
      <c r="B191" s="906"/>
      <c r="C191" s="895"/>
      <c r="D191" s="526" t="s">
        <v>360</v>
      </c>
      <c r="E191" s="419"/>
      <c r="F191" s="375">
        <v>2</v>
      </c>
      <c r="G191" s="375" t="s">
        <v>140</v>
      </c>
      <c r="H191" s="375">
        <v>2</v>
      </c>
      <c r="I191" s="306" t="s">
        <v>140</v>
      </c>
      <c r="J191" s="763">
        <f>J14</f>
        <v>15</v>
      </c>
      <c r="K191" s="307" t="s">
        <v>140</v>
      </c>
      <c r="L191" s="307">
        <v>1.2</v>
      </c>
      <c r="M191" s="308" t="s">
        <v>85</v>
      </c>
      <c r="N191" s="406">
        <f t="shared" ref="N191:N192" si="7">L191*J191*H191*F191</f>
        <v>72</v>
      </c>
      <c r="O191" s="478"/>
      <c r="P191" s="479"/>
    </row>
    <row r="192" spans="1:19" s="287" customFormat="1">
      <c r="A192" s="906"/>
      <c r="B192" s="906"/>
      <c r="C192" s="895"/>
      <c r="D192" s="526" t="s">
        <v>366</v>
      </c>
      <c r="E192" s="419" t="s">
        <v>85</v>
      </c>
      <c r="F192" s="375">
        <v>2</v>
      </c>
      <c r="G192" s="375" t="s">
        <v>140</v>
      </c>
      <c r="H192" s="375">
        <v>2</v>
      </c>
      <c r="I192" s="306" t="s">
        <v>140</v>
      </c>
      <c r="J192" s="307">
        <v>0.6</v>
      </c>
      <c r="K192" s="307" t="s">
        <v>140</v>
      </c>
      <c r="L192" s="307">
        <v>1.2</v>
      </c>
      <c r="M192" s="308" t="s">
        <v>85</v>
      </c>
      <c r="N192" s="406">
        <f t="shared" si="7"/>
        <v>2.88</v>
      </c>
      <c r="O192" s="478"/>
      <c r="P192" s="479"/>
    </row>
    <row r="193" spans="1:18" s="287" customFormat="1">
      <c r="A193" s="906"/>
      <c r="B193" s="906"/>
      <c r="C193" s="895"/>
      <c r="D193" s="526" t="s">
        <v>367</v>
      </c>
      <c r="E193" s="419"/>
      <c r="F193" s="332"/>
      <c r="G193" s="332"/>
      <c r="H193" s="470"/>
      <c r="I193" s="419"/>
      <c r="J193" s="461"/>
      <c r="K193" s="419"/>
      <c r="L193" s="461"/>
      <c r="M193" s="419"/>
      <c r="N193" s="471"/>
      <c r="O193" s="478"/>
      <c r="P193" s="479"/>
    </row>
    <row r="194" spans="1:18" s="287" customFormat="1">
      <c r="A194" s="906"/>
      <c r="B194" s="906"/>
      <c r="C194" s="895"/>
      <c r="D194" s="526"/>
      <c r="E194" s="419" t="s">
        <v>85</v>
      </c>
      <c r="F194" s="375">
        <v>2</v>
      </c>
      <c r="G194" s="375" t="s">
        <v>140</v>
      </c>
      <c r="H194" s="375">
        <v>4</v>
      </c>
      <c r="I194" s="306" t="s">
        <v>140</v>
      </c>
      <c r="J194" s="307">
        <v>1</v>
      </c>
      <c r="K194" s="307" t="s">
        <v>140</v>
      </c>
      <c r="L194" s="307">
        <v>0.3</v>
      </c>
      <c r="M194" s="308" t="s">
        <v>85</v>
      </c>
      <c r="N194" s="406">
        <f t="shared" ref="N194:N195" si="8">L194*J194*H194*F194</f>
        <v>2.4</v>
      </c>
      <c r="O194" s="478"/>
      <c r="P194" s="479"/>
    </row>
    <row r="195" spans="1:18" s="287" customFormat="1">
      <c r="A195" s="906"/>
      <c r="B195" s="906"/>
      <c r="C195" s="895"/>
      <c r="D195" s="526" t="s">
        <v>368</v>
      </c>
      <c r="E195" s="419" t="s">
        <v>85</v>
      </c>
      <c r="F195" s="375">
        <v>2</v>
      </c>
      <c r="G195" s="375" t="s">
        <v>140</v>
      </c>
      <c r="H195" s="527">
        <v>3.14</v>
      </c>
      <c r="I195" s="372" t="s">
        <v>140</v>
      </c>
      <c r="J195" s="373">
        <v>0.3</v>
      </c>
      <c r="K195" s="373" t="s">
        <v>140</v>
      </c>
      <c r="L195" s="373">
        <v>9</v>
      </c>
      <c r="M195" s="377" t="s">
        <v>85</v>
      </c>
      <c r="N195" s="528">
        <f t="shared" si="8"/>
        <v>16.956</v>
      </c>
      <c r="O195" s="478"/>
      <c r="P195" s="479"/>
    </row>
    <row r="196" spans="1:18" s="287" customFormat="1">
      <c r="A196" s="906"/>
      <c r="B196" s="906"/>
      <c r="C196" s="895"/>
      <c r="D196" s="526"/>
      <c r="E196" s="419"/>
      <c r="F196" s="332"/>
      <c r="G196" s="332"/>
      <c r="H196" s="470"/>
      <c r="I196" s="419"/>
      <c r="J196" s="461"/>
      <c r="K196" s="419"/>
      <c r="L196" s="461" t="s">
        <v>88</v>
      </c>
      <c r="M196" s="419" t="s">
        <v>85</v>
      </c>
      <c r="N196" s="461">
        <f>SUM(N191:N195)</f>
        <v>94.236000000000004</v>
      </c>
      <c r="O196" s="478">
        <f>N196</f>
        <v>94.236000000000004</v>
      </c>
      <c r="P196" s="524" t="str">
        <f>N197</f>
        <v>Sqm</v>
      </c>
    </row>
    <row r="197" spans="1:18" s="287" customFormat="1">
      <c r="A197" s="906"/>
      <c r="B197" s="906"/>
      <c r="C197" s="895"/>
      <c r="D197" s="526"/>
      <c r="E197" s="419"/>
      <c r="F197" s="332"/>
      <c r="G197" s="332"/>
      <c r="H197" s="470"/>
      <c r="I197" s="419"/>
      <c r="J197" s="461"/>
      <c r="K197" s="419"/>
      <c r="L197" s="461"/>
      <c r="M197" s="419"/>
      <c r="N197" s="471" t="s">
        <v>16</v>
      </c>
      <c r="O197" s="478"/>
      <c r="P197" s="479"/>
    </row>
    <row r="198" spans="1:18" s="287" customFormat="1">
      <c r="A198" s="906"/>
      <c r="B198" s="906"/>
      <c r="C198" s="896"/>
      <c r="D198" s="529"/>
      <c r="E198" s="429"/>
      <c r="F198" s="338"/>
      <c r="G198" s="338"/>
      <c r="H198" s="467"/>
      <c r="I198" s="429"/>
      <c r="J198" s="468"/>
      <c r="K198" s="429"/>
      <c r="L198" s="468"/>
      <c r="M198" s="429"/>
      <c r="N198" s="468"/>
      <c r="O198" s="530"/>
      <c r="P198" s="484"/>
    </row>
    <row r="199" spans="1:18" s="287" customFormat="1">
      <c r="A199" s="905">
        <v>11</v>
      </c>
      <c r="B199" s="905" t="s">
        <v>265</v>
      </c>
      <c r="C199" s="925" t="s">
        <v>369</v>
      </c>
      <c r="D199" s="918" t="s">
        <v>370</v>
      </c>
      <c r="E199" s="919"/>
      <c r="F199" s="919"/>
      <c r="G199" s="332"/>
      <c r="H199" s="531"/>
      <c r="I199" s="459"/>
      <c r="J199" s="461"/>
      <c r="K199" s="419"/>
      <c r="L199" s="461"/>
      <c r="M199" s="419"/>
      <c r="N199" s="461"/>
      <c r="O199" s="478"/>
      <c r="P199" s="532"/>
    </row>
    <row r="200" spans="1:18" s="287" customFormat="1">
      <c r="A200" s="906"/>
      <c r="B200" s="906"/>
      <c r="C200" s="926"/>
      <c r="D200" s="920" t="s">
        <v>371</v>
      </c>
      <c r="E200" s="921"/>
      <c r="F200" s="921"/>
      <c r="G200" s="456"/>
      <c r="H200" s="458"/>
      <c r="I200" s="459"/>
      <c r="J200" s="458"/>
      <c r="K200" s="459"/>
      <c r="L200" s="458"/>
      <c r="M200" s="459"/>
      <c r="N200" s="461"/>
      <c r="O200" s="478"/>
      <c r="P200" s="532"/>
    </row>
    <row r="201" spans="1:18" s="287" customFormat="1">
      <c r="A201" s="906"/>
      <c r="B201" s="906"/>
      <c r="C201" s="926"/>
      <c r="D201" s="533"/>
      <c r="E201" s="419" t="s">
        <v>85</v>
      </c>
      <c r="F201" s="375">
        <v>2</v>
      </c>
      <c r="G201" s="375" t="s">
        <v>140</v>
      </c>
      <c r="H201" s="375">
        <v>2</v>
      </c>
      <c r="I201" s="306" t="s">
        <v>140</v>
      </c>
      <c r="J201" s="369">
        <v>8</v>
      </c>
      <c r="K201" s="307" t="s">
        <v>140</v>
      </c>
      <c r="L201" s="307">
        <v>0.88</v>
      </c>
      <c r="M201" s="308" t="s">
        <v>85</v>
      </c>
      <c r="N201" s="406">
        <f t="shared" ref="N201" si="9">L201*J201*H201*F201</f>
        <v>28.16</v>
      </c>
      <c r="O201" s="478"/>
      <c r="P201" s="532"/>
    </row>
    <row r="202" spans="1:18" s="287" customFormat="1">
      <c r="A202" s="906"/>
      <c r="B202" s="906"/>
      <c r="C202" s="926"/>
      <c r="D202" s="417" t="s">
        <v>372</v>
      </c>
      <c r="E202" s="419"/>
      <c r="F202" s="375"/>
      <c r="G202" s="419"/>
      <c r="H202" s="355">
        <v>2</v>
      </c>
      <c r="I202" s="355" t="s">
        <v>140</v>
      </c>
      <c r="J202" s="534">
        <v>4</v>
      </c>
      <c r="K202" s="409" t="s">
        <v>140</v>
      </c>
      <c r="L202" s="410">
        <v>9.6999999999999993</v>
      </c>
      <c r="M202" s="409" t="s">
        <v>85</v>
      </c>
      <c r="N202" s="535">
        <f>H202*J202*L202</f>
        <v>77.599999999999994</v>
      </c>
      <c r="O202" s="478"/>
      <c r="P202" s="532"/>
    </row>
    <row r="203" spans="1:18" s="287" customFormat="1">
      <c r="A203" s="906"/>
      <c r="B203" s="906"/>
      <c r="C203" s="926"/>
      <c r="D203" s="533"/>
      <c r="E203" s="457"/>
      <c r="F203" s="457"/>
      <c r="G203" s="457"/>
      <c r="H203" s="458"/>
      <c r="I203" s="459"/>
      <c r="J203" s="458"/>
      <c r="K203" s="459"/>
      <c r="L203" s="458" t="s">
        <v>235</v>
      </c>
      <c r="M203" s="459" t="s">
        <v>85</v>
      </c>
      <c r="N203" s="461">
        <f>SUM(N201:N202)</f>
        <v>105.75999999999999</v>
      </c>
      <c r="O203" s="478"/>
      <c r="P203" s="532"/>
    </row>
    <row r="204" spans="1:18" s="287" customFormat="1">
      <c r="A204" s="906"/>
      <c r="B204" s="906"/>
      <c r="C204" s="926"/>
      <c r="D204" s="455"/>
      <c r="E204" s="456"/>
      <c r="F204" s="456"/>
      <c r="G204" s="456" t="s">
        <v>373</v>
      </c>
      <c r="H204" s="456">
        <v>0.89</v>
      </c>
      <c r="I204" s="536" t="s">
        <v>374</v>
      </c>
      <c r="J204" s="458"/>
      <c r="K204" s="459"/>
      <c r="L204" s="458"/>
      <c r="M204" s="459" t="s">
        <v>85</v>
      </c>
      <c r="N204" s="461">
        <f>N203*H204</f>
        <v>94.12639999999999</v>
      </c>
      <c r="O204" s="478"/>
      <c r="P204" s="532"/>
    </row>
    <row r="205" spans="1:18" s="287" customFormat="1">
      <c r="A205" s="906"/>
      <c r="B205" s="906"/>
      <c r="C205" s="926"/>
      <c r="D205" s="918" t="s">
        <v>375</v>
      </c>
      <c r="E205" s="919"/>
      <c r="F205" s="919"/>
      <c r="G205" s="332"/>
      <c r="H205" s="531"/>
      <c r="I205" s="459"/>
      <c r="J205" s="461"/>
      <c r="K205" s="419"/>
      <c r="L205" s="461"/>
      <c r="M205" s="419"/>
      <c r="N205" s="471" t="s">
        <v>102</v>
      </c>
      <c r="O205" s="478"/>
      <c r="P205" s="532"/>
    </row>
    <row r="206" spans="1:18" s="287" customFormat="1">
      <c r="A206" s="906"/>
      <c r="B206" s="906"/>
      <c r="C206" s="926"/>
      <c r="D206" s="920" t="s">
        <v>376</v>
      </c>
      <c r="E206" s="921"/>
      <c r="F206" s="921"/>
      <c r="G206" s="456"/>
      <c r="H206" s="458"/>
      <c r="I206" s="459"/>
      <c r="J206" s="458"/>
      <c r="K206" s="459"/>
      <c r="L206" s="458"/>
      <c r="M206" s="459"/>
      <c r="N206" s="461"/>
      <c r="O206" s="478"/>
      <c r="P206" s="532"/>
    </row>
    <row r="207" spans="1:18" s="287" customFormat="1">
      <c r="A207" s="906"/>
      <c r="B207" s="906"/>
      <c r="C207" s="926"/>
      <c r="D207" s="417" t="s">
        <v>372</v>
      </c>
      <c r="E207" s="419"/>
      <c r="F207" s="375"/>
      <c r="G207" s="419"/>
      <c r="H207" s="355">
        <v>2</v>
      </c>
      <c r="I207" s="355" t="s">
        <v>140</v>
      </c>
      <c r="J207" s="534">
        <v>45</v>
      </c>
      <c r="K207" s="409" t="s">
        <v>140</v>
      </c>
      <c r="L207" s="410">
        <v>0.87</v>
      </c>
      <c r="M207" s="409" t="s">
        <v>85</v>
      </c>
      <c r="N207" s="535">
        <f>H207*J207*L207</f>
        <v>78.3</v>
      </c>
      <c r="O207" s="478"/>
      <c r="P207" s="532"/>
      <c r="R207" s="352"/>
    </row>
    <row r="208" spans="1:18" s="287" customFormat="1">
      <c r="A208" s="906"/>
      <c r="B208" s="906"/>
      <c r="C208" s="926"/>
      <c r="D208" s="455"/>
      <c r="E208" s="456"/>
      <c r="F208" s="537"/>
      <c r="G208" s="537" t="s">
        <v>373</v>
      </c>
      <c r="H208" s="537">
        <v>0.62</v>
      </c>
      <c r="I208" s="538" t="s">
        <v>374</v>
      </c>
      <c r="J208" s="539"/>
      <c r="K208" s="540"/>
      <c r="L208" s="539"/>
      <c r="M208" s="540" t="s">
        <v>85</v>
      </c>
      <c r="N208" s="469">
        <f>N207*H208</f>
        <v>48.545999999999999</v>
      </c>
      <c r="O208" s="517"/>
      <c r="P208" s="479"/>
    </row>
    <row r="209" spans="1:18" s="287" customFormat="1">
      <c r="A209" s="906"/>
      <c r="B209" s="906"/>
      <c r="C209" s="926"/>
      <c r="D209" s="541"/>
      <c r="E209" s="457"/>
      <c r="F209" s="457"/>
      <c r="G209" s="457"/>
      <c r="H209" s="458"/>
      <c r="I209" s="459"/>
      <c r="J209" s="458"/>
      <c r="K209" s="459"/>
      <c r="L209" s="458" t="s">
        <v>88</v>
      </c>
      <c r="M209" s="459" t="s">
        <v>85</v>
      </c>
      <c r="N209" s="461">
        <f>N208+N204</f>
        <v>142.67239999999998</v>
      </c>
      <c r="O209" s="517">
        <f>N209</f>
        <v>142.67239999999998</v>
      </c>
      <c r="P209" s="479" t="s">
        <v>32</v>
      </c>
    </row>
    <row r="210" spans="1:18" s="287" customFormat="1">
      <c r="A210" s="906"/>
      <c r="B210" s="906"/>
      <c r="C210" s="926"/>
      <c r="D210" s="541"/>
      <c r="E210" s="542"/>
      <c r="F210" s="332"/>
      <c r="G210" s="332"/>
      <c r="H210" s="470"/>
      <c r="I210" s="419"/>
      <c r="J210" s="461"/>
      <c r="K210" s="419"/>
      <c r="L210" s="543"/>
      <c r="M210" s="544"/>
      <c r="N210" s="545" t="s">
        <v>102</v>
      </c>
      <c r="O210" s="546"/>
      <c r="P210" s="479"/>
    </row>
    <row r="211" spans="1:18" s="287" customFormat="1">
      <c r="A211" s="924"/>
      <c r="B211" s="924"/>
      <c r="C211" s="927"/>
      <c r="D211" s="547"/>
      <c r="E211" s="548"/>
      <c r="F211" s="429"/>
      <c r="G211" s="429"/>
      <c r="H211" s="429"/>
      <c r="I211" s="429"/>
      <c r="J211" s="429"/>
      <c r="K211" s="429"/>
      <c r="L211" s="429"/>
      <c r="M211" s="429"/>
      <c r="N211" s="474"/>
      <c r="O211" s="549"/>
      <c r="P211" s="484"/>
    </row>
    <row r="212" spans="1:18" s="287" customFormat="1">
      <c r="A212" s="922">
        <v>12</v>
      </c>
      <c r="B212" s="905" t="s">
        <v>267</v>
      </c>
      <c r="C212" s="907" t="s">
        <v>377</v>
      </c>
      <c r="D212" s="550"/>
      <c r="E212" s="332"/>
      <c r="F212" s="332"/>
      <c r="G212" s="332"/>
      <c r="H212" s="470"/>
      <c r="I212" s="419"/>
      <c r="J212" s="461"/>
      <c r="K212" s="419"/>
      <c r="L212" s="461"/>
      <c r="M212" s="419"/>
      <c r="N212" s="461"/>
      <c r="O212" s="551"/>
      <c r="P212" s="552"/>
    </row>
    <row r="213" spans="1:18" s="287" customFormat="1" ht="45">
      <c r="A213" s="923"/>
      <c r="B213" s="906"/>
      <c r="C213" s="908"/>
      <c r="D213" s="455" t="s">
        <v>378</v>
      </c>
      <c r="E213" s="456" t="s">
        <v>85</v>
      </c>
      <c r="F213" s="456"/>
      <c r="G213" s="456"/>
      <c r="H213" s="470">
        <v>2</v>
      </c>
      <c r="I213" s="419" t="s">
        <v>140</v>
      </c>
      <c r="J213" s="461">
        <v>1</v>
      </c>
      <c r="K213" s="419" t="s">
        <v>140</v>
      </c>
      <c r="L213" s="461">
        <v>1</v>
      </c>
      <c r="M213" s="419" t="s">
        <v>85</v>
      </c>
      <c r="N213" s="461">
        <f>L213*J213*H213</f>
        <v>2</v>
      </c>
      <c r="O213" s="553">
        <f>N213</f>
        <v>2</v>
      </c>
      <c r="P213" s="479" t="s">
        <v>16</v>
      </c>
    </row>
    <row r="214" spans="1:18" s="287" customFormat="1">
      <c r="A214" s="923"/>
      <c r="B214" s="906"/>
      <c r="C214" s="908"/>
      <c r="D214" s="417"/>
      <c r="E214" s="332"/>
      <c r="F214" s="332"/>
      <c r="G214" s="332"/>
      <c r="H214" s="470"/>
      <c r="I214" s="419"/>
      <c r="J214" s="461"/>
      <c r="K214" s="419"/>
      <c r="L214" s="461"/>
      <c r="M214" s="419"/>
      <c r="N214" s="471" t="s">
        <v>16</v>
      </c>
      <c r="O214" s="551"/>
      <c r="P214" s="552"/>
    </row>
    <row r="215" spans="1:18" s="287" customFormat="1">
      <c r="A215" s="975"/>
      <c r="B215" s="924"/>
      <c r="C215" s="555"/>
      <c r="D215" s="396"/>
      <c r="E215" s="405"/>
      <c r="F215" s="291"/>
      <c r="G215" s="291"/>
      <c r="H215" s="291"/>
      <c r="I215" s="291"/>
      <c r="J215" s="556"/>
      <c r="K215" s="557"/>
      <c r="L215" s="558"/>
      <c r="M215" s="291"/>
      <c r="N215" s="559"/>
      <c r="O215" s="503"/>
      <c r="P215" s="504"/>
      <c r="R215" s="352"/>
    </row>
    <row r="216" spans="1:18" s="287" customFormat="1">
      <c r="A216" s="905">
        <v>13</v>
      </c>
      <c r="B216" s="905" t="s">
        <v>269</v>
      </c>
      <c r="C216" s="907" t="s">
        <v>379</v>
      </c>
      <c r="D216" s="513"/>
      <c r="E216" s="475"/>
      <c r="F216" s="436"/>
      <c r="G216" s="436"/>
      <c r="H216" s="436"/>
      <c r="I216" s="436"/>
      <c r="J216" s="438"/>
      <c r="K216" s="436"/>
      <c r="L216" s="438"/>
      <c r="M216" s="436"/>
      <c r="N216" s="485"/>
      <c r="O216" s="514"/>
      <c r="P216" s="500"/>
      <c r="R216" s="352"/>
    </row>
    <row r="217" spans="1:18" s="287" customFormat="1">
      <c r="A217" s="906"/>
      <c r="B217" s="906"/>
      <c r="C217" s="908"/>
      <c r="D217" s="909" t="s">
        <v>380</v>
      </c>
      <c r="E217" s="910"/>
      <c r="F217" s="910"/>
      <c r="G217" s="419"/>
      <c r="H217" s="470"/>
      <c r="I217" s="419"/>
      <c r="J217" s="419"/>
      <c r="K217" s="419"/>
      <c r="L217" s="470"/>
      <c r="M217" s="419"/>
      <c r="N217" s="470"/>
      <c r="O217" s="479"/>
      <c r="P217" s="504"/>
    </row>
    <row r="218" spans="1:18" s="287" customFormat="1">
      <c r="A218" s="906"/>
      <c r="B218" s="906"/>
      <c r="C218" s="908"/>
      <c r="D218" s="541" t="s">
        <v>381</v>
      </c>
      <c r="E218" s="419" t="s">
        <v>85</v>
      </c>
      <c r="F218" s="375">
        <v>2</v>
      </c>
      <c r="G218" s="375" t="s">
        <v>140</v>
      </c>
      <c r="H218" s="560">
        <v>1</v>
      </c>
      <c r="I218" s="306" t="s">
        <v>140</v>
      </c>
      <c r="J218" s="507">
        <v>1</v>
      </c>
      <c r="K218" s="307" t="s">
        <v>140</v>
      </c>
      <c r="L218" s="307">
        <v>0.3</v>
      </c>
      <c r="M218" s="308" t="s">
        <v>85</v>
      </c>
      <c r="N218" s="406">
        <f t="shared" ref="N218" si="10">L218*J218*H218*F218</f>
        <v>0.6</v>
      </c>
      <c r="O218" s="479"/>
      <c r="P218" s="504"/>
    </row>
    <row r="219" spans="1:18" s="287" customFormat="1">
      <c r="A219" s="906"/>
      <c r="B219" s="906"/>
      <c r="C219" s="908"/>
      <c r="D219" s="541" t="s">
        <v>382</v>
      </c>
      <c r="E219" s="561"/>
      <c r="F219" s="561"/>
      <c r="G219" s="419"/>
      <c r="H219" s="470"/>
      <c r="I219" s="419"/>
      <c r="J219" s="419"/>
      <c r="K219" s="419"/>
      <c r="L219" s="470"/>
      <c r="M219" s="419"/>
      <c r="N219" s="470"/>
      <c r="O219" s="479"/>
      <c r="P219" s="504"/>
    </row>
    <row r="220" spans="1:18" s="287" customFormat="1">
      <c r="A220" s="906"/>
      <c r="B220" s="906"/>
      <c r="C220" s="908"/>
      <c r="D220" s="562">
        <v>2</v>
      </c>
      <c r="E220" s="419" t="s">
        <v>140</v>
      </c>
      <c r="F220" s="560">
        <v>9</v>
      </c>
      <c r="G220" s="375" t="s">
        <v>140</v>
      </c>
      <c r="H220" s="774">
        <v>0.78539999999999999</v>
      </c>
      <c r="I220" s="306" t="s">
        <v>140</v>
      </c>
      <c r="J220" s="373">
        <v>0.3</v>
      </c>
      <c r="K220" s="373" t="s">
        <v>140</v>
      </c>
      <c r="L220" s="373">
        <v>0.3</v>
      </c>
      <c r="M220" s="377" t="s">
        <v>85</v>
      </c>
      <c r="N220" s="528">
        <f t="shared" ref="N220" si="11">L220*J220*H220*F220</f>
        <v>0.63617400000000002</v>
      </c>
      <c r="O220" s="479"/>
      <c r="P220" s="504"/>
    </row>
    <row r="221" spans="1:18" s="287" customFormat="1">
      <c r="A221" s="906"/>
      <c r="B221" s="906"/>
      <c r="C221" s="908"/>
      <c r="D221" s="541"/>
      <c r="E221" s="561"/>
      <c r="F221" s="561"/>
      <c r="G221" s="419"/>
      <c r="H221" s="470"/>
      <c r="I221" s="419"/>
      <c r="J221" s="419"/>
      <c r="K221" s="419"/>
      <c r="L221" s="470" t="s">
        <v>88</v>
      </c>
      <c r="M221" s="419" t="s">
        <v>85</v>
      </c>
      <c r="N221" s="461">
        <f>SUM(N218:N220)</f>
        <v>1.2361740000000001</v>
      </c>
      <c r="O221" s="524">
        <f>N221</f>
        <v>1.2361740000000001</v>
      </c>
      <c r="P221" s="504" t="s">
        <v>146</v>
      </c>
    </row>
    <row r="222" spans="1:18" s="287" customFormat="1">
      <c r="A222" s="906"/>
      <c r="B222" s="906"/>
      <c r="C222" s="908"/>
      <c r="D222" s="541"/>
      <c r="E222" s="561"/>
      <c r="F222" s="561"/>
      <c r="G222" s="419"/>
      <c r="H222" s="470"/>
      <c r="I222" s="419"/>
      <c r="J222" s="419"/>
      <c r="K222" s="419"/>
      <c r="L222" s="470"/>
      <c r="M222" s="419"/>
      <c r="N222" s="564" t="s">
        <v>4</v>
      </c>
      <c r="O222" s="479"/>
      <c r="P222" s="504"/>
    </row>
    <row r="223" spans="1:18" s="287" customFormat="1">
      <c r="A223" s="906"/>
      <c r="B223" s="906"/>
      <c r="C223" s="908"/>
      <c r="D223" s="417"/>
      <c r="E223" s="418"/>
      <c r="F223" s="419"/>
      <c r="G223" s="419"/>
      <c r="H223" s="419"/>
      <c r="I223" s="419"/>
      <c r="J223" s="419"/>
      <c r="K223" s="565"/>
      <c r="L223" s="419"/>
      <c r="M223" s="419"/>
      <c r="N223" s="419"/>
      <c r="O223" s="479"/>
      <c r="P223" s="504"/>
    </row>
    <row r="224" spans="1:18" s="287" customFormat="1">
      <c r="A224" s="906"/>
      <c r="B224" s="906"/>
      <c r="C224" s="908"/>
      <c r="D224" s="547"/>
      <c r="E224" s="566"/>
      <c r="F224" s="566"/>
      <c r="G224" s="429"/>
      <c r="H224" s="467"/>
      <c r="I224" s="429"/>
      <c r="J224" s="429"/>
      <c r="K224" s="429"/>
      <c r="L224" s="467"/>
      <c r="M224" s="429"/>
      <c r="N224" s="467"/>
      <c r="O224" s="484"/>
      <c r="P224" s="512"/>
    </row>
    <row r="225" spans="1:18" s="287" customFormat="1">
      <c r="A225" s="905">
        <v>14</v>
      </c>
      <c r="B225" s="905" t="s">
        <v>383</v>
      </c>
      <c r="C225" s="911" t="s">
        <v>384</v>
      </c>
      <c r="D225" s="567"/>
      <c r="E225" s="332"/>
      <c r="F225" s="457"/>
      <c r="G225" s="457"/>
      <c r="H225" s="470"/>
      <c r="I225" s="459"/>
      <c r="J225" s="461"/>
      <c r="K225" s="459"/>
      <c r="L225" s="568"/>
      <c r="M225" s="419"/>
      <c r="N225" s="461"/>
      <c r="O225" s="517"/>
      <c r="P225" s="504"/>
      <c r="R225" s="352"/>
    </row>
    <row r="226" spans="1:18" s="287" customFormat="1">
      <c r="A226" s="906"/>
      <c r="B226" s="906"/>
      <c r="C226" s="912"/>
      <c r="D226" s="914" t="s">
        <v>385</v>
      </c>
      <c r="E226" s="915"/>
      <c r="F226" s="915"/>
      <c r="G226" s="915"/>
      <c r="H226" s="915"/>
      <c r="I226" s="459"/>
      <c r="J226" s="458"/>
      <c r="K226" s="459"/>
      <c r="L226" s="568"/>
      <c r="M226" s="419"/>
      <c r="N226" s="461"/>
      <c r="O226" s="478"/>
      <c r="P226" s="504"/>
      <c r="R226" s="352"/>
    </row>
    <row r="227" spans="1:18" s="287" customFormat="1" ht="15.75">
      <c r="A227" s="906"/>
      <c r="B227" s="906"/>
      <c r="C227" s="912"/>
      <c r="D227" s="569">
        <v>1</v>
      </c>
      <c r="E227" s="570" t="s">
        <v>288</v>
      </c>
      <c r="F227" s="775">
        <f>J14</f>
        <v>15</v>
      </c>
      <c r="G227" s="571" t="s">
        <v>114</v>
      </c>
      <c r="H227" s="572">
        <v>27</v>
      </c>
      <c r="I227" s="573" t="s">
        <v>386</v>
      </c>
      <c r="J227" s="574">
        <v>4.3</v>
      </c>
      <c r="K227" s="575" t="s">
        <v>114</v>
      </c>
      <c r="L227" s="574">
        <v>16.3</v>
      </c>
      <c r="M227" s="573" t="s">
        <v>387</v>
      </c>
      <c r="N227" s="576"/>
      <c r="O227" s="577"/>
      <c r="P227" s="504"/>
      <c r="R227" s="352"/>
    </row>
    <row r="228" spans="1:18" s="287" customFormat="1" ht="15.75">
      <c r="A228" s="906"/>
      <c r="B228" s="906"/>
      <c r="C228" s="912"/>
      <c r="D228" s="569"/>
      <c r="E228" s="570"/>
      <c r="F228" s="570"/>
      <c r="G228" s="570">
        <v>2</v>
      </c>
      <c r="H228" s="578"/>
      <c r="I228" s="573"/>
      <c r="J228" s="579"/>
      <c r="K228" s="573">
        <v>2</v>
      </c>
      <c r="L228" s="579"/>
      <c r="M228" s="573"/>
      <c r="N228" s="576"/>
      <c r="O228" s="577"/>
      <c r="P228" s="504"/>
      <c r="R228" s="352"/>
    </row>
    <row r="229" spans="1:18" s="287" customFormat="1" ht="15.75">
      <c r="A229" s="906"/>
      <c r="B229" s="906"/>
      <c r="C229" s="912"/>
      <c r="D229" s="569"/>
      <c r="E229" s="570"/>
      <c r="F229" s="570"/>
      <c r="G229" s="570"/>
      <c r="H229" s="578"/>
      <c r="I229" s="573"/>
      <c r="J229" s="579"/>
      <c r="K229" s="573" t="s">
        <v>140</v>
      </c>
      <c r="L229" s="579">
        <v>2</v>
      </c>
      <c r="M229" s="573" t="s">
        <v>85</v>
      </c>
      <c r="N229" s="576">
        <f>((F227+H227)/2*(J227+L227)/2)*L229</f>
        <v>432.6</v>
      </c>
      <c r="O229" s="577">
        <f>N233</f>
        <v>1022.6</v>
      </c>
      <c r="P229" s="508" t="s">
        <v>4</v>
      </c>
      <c r="R229" s="352"/>
    </row>
    <row r="230" spans="1:18" s="287" customFormat="1" ht="15.75">
      <c r="A230" s="906"/>
      <c r="B230" s="906"/>
      <c r="C230" s="912"/>
      <c r="D230" s="916" t="s">
        <v>388</v>
      </c>
      <c r="E230" s="917"/>
      <c r="F230" s="917"/>
      <c r="G230" s="917"/>
      <c r="H230" s="580"/>
      <c r="I230" s="573"/>
      <c r="J230" s="579"/>
      <c r="K230" s="573"/>
      <c r="L230" s="581"/>
      <c r="M230" s="582"/>
      <c r="N230" s="576"/>
      <c r="O230" s="577"/>
      <c r="P230" s="504"/>
      <c r="R230" s="352"/>
    </row>
    <row r="231" spans="1:18" s="287" customFormat="1" ht="15.75">
      <c r="A231" s="906"/>
      <c r="B231" s="906"/>
      <c r="C231" s="912"/>
      <c r="D231" s="569">
        <v>2</v>
      </c>
      <c r="E231" s="583" t="s">
        <v>140</v>
      </c>
      <c r="F231" s="776">
        <v>10</v>
      </c>
      <c r="G231" s="570" t="s">
        <v>288</v>
      </c>
      <c r="H231" s="572">
        <v>4.3</v>
      </c>
      <c r="I231" s="575" t="s">
        <v>114</v>
      </c>
      <c r="J231" s="574">
        <f>H231+(J13*6)</f>
        <v>19.3</v>
      </c>
      <c r="K231" s="573" t="s">
        <v>115</v>
      </c>
      <c r="L231" s="579">
        <v>2.5</v>
      </c>
      <c r="M231" s="573" t="s">
        <v>85</v>
      </c>
      <c r="N231" s="576">
        <f>((H231+J231)/2)*L231*F231*D231</f>
        <v>590</v>
      </c>
      <c r="O231" s="577"/>
      <c r="P231" s="504"/>
      <c r="R231" s="352"/>
    </row>
    <row r="232" spans="1:18" s="287" customFormat="1">
      <c r="A232" s="906"/>
      <c r="B232" s="906"/>
      <c r="C232" s="912"/>
      <c r="D232" s="584"/>
      <c r="E232" s="457"/>
      <c r="F232" s="457"/>
      <c r="G232" s="457"/>
      <c r="H232" s="481"/>
      <c r="I232" s="540">
        <v>2</v>
      </c>
      <c r="J232" s="539"/>
      <c r="K232" s="540"/>
      <c r="L232" s="539"/>
      <c r="M232" s="540"/>
      <c r="N232" s="469"/>
      <c r="O232" s="478"/>
      <c r="P232" s="504"/>
      <c r="R232" s="352"/>
    </row>
    <row r="233" spans="1:18" s="287" customFormat="1">
      <c r="A233" s="906"/>
      <c r="B233" s="906"/>
      <c r="C233" s="904"/>
      <c r="D233" s="417"/>
      <c r="E233" s="332"/>
      <c r="F233" s="457"/>
      <c r="G233" s="457"/>
      <c r="H233" s="470"/>
      <c r="I233" s="459"/>
      <c r="J233" s="458"/>
      <c r="K233" s="459"/>
      <c r="L233" s="568" t="s">
        <v>88</v>
      </c>
      <c r="M233" s="419" t="s">
        <v>85</v>
      </c>
      <c r="N233" s="461">
        <f>SUM(N229:N232)</f>
        <v>1022.6</v>
      </c>
      <c r="O233" s="479"/>
      <c r="P233" s="504"/>
    </row>
    <row r="234" spans="1:18" s="287" customFormat="1">
      <c r="A234" s="906"/>
      <c r="B234" s="906"/>
      <c r="C234" s="904"/>
      <c r="D234" s="456"/>
      <c r="E234" s="332"/>
      <c r="F234" s="457"/>
      <c r="G234" s="457"/>
      <c r="H234" s="470"/>
      <c r="I234" s="459"/>
      <c r="J234" s="458"/>
      <c r="K234" s="459"/>
      <c r="L234" s="568"/>
      <c r="M234" s="419"/>
      <c r="N234" s="461"/>
      <c r="O234" s="479"/>
      <c r="P234" s="504"/>
    </row>
    <row r="235" spans="1:18" s="287" customFormat="1">
      <c r="A235" s="906"/>
      <c r="B235" s="906"/>
      <c r="C235" s="904"/>
      <c r="D235" s="417"/>
      <c r="E235" s="332"/>
      <c r="F235" s="457"/>
      <c r="G235" s="457"/>
      <c r="H235" s="470"/>
      <c r="I235" s="459"/>
      <c r="J235" s="458"/>
      <c r="K235" s="459"/>
      <c r="L235" s="568"/>
      <c r="M235" s="419"/>
      <c r="N235" s="461"/>
      <c r="O235" s="479"/>
      <c r="P235" s="504"/>
    </row>
    <row r="236" spans="1:18" s="287" customFormat="1">
      <c r="A236" s="906"/>
      <c r="B236" s="906"/>
      <c r="C236" s="904"/>
      <c r="D236" s="418"/>
      <c r="E236" s="332"/>
      <c r="F236" s="457"/>
      <c r="G236" s="457"/>
      <c r="H236" s="470"/>
      <c r="I236" s="459"/>
      <c r="J236" s="458"/>
      <c r="K236" s="459"/>
      <c r="L236" s="568"/>
      <c r="M236" s="419"/>
      <c r="N236" s="461"/>
      <c r="O236" s="479"/>
      <c r="P236" s="504"/>
    </row>
    <row r="237" spans="1:18" s="287" customFormat="1">
      <c r="A237" s="906"/>
      <c r="B237" s="906"/>
      <c r="C237" s="904"/>
      <c r="D237" s="456"/>
      <c r="E237" s="332"/>
      <c r="F237" s="457"/>
      <c r="G237" s="457"/>
      <c r="H237" s="470"/>
      <c r="I237" s="459"/>
      <c r="J237" s="458"/>
      <c r="K237" s="459"/>
      <c r="L237" s="568"/>
      <c r="M237" s="419"/>
      <c r="N237" s="461"/>
      <c r="O237" s="479"/>
      <c r="P237" s="504"/>
    </row>
    <row r="238" spans="1:18" s="287" customFormat="1">
      <c r="A238" s="906"/>
      <c r="B238" s="906"/>
      <c r="C238" s="904"/>
      <c r="D238" s="456"/>
      <c r="E238" s="332"/>
      <c r="F238" s="457"/>
      <c r="G238" s="457"/>
      <c r="H238" s="470"/>
      <c r="I238" s="459"/>
      <c r="J238" s="458"/>
      <c r="K238" s="459"/>
      <c r="L238" s="568"/>
      <c r="M238" s="419"/>
      <c r="N238" s="461"/>
      <c r="O238" s="479"/>
      <c r="P238" s="504"/>
    </row>
    <row r="239" spans="1:18" s="287" customFormat="1">
      <c r="A239" s="906"/>
      <c r="B239" s="906"/>
      <c r="C239" s="913"/>
      <c r="D239" s="449"/>
      <c r="E239" s="450"/>
      <c r="F239" s="585"/>
      <c r="G239" s="429"/>
      <c r="H239" s="429"/>
      <c r="I239" s="586"/>
      <c r="J239" s="429"/>
      <c r="K239" s="429"/>
      <c r="L239" s="429"/>
      <c r="M239" s="429"/>
      <c r="N239" s="472"/>
      <c r="O239" s="459"/>
      <c r="P239" s="504"/>
    </row>
    <row r="240" spans="1:18" s="287" customFormat="1">
      <c r="A240" s="901">
        <v>15</v>
      </c>
      <c r="B240" s="901" t="s">
        <v>273</v>
      </c>
      <c r="C240" s="903" t="s">
        <v>389</v>
      </c>
      <c r="D240" s="587"/>
      <c r="E240" s="588"/>
      <c r="F240" s="588"/>
      <c r="G240" s="459"/>
      <c r="H240" s="470"/>
      <c r="I240" s="419"/>
      <c r="J240" s="470"/>
      <c r="K240" s="459"/>
      <c r="L240" s="589"/>
      <c r="M240" s="419"/>
      <c r="N240" s="520"/>
      <c r="O240" s="590"/>
      <c r="P240" s="591"/>
      <c r="R240" s="592"/>
    </row>
    <row r="241" spans="1:16" s="287" customFormat="1">
      <c r="A241" s="902"/>
      <c r="B241" s="902"/>
      <c r="C241" s="904"/>
      <c r="D241" s="899" t="s">
        <v>463</v>
      </c>
      <c r="E241" s="900"/>
      <c r="F241" s="900"/>
      <c r="G241" s="900"/>
      <c r="H241" s="900"/>
      <c r="I241" s="458" t="s">
        <v>85</v>
      </c>
      <c r="J241" s="458">
        <f>O229</f>
        <v>1022.6</v>
      </c>
      <c r="K241" s="459"/>
      <c r="L241" s="568" t="s">
        <v>4</v>
      </c>
      <c r="M241" s="419"/>
      <c r="N241" s="461"/>
      <c r="O241" s="524">
        <f>J241</f>
        <v>1022.6</v>
      </c>
      <c r="P241" s="593" t="str">
        <f>L241</f>
        <v>Cum</v>
      </c>
    </row>
    <row r="242" spans="1:16" s="287" customFormat="1">
      <c r="A242" s="902"/>
      <c r="B242" s="902"/>
      <c r="C242" s="904"/>
      <c r="D242" s="594"/>
      <c r="E242" s="332"/>
      <c r="F242" s="457"/>
      <c r="G242" s="457"/>
      <c r="H242" s="595"/>
      <c r="I242" s="459"/>
      <c r="J242" s="458"/>
      <c r="K242" s="459"/>
      <c r="L242" s="568"/>
      <c r="M242" s="419"/>
      <c r="N242" s="461"/>
      <c r="O242" s="479"/>
      <c r="P242" s="596"/>
    </row>
    <row r="243" spans="1:16" s="287" customFormat="1">
      <c r="A243" s="902"/>
      <c r="B243" s="902"/>
      <c r="C243" s="904"/>
      <c r="D243" s="404"/>
      <c r="E243" s="332"/>
      <c r="F243" s="457"/>
      <c r="G243" s="457"/>
      <c r="H243" s="595"/>
      <c r="I243" s="419"/>
      <c r="J243" s="597"/>
      <c r="K243" s="598"/>
      <c r="L243" s="461"/>
      <c r="M243" s="419"/>
      <c r="N243" s="461"/>
      <c r="O243" s="479"/>
      <c r="P243" s="596"/>
    </row>
    <row r="244" spans="1:16" s="287" customFormat="1">
      <c r="A244" s="902"/>
      <c r="B244" s="902"/>
      <c r="C244" s="904"/>
      <c r="D244" s="417"/>
      <c r="E244" s="418"/>
      <c r="F244" s="419"/>
      <c r="G244" s="419"/>
      <c r="H244" s="419"/>
      <c r="I244" s="429"/>
      <c r="J244" s="599"/>
      <c r="K244" s="600"/>
      <c r="L244" s="601"/>
      <c r="M244" s="602"/>
      <c r="N244" s="603"/>
      <c r="O244" s="479"/>
      <c r="P244" s="596"/>
    </row>
    <row r="245" spans="1:16" s="287" customFormat="1">
      <c r="A245" s="891">
        <v>16</v>
      </c>
      <c r="B245" s="891" t="s">
        <v>274</v>
      </c>
      <c r="C245" s="903" t="s">
        <v>391</v>
      </c>
      <c r="D245" s="433"/>
      <c r="E245" s="434"/>
      <c r="F245" s="434"/>
      <c r="G245" s="434"/>
      <c r="H245" s="434"/>
      <c r="I245" s="419"/>
      <c r="J245" s="419"/>
      <c r="K245" s="419"/>
      <c r="L245" s="419"/>
      <c r="M245" s="419"/>
      <c r="N245" s="420"/>
      <c r="O245" s="604"/>
      <c r="P245" s="604"/>
    </row>
    <row r="246" spans="1:16" s="287" customFormat="1">
      <c r="A246" s="892"/>
      <c r="B246" s="892"/>
      <c r="C246" s="904"/>
      <c r="D246" s="455"/>
      <c r="E246" s="456"/>
      <c r="F246" s="456"/>
      <c r="G246" s="456"/>
      <c r="H246" s="456"/>
      <c r="I246" s="419"/>
      <c r="J246" s="419"/>
      <c r="K246" s="419"/>
      <c r="L246" s="419"/>
      <c r="M246" s="419"/>
      <c r="N246" s="420"/>
      <c r="O246" s="532"/>
      <c r="P246" s="532"/>
    </row>
    <row r="247" spans="1:16" s="287" customFormat="1">
      <c r="A247" s="892"/>
      <c r="B247" s="892"/>
      <c r="C247" s="904"/>
      <c r="D247" s="897" t="s">
        <v>392</v>
      </c>
      <c r="E247" s="898"/>
      <c r="F247" s="898"/>
      <c r="G247" s="457" t="s">
        <v>85</v>
      </c>
      <c r="H247" s="595" t="s">
        <v>393</v>
      </c>
      <c r="I247" s="419"/>
      <c r="J247" s="597"/>
      <c r="K247" s="598"/>
      <c r="L247" s="461" t="s">
        <v>394</v>
      </c>
      <c r="M247" s="419"/>
      <c r="N247" s="461"/>
      <c r="O247" s="479"/>
      <c r="P247" s="532"/>
    </row>
    <row r="248" spans="1:16" s="287" customFormat="1">
      <c r="A248" s="892"/>
      <c r="B248" s="892"/>
      <c r="C248" s="904"/>
      <c r="D248" s="455"/>
      <c r="E248" s="332"/>
      <c r="F248" s="457"/>
      <c r="G248" s="364"/>
      <c r="H248" s="595"/>
      <c r="I248" s="419"/>
      <c r="J248" s="597"/>
      <c r="K248" s="598"/>
      <c r="L248" s="461" t="s">
        <v>395</v>
      </c>
      <c r="M248" s="419"/>
      <c r="N248" s="461"/>
      <c r="O248" s="479"/>
      <c r="P248" s="532"/>
    </row>
    <row r="249" spans="1:16" s="287" customFormat="1">
      <c r="A249" s="892"/>
      <c r="B249" s="892"/>
      <c r="C249" s="904"/>
      <c r="D249" s="899" t="s">
        <v>463</v>
      </c>
      <c r="E249" s="900"/>
      <c r="F249" s="900"/>
      <c r="G249" s="900"/>
      <c r="H249" s="900"/>
      <c r="I249" s="458" t="s">
        <v>85</v>
      </c>
      <c r="J249" s="458">
        <f>O229</f>
        <v>1022.6</v>
      </c>
      <c r="K249" s="459"/>
      <c r="L249" s="568" t="s">
        <v>4</v>
      </c>
      <c r="M249" s="419"/>
      <c r="N249" s="461"/>
      <c r="O249" s="524">
        <f>J249</f>
        <v>1022.6</v>
      </c>
      <c r="P249" s="593" t="str">
        <f>L249</f>
        <v>Cum</v>
      </c>
    </row>
    <row r="250" spans="1:16" s="287" customFormat="1">
      <c r="A250" s="892"/>
      <c r="B250" s="892"/>
      <c r="C250" s="904"/>
      <c r="D250" s="605"/>
      <c r="E250" s="606"/>
      <c r="F250" s="470"/>
      <c r="G250" s="419"/>
      <c r="H250" s="595"/>
      <c r="I250" s="419"/>
      <c r="J250" s="461"/>
      <c r="K250" s="419"/>
      <c r="L250" s="461"/>
      <c r="M250" s="419"/>
      <c r="N250" s="461"/>
      <c r="O250" s="479"/>
      <c r="P250" s="532"/>
    </row>
    <row r="251" spans="1:16" s="287" customFormat="1">
      <c r="A251" s="891">
        <v>17</v>
      </c>
      <c r="B251" s="891" t="s">
        <v>277</v>
      </c>
      <c r="C251" s="894" t="s">
        <v>396</v>
      </c>
      <c r="D251" s="607"/>
      <c r="E251" s="608"/>
      <c r="F251" s="438"/>
      <c r="G251" s="436"/>
      <c r="H251" s="438"/>
      <c r="I251" s="436"/>
      <c r="J251" s="437"/>
      <c r="K251" s="436"/>
      <c r="L251" s="609"/>
      <c r="M251" s="610"/>
      <c r="N251" s="609"/>
      <c r="O251" s="477"/>
      <c r="P251" s="591"/>
    </row>
    <row r="252" spans="1:16" s="287" customFormat="1">
      <c r="A252" s="892"/>
      <c r="B252" s="892"/>
      <c r="C252" s="895"/>
      <c r="D252" s="897" t="s">
        <v>397</v>
      </c>
      <c r="E252" s="898"/>
      <c r="F252" s="419"/>
      <c r="G252" s="419"/>
      <c r="H252" s="419"/>
      <c r="I252" s="419"/>
      <c r="J252" s="419"/>
      <c r="K252" s="419"/>
      <c r="L252" s="419"/>
      <c r="M252" s="419"/>
      <c r="N252" s="419"/>
      <c r="O252" s="479"/>
      <c r="P252" s="596"/>
    </row>
    <row r="253" spans="1:16" s="287" customFormat="1">
      <c r="A253" s="892"/>
      <c r="B253" s="892"/>
      <c r="C253" s="895"/>
      <c r="D253" s="515"/>
      <c r="E253" s="516"/>
      <c r="F253" s="516" t="s">
        <v>398</v>
      </c>
      <c r="G253" s="516"/>
      <c r="H253" s="516"/>
      <c r="I253" s="516"/>
      <c r="J253" s="516" t="s">
        <v>399</v>
      </c>
      <c r="K253" s="330" t="s">
        <v>400</v>
      </c>
      <c r="L253" s="519"/>
      <c r="M253" s="404"/>
      <c r="N253" s="520"/>
      <c r="O253" s="479"/>
      <c r="P253" s="596"/>
    </row>
    <row r="254" spans="1:16" s="287" customFormat="1">
      <c r="A254" s="892"/>
      <c r="B254" s="892"/>
      <c r="C254" s="895"/>
      <c r="D254" s="611"/>
      <c r="E254" s="404"/>
      <c r="F254" s="459"/>
      <c r="G254" s="459"/>
      <c r="H254" s="519"/>
      <c r="I254" s="419"/>
      <c r="J254" s="519"/>
      <c r="K254" s="398"/>
      <c r="L254" s="519"/>
      <c r="M254" s="330"/>
      <c r="N254" s="520"/>
      <c r="O254" s="479"/>
      <c r="P254" s="596"/>
    </row>
    <row r="255" spans="1:16" s="287" customFormat="1">
      <c r="A255" s="892"/>
      <c r="B255" s="892"/>
      <c r="C255" s="895"/>
      <c r="D255" s="899" t="s">
        <v>463</v>
      </c>
      <c r="E255" s="900"/>
      <c r="F255" s="900"/>
      <c r="G255" s="900"/>
      <c r="H255" s="900"/>
      <c r="I255" s="458" t="s">
        <v>85</v>
      </c>
      <c r="J255" s="458">
        <f>O241</f>
        <v>1022.6</v>
      </c>
      <c r="K255" s="459"/>
      <c r="L255" s="568" t="s">
        <v>4</v>
      </c>
      <c r="M255" s="419"/>
      <c r="N255" s="461"/>
      <c r="O255" s="524">
        <f>J255</f>
        <v>1022.6</v>
      </c>
      <c r="P255" s="593" t="str">
        <f>L255</f>
        <v>Cum</v>
      </c>
    </row>
    <row r="256" spans="1:16" s="287" customFormat="1">
      <c r="A256" s="892"/>
      <c r="B256" s="892"/>
      <c r="C256" s="895"/>
      <c r="D256" s="419"/>
      <c r="E256" s="419"/>
      <c r="F256" s="332"/>
      <c r="G256" s="332"/>
      <c r="H256" s="470"/>
      <c r="I256" s="419"/>
      <c r="J256" s="461"/>
      <c r="K256" s="419"/>
      <c r="L256" s="461"/>
      <c r="M256" s="419"/>
      <c r="N256" s="461"/>
      <c r="O256" s="479"/>
      <c r="P256" s="596"/>
    </row>
    <row r="257" spans="1:16" s="287" customFormat="1">
      <c r="A257" s="893"/>
      <c r="B257" s="893"/>
      <c r="C257" s="896"/>
      <c r="D257" s="449"/>
      <c r="E257" s="450"/>
      <c r="F257" s="338"/>
      <c r="G257" s="338"/>
      <c r="H257" s="467"/>
      <c r="I257" s="429"/>
      <c r="J257" s="468"/>
      <c r="K257" s="429"/>
      <c r="L257" s="468"/>
      <c r="M257" s="429"/>
      <c r="N257" s="468"/>
      <c r="O257" s="484"/>
      <c r="P257" s="612"/>
    </row>
    <row r="258" spans="1:16" s="287" customFormat="1">
      <c r="A258" s="891">
        <v>18</v>
      </c>
      <c r="B258" s="891" t="s">
        <v>281</v>
      </c>
      <c r="C258" s="894" t="s">
        <v>40</v>
      </c>
      <c r="D258" s="607"/>
      <c r="E258" s="608"/>
      <c r="F258" s="438"/>
      <c r="G258" s="436"/>
      <c r="H258" s="438"/>
      <c r="I258" s="436"/>
      <c r="J258" s="437"/>
      <c r="K258" s="436"/>
      <c r="L258" s="609"/>
      <c r="M258" s="610"/>
      <c r="N258" s="609"/>
      <c r="O258" s="477"/>
      <c r="P258" s="591"/>
    </row>
    <row r="259" spans="1:16" s="287" customFormat="1">
      <c r="A259" s="892"/>
      <c r="B259" s="892"/>
      <c r="C259" s="895"/>
      <c r="D259" s="897"/>
      <c r="E259" s="898"/>
      <c r="F259" s="419"/>
      <c r="G259" s="419"/>
      <c r="H259" s="419"/>
      <c r="I259" s="419"/>
      <c r="J259" s="419"/>
      <c r="K259" s="419"/>
      <c r="L259" s="419"/>
      <c r="M259" s="419"/>
      <c r="N259" s="419"/>
      <c r="O259" s="479"/>
      <c r="P259" s="596"/>
    </row>
    <row r="260" spans="1:16" s="287" customFormat="1">
      <c r="A260" s="892"/>
      <c r="B260" s="892"/>
      <c r="C260" s="895"/>
      <c r="D260" s="515"/>
      <c r="E260" s="516" t="s">
        <v>401</v>
      </c>
      <c r="F260" s="516"/>
      <c r="G260" s="516"/>
      <c r="H260" s="516"/>
      <c r="I260" s="516"/>
      <c r="J260" s="516"/>
      <c r="K260" s="330"/>
      <c r="L260" s="519"/>
      <c r="M260" s="404"/>
      <c r="N260" s="520">
        <f>O9</f>
        <v>1482</v>
      </c>
      <c r="O260" s="479"/>
      <c r="P260" s="596"/>
    </row>
    <row r="261" spans="1:16" s="287" customFormat="1">
      <c r="A261" s="892"/>
      <c r="B261" s="892"/>
      <c r="C261" s="895"/>
      <c r="D261" s="611"/>
      <c r="E261" s="404"/>
      <c r="F261" s="459"/>
      <c r="G261" s="459"/>
      <c r="H261" s="519"/>
      <c r="I261" s="419"/>
      <c r="J261" s="519"/>
      <c r="K261" s="398"/>
      <c r="L261" s="519"/>
      <c r="M261" s="330"/>
      <c r="N261" s="613" t="s">
        <v>4</v>
      </c>
      <c r="O261" s="479"/>
      <c r="P261" s="596"/>
    </row>
    <row r="262" spans="1:16" s="287" customFormat="1">
      <c r="A262" s="892"/>
      <c r="B262" s="892"/>
      <c r="C262" s="895"/>
      <c r="D262" s="899" t="s">
        <v>402</v>
      </c>
      <c r="E262" s="900"/>
      <c r="F262" s="900"/>
      <c r="G262" s="900"/>
      <c r="H262" s="900"/>
      <c r="I262" s="458" t="s">
        <v>85</v>
      </c>
      <c r="J262" s="458">
        <f>N260</f>
        <v>1482</v>
      </c>
      <c r="K262" s="459" t="s">
        <v>140</v>
      </c>
      <c r="L262" s="568">
        <v>0.8</v>
      </c>
      <c r="M262" s="419" t="s">
        <v>85</v>
      </c>
      <c r="N262" s="461">
        <f>J262*L262</f>
        <v>1185.6000000000001</v>
      </c>
      <c r="O262" s="524">
        <f>N262</f>
        <v>1185.6000000000001</v>
      </c>
      <c r="P262" s="593" t="s">
        <v>4</v>
      </c>
    </row>
    <row r="263" spans="1:16" s="287" customFormat="1">
      <c r="A263" s="892"/>
      <c r="B263" s="892"/>
      <c r="C263" s="895"/>
      <c r="D263" s="419"/>
      <c r="E263" s="419"/>
      <c r="F263" s="332"/>
      <c r="G263" s="332"/>
      <c r="H263" s="470"/>
      <c r="I263" s="419"/>
      <c r="J263" s="461"/>
      <c r="K263" s="419"/>
      <c r="L263" s="461"/>
      <c r="M263" s="419"/>
      <c r="N263" s="461"/>
      <c r="O263" s="479"/>
      <c r="P263" s="596"/>
    </row>
    <row r="264" spans="1:16" s="287" customFormat="1">
      <c r="A264" s="893"/>
      <c r="B264" s="893"/>
      <c r="C264" s="896"/>
      <c r="D264" s="449"/>
      <c r="E264" s="450"/>
      <c r="F264" s="338"/>
      <c r="G264" s="338"/>
      <c r="H264" s="467"/>
      <c r="I264" s="429"/>
      <c r="J264" s="468"/>
      <c r="K264" s="429"/>
      <c r="L264" s="468"/>
      <c r="M264" s="429"/>
      <c r="N264" s="468"/>
      <c r="O264" s="484"/>
      <c r="P264" s="612"/>
    </row>
    <row r="265" spans="1:16" s="287" customFormat="1">
      <c r="A265" s="614"/>
      <c r="B265" s="614"/>
      <c r="C265" s="456"/>
      <c r="D265" s="418"/>
      <c r="E265" s="418"/>
      <c r="F265" s="419"/>
      <c r="G265" s="419"/>
      <c r="H265" s="470"/>
      <c r="I265" s="419"/>
      <c r="J265" s="461"/>
      <c r="K265" s="419"/>
      <c r="L265" s="461"/>
      <c r="M265" s="419"/>
      <c r="N265" s="461"/>
      <c r="O265" s="459"/>
      <c r="P265" s="615"/>
    </row>
    <row r="266" spans="1:16" s="287" customFormat="1">
      <c r="A266" s="614"/>
      <c r="B266" s="614"/>
      <c r="C266" s="456"/>
      <c r="D266" s="418"/>
      <c r="E266" s="418"/>
      <c r="F266" s="419"/>
      <c r="G266" s="419"/>
      <c r="H266" s="470"/>
      <c r="I266" s="419"/>
      <c r="J266" s="461"/>
      <c r="K266" s="419"/>
      <c r="L266" s="461"/>
      <c r="M266" s="419"/>
      <c r="N266" s="461"/>
      <c r="O266" s="459"/>
      <c r="P266" s="615"/>
    </row>
    <row r="267" spans="1:16" s="287" customFormat="1">
      <c r="A267" s="614"/>
      <c r="B267" s="614"/>
      <c r="C267" s="456"/>
      <c r="D267" s="418"/>
      <c r="E267" s="418"/>
      <c r="F267" s="419"/>
      <c r="G267" s="419"/>
      <c r="H267" s="419"/>
      <c r="I267" s="419"/>
      <c r="J267" s="419"/>
      <c r="K267" s="419"/>
      <c r="L267" s="419"/>
      <c r="M267" s="419"/>
      <c r="N267" s="461"/>
      <c r="O267" s="459"/>
      <c r="P267" s="615"/>
    </row>
    <row r="268" spans="1:16" s="287" customFormat="1">
      <c r="A268" s="614"/>
      <c r="B268" s="614"/>
      <c r="C268" s="456"/>
      <c r="D268" s="616"/>
      <c r="E268" s="404"/>
      <c r="F268" s="419"/>
      <c r="G268" s="404"/>
      <c r="H268" s="331"/>
      <c r="I268" s="404"/>
      <c r="J268" s="617"/>
      <c r="K268" s="331"/>
      <c r="L268" s="331"/>
      <c r="M268" s="332"/>
      <c r="N268" s="617"/>
      <c r="O268" s="459"/>
      <c r="P268" s="615"/>
    </row>
    <row r="269" spans="1:16" s="287" customFormat="1">
      <c r="A269" s="614"/>
      <c r="B269" s="614"/>
      <c r="C269" s="456"/>
      <c r="D269" s="418"/>
      <c r="E269" s="418"/>
      <c r="F269" s="419"/>
      <c r="G269" s="419"/>
      <c r="H269" s="419"/>
      <c r="I269" s="419"/>
      <c r="J269" s="419"/>
      <c r="K269" s="419"/>
      <c r="L269" s="419"/>
      <c r="M269" s="419"/>
      <c r="N269" s="618"/>
      <c r="O269" s="459"/>
      <c r="P269" s="615"/>
    </row>
    <row r="270" spans="1:16" s="287" customFormat="1">
      <c r="A270" s="614"/>
      <c r="B270" s="614"/>
      <c r="C270" s="456"/>
      <c r="D270" s="594"/>
      <c r="E270" s="606"/>
      <c r="F270" s="470"/>
      <c r="G270" s="419"/>
      <c r="H270" s="470"/>
      <c r="I270" s="419"/>
      <c r="J270" s="461"/>
      <c r="K270" s="419"/>
      <c r="L270" s="543"/>
      <c r="M270" s="544"/>
      <c r="N270" s="543"/>
      <c r="O270" s="459"/>
      <c r="P270" s="615"/>
    </row>
    <row r="271" spans="1:16" s="287" customFormat="1">
      <c r="A271" s="619"/>
      <c r="B271" s="619"/>
      <c r="C271" s="620"/>
      <c r="D271" s="621"/>
      <c r="E271" s="621"/>
      <c r="F271" s="622"/>
      <c r="G271" s="623"/>
      <c r="H271" s="624"/>
      <c r="I271" s="625"/>
      <c r="J271" s="466"/>
      <c r="K271" s="625"/>
      <c r="L271" s="466"/>
      <c r="M271" s="625"/>
      <c r="N271" s="626"/>
      <c r="O271" s="625"/>
      <c r="P271" s="615"/>
    </row>
    <row r="272" spans="1:16" s="287" customFormat="1">
      <c r="A272" s="619"/>
      <c r="B272" s="619"/>
      <c r="C272" s="620"/>
      <c r="D272" s="627"/>
      <c r="E272" s="628"/>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466"/>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7"/>
      <c r="E276" s="628"/>
      <c r="F276" s="622"/>
      <c r="G276" s="623"/>
      <c r="H276" s="624"/>
      <c r="I276" s="625"/>
      <c r="J276" s="466"/>
      <c r="K276" s="625"/>
      <c r="L276" s="466"/>
      <c r="M276" s="625"/>
      <c r="N276" s="626"/>
      <c r="O276" s="625"/>
      <c r="P276" s="615"/>
    </row>
    <row r="277" spans="1:16" s="287" customFormat="1">
      <c r="A277" s="619"/>
      <c r="B277" s="619"/>
      <c r="C277" s="620"/>
      <c r="D277" s="627"/>
      <c r="E277" s="628"/>
      <c r="F277" s="622"/>
      <c r="G277" s="623"/>
      <c r="H277" s="624"/>
      <c r="I277" s="625"/>
      <c r="J277" s="466"/>
      <c r="K277" s="625"/>
      <c r="L277" s="466"/>
      <c r="M277" s="625"/>
      <c r="N277" s="626"/>
      <c r="O277" s="625"/>
      <c r="P277" s="615"/>
    </row>
    <row r="278" spans="1:16" s="287" customFormat="1">
      <c r="A278" s="619"/>
      <c r="B278" s="619"/>
      <c r="C278" s="620"/>
      <c r="D278" s="621"/>
      <c r="E278" s="621"/>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7"/>
      <c r="E280" s="628"/>
      <c r="F280" s="622"/>
      <c r="G280" s="623"/>
      <c r="H280" s="624"/>
      <c r="I280" s="625"/>
      <c r="J280" s="466"/>
      <c r="K280" s="625"/>
      <c r="L280" s="466"/>
      <c r="M280" s="625"/>
      <c r="N280" s="626"/>
      <c r="O280" s="625"/>
      <c r="P280" s="615"/>
    </row>
    <row r="281" spans="1:16" s="287" customFormat="1">
      <c r="A281" s="619"/>
      <c r="B281" s="619"/>
      <c r="C281" s="620"/>
      <c r="D281" s="627"/>
      <c r="E281" s="628"/>
      <c r="F281" s="622"/>
      <c r="G281" s="623"/>
      <c r="H281" s="624"/>
      <c r="I281" s="625"/>
      <c r="J281" s="466"/>
      <c r="K281" s="625"/>
      <c r="L281" s="466"/>
      <c r="M281" s="625"/>
      <c r="N281" s="626"/>
      <c r="O281" s="625"/>
      <c r="P281" s="615"/>
    </row>
    <row r="282" spans="1:16" s="287" customFormat="1">
      <c r="A282" s="619"/>
      <c r="B282" s="619"/>
      <c r="C282" s="620"/>
      <c r="D282" s="628"/>
      <c r="E282" s="628"/>
      <c r="F282" s="622"/>
      <c r="G282" s="623"/>
      <c r="H282" s="624"/>
      <c r="I282" s="625"/>
      <c r="J282" s="466"/>
      <c r="K282" s="625"/>
      <c r="L282" s="466"/>
      <c r="M282" s="625"/>
      <c r="N282" s="626"/>
      <c r="O282" s="625"/>
      <c r="P282" s="615"/>
    </row>
    <row r="283" spans="1:16" s="287" customFormat="1">
      <c r="A283" s="619"/>
      <c r="B283" s="619"/>
      <c r="C283" s="620"/>
      <c r="D283" s="621"/>
      <c r="E283" s="621"/>
      <c r="F283" s="621"/>
      <c r="G283" s="623"/>
      <c r="H283" s="624"/>
      <c r="I283" s="625"/>
      <c r="J283" s="466"/>
      <c r="K283" s="625"/>
      <c r="L283" s="466"/>
      <c r="M283" s="625"/>
      <c r="N283" s="626"/>
      <c r="O283" s="625"/>
      <c r="P283" s="615"/>
    </row>
    <row r="284" spans="1:16" s="287" customFormat="1">
      <c r="A284" s="619"/>
      <c r="B284" s="619"/>
      <c r="C284" s="620"/>
      <c r="D284" s="627"/>
      <c r="E284" s="628"/>
      <c r="F284" s="622"/>
      <c r="G284" s="623"/>
      <c r="H284" s="624"/>
      <c r="I284" s="625"/>
      <c r="J284" s="466"/>
      <c r="K284" s="625"/>
      <c r="L284" s="466"/>
      <c r="M284" s="625"/>
      <c r="N284" s="626"/>
      <c r="O284" s="625"/>
      <c r="P284" s="615"/>
    </row>
    <row r="285" spans="1:16" s="287" customFormat="1">
      <c r="A285" s="619"/>
      <c r="B285" s="619"/>
      <c r="C285" s="620"/>
      <c r="D285" s="627"/>
      <c r="E285" s="628"/>
      <c r="F285" s="622"/>
      <c r="G285" s="623"/>
      <c r="H285" s="624"/>
      <c r="I285" s="625"/>
      <c r="J285" s="466"/>
      <c r="K285" s="625"/>
      <c r="L285" s="466"/>
      <c r="M285" s="625"/>
      <c r="N285" s="626"/>
      <c r="O285" s="625"/>
      <c r="P285" s="615"/>
    </row>
    <row r="286" spans="1:16" s="287" customFormat="1">
      <c r="A286" s="619"/>
      <c r="B286" s="619"/>
      <c r="C286" s="620"/>
      <c r="D286" s="627"/>
      <c r="E286" s="628"/>
      <c r="F286" s="622"/>
      <c r="G286" s="623"/>
      <c r="H286" s="629"/>
      <c r="I286" s="623"/>
      <c r="J286" s="626"/>
      <c r="K286" s="623"/>
      <c r="L286" s="626"/>
      <c r="M286" s="623"/>
      <c r="N286" s="626"/>
      <c r="O286" s="625"/>
      <c r="P286" s="615"/>
    </row>
    <row r="287" spans="1:16" s="287" customFormat="1">
      <c r="A287" s="619"/>
      <c r="B287" s="619"/>
      <c r="C287" s="620"/>
      <c r="D287" s="627"/>
      <c r="E287" s="628"/>
      <c r="F287" s="622"/>
      <c r="G287" s="623"/>
      <c r="H287" s="629"/>
      <c r="I287" s="623"/>
      <c r="J287" s="626"/>
      <c r="K287" s="623"/>
      <c r="L287" s="626"/>
      <c r="M287" s="623"/>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5"/>
      <c r="H289" s="624"/>
      <c r="I289" s="625"/>
      <c r="J289" s="466"/>
      <c r="K289" s="625"/>
      <c r="L289" s="466"/>
      <c r="M289" s="625"/>
      <c r="N289" s="626"/>
      <c r="O289" s="625"/>
      <c r="P289" s="615"/>
    </row>
    <row r="290" spans="1:16" s="287" customFormat="1">
      <c r="A290" s="619"/>
      <c r="B290" s="619"/>
      <c r="C290" s="620"/>
      <c r="D290" s="627"/>
      <c r="E290" s="628"/>
      <c r="F290" s="622"/>
      <c r="G290" s="625"/>
      <c r="H290" s="624"/>
      <c r="I290" s="625"/>
      <c r="J290" s="466"/>
      <c r="K290" s="625"/>
      <c r="L290" s="466"/>
      <c r="M290" s="625"/>
      <c r="N290" s="626"/>
      <c r="O290" s="625"/>
      <c r="P290" s="615"/>
    </row>
    <row r="291" spans="1:16" s="287" customFormat="1">
      <c r="A291" s="619"/>
      <c r="B291" s="619"/>
      <c r="C291" s="620"/>
      <c r="D291" s="627"/>
      <c r="E291" s="628"/>
      <c r="F291" s="622"/>
      <c r="G291" s="625"/>
      <c r="H291" s="624"/>
      <c r="I291" s="625"/>
      <c r="J291" s="466"/>
      <c r="K291" s="625"/>
      <c r="L291" s="466"/>
      <c r="M291" s="625"/>
      <c r="N291" s="626"/>
      <c r="O291" s="625"/>
      <c r="P291" s="615"/>
    </row>
    <row r="292" spans="1:16" s="287" customFormat="1">
      <c r="A292" s="619"/>
      <c r="B292" s="619"/>
      <c r="C292" s="620"/>
      <c r="D292" s="627"/>
      <c r="E292" s="628"/>
      <c r="F292" s="622"/>
      <c r="G292" s="625"/>
      <c r="H292" s="624"/>
      <c r="I292" s="625"/>
      <c r="J292" s="466"/>
      <c r="K292" s="625"/>
      <c r="L292" s="466"/>
      <c r="M292" s="625"/>
      <c r="N292" s="626"/>
      <c r="O292" s="625"/>
      <c r="P292" s="615"/>
    </row>
    <row r="293" spans="1:16" s="287" customFormat="1">
      <c r="A293" s="619"/>
      <c r="B293" s="619"/>
      <c r="C293" s="620"/>
      <c r="D293" s="627"/>
      <c r="E293" s="628"/>
      <c r="F293" s="622"/>
      <c r="G293" s="625"/>
      <c r="H293" s="624"/>
      <c r="I293" s="625"/>
      <c r="J293" s="466"/>
      <c r="K293" s="625"/>
      <c r="L293" s="466"/>
      <c r="M293" s="625"/>
      <c r="N293" s="626"/>
      <c r="O293" s="625"/>
      <c r="P293" s="615"/>
    </row>
    <row r="294" spans="1:16" s="287" customFormat="1">
      <c r="A294" s="619"/>
      <c r="B294" s="619"/>
      <c r="C294" s="620"/>
      <c r="D294" s="627"/>
      <c r="E294" s="628"/>
      <c r="F294" s="622"/>
      <c r="G294" s="625"/>
      <c r="H294" s="624"/>
      <c r="I294" s="625"/>
      <c r="J294" s="466"/>
      <c r="K294" s="625"/>
      <c r="L294" s="466"/>
      <c r="M294" s="625"/>
      <c r="N294" s="626"/>
      <c r="O294" s="625"/>
      <c r="P294" s="615"/>
    </row>
    <row r="295" spans="1:16" s="287" customFormat="1">
      <c r="A295" s="619"/>
      <c r="B295" s="619"/>
      <c r="C295" s="620"/>
      <c r="D295" s="627"/>
      <c r="E295" s="628"/>
      <c r="F295" s="622"/>
      <c r="G295" s="623"/>
      <c r="H295" s="629"/>
      <c r="I295" s="623"/>
      <c r="J295" s="626"/>
      <c r="K295" s="623"/>
      <c r="L295" s="626"/>
      <c r="M295" s="623"/>
      <c r="N295" s="626"/>
      <c r="O295" s="625"/>
      <c r="P295" s="615"/>
    </row>
    <row r="296" spans="1:16" s="287" customFormat="1">
      <c r="A296" s="619"/>
      <c r="B296" s="619"/>
      <c r="C296" s="620"/>
      <c r="D296" s="627"/>
      <c r="E296" s="628"/>
      <c r="F296" s="622"/>
      <c r="G296" s="623"/>
      <c r="H296" s="629"/>
      <c r="I296" s="623"/>
      <c r="J296" s="626"/>
      <c r="K296" s="623"/>
      <c r="L296" s="626"/>
      <c r="M296" s="623"/>
      <c r="N296" s="626"/>
      <c r="O296" s="625"/>
      <c r="P296" s="615"/>
    </row>
    <row r="297" spans="1:16" s="287" customFormat="1">
      <c r="A297" s="619"/>
      <c r="B297" s="619"/>
      <c r="C297" s="620"/>
      <c r="D297" s="630"/>
      <c r="E297" s="631"/>
      <c r="F297" s="623"/>
      <c r="G297" s="631"/>
      <c r="H297" s="342"/>
      <c r="I297" s="631"/>
      <c r="J297" s="632"/>
      <c r="K297" s="342"/>
      <c r="L297" s="342"/>
      <c r="M297" s="343"/>
      <c r="N297" s="632"/>
      <c r="O297" s="625"/>
      <c r="P297" s="615"/>
    </row>
    <row r="298" spans="1:16" s="287" customFormat="1">
      <c r="A298" s="619"/>
      <c r="B298" s="619"/>
      <c r="C298" s="620"/>
      <c r="D298" s="627"/>
      <c r="E298" s="628"/>
      <c r="F298" s="622"/>
      <c r="G298" s="623"/>
      <c r="H298" s="629"/>
      <c r="I298" s="623"/>
      <c r="J298" s="626"/>
      <c r="K298" s="623"/>
      <c r="L298" s="626"/>
      <c r="M298" s="623"/>
      <c r="N298" s="633"/>
      <c r="O298" s="625"/>
      <c r="P298" s="615"/>
    </row>
    <row r="299" spans="1:16" s="287" customFormat="1">
      <c r="A299" s="619"/>
      <c r="B299" s="619"/>
      <c r="C299" s="620"/>
      <c r="D299" s="627"/>
      <c r="E299" s="628"/>
      <c r="F299" s="622"/>
      <c r="G299" s="623"/>
      <c r="H299" s="622"/>
      <c r="I299" s="623"/>
      <c r="J299" s="626"/>
      <c r="K299" s="623"/>
      <c r="L299" s="634"/>
      <c r="M299" s="635"/>
      <c r="N299" s="634"/>
      <c r="O299" s="625"/>
      <c r="P299" s="615"/>
    </row>
    <row r="300" spans="1:16" s="287" customFormat="1" ht="15.75">
      <c r="A300" s="288"/>
      <c r="B300" s="288"/>
      <c r="C300" s="456"/>
      <c r="D300" s="636"/>
      <c r="E300" s="636"/>
      <c r="F300" s="636"/>
      <c r="G300" s="623"/>
      <c r="H300" s="623"/>
      <c r="I300" s="623"/>
      <c r="J300" s="623"/>
      <c r="K300" s="623"/>
      <c r="L300" s="623"/>
      <c r="M300" s="623"/>
      <c r="N300" s="623"/>
      <c r="O300" s="615"/>
      <c r="P300" s="615"/>
    </row>
    <row r="301" spans="1:16" s="287" customFormat="1">
      <c r="A301" s="288"/>
      <c r="B301" s="288"/>
      <c r="C301" s="456"/>
      <c r="D301" s="620"/>
      <c r="E301" s="620"/>
      <c r="F301" s="620"/>
      <c r="G301" s="620"/>
      <c r="H301" s="620"/>
      <c r="I301" s="620"/>
      <c r="J301" s="620"/>
      <c r="K301" s="623"/>
      <c r="L301" s="623"/>
      <c r="M301" s="623"/>
      <c r="N301" s="623"/>
      <c r="O301" s="615"/>
      <c r="P301" s="615"/>
    </row>
    <row r="302" spans="1:16" s="287" customFormat="1">
      <c r="A302" s="288"/>
      <c r="B302" s="288"/>
      <c r="C302" s="456"/>
      <c r="D302" s="637"/>
      <c r="E302" s="637"/>
      <c r="F302" s="638"/>
      <c r="G302" s="638"/>
      <c r="H302" s="624"/>
      <c r="I302" s="625"/>
      <c r="J302" s="624"/>
      <c r="K302" s="625"/>
      <c r="L302" s="466"/>
      <c r="M302" s="623"/>
      <c r="N302" s="626"/>
      <c r="O302" s="615"/>
      <c r="P302" s="615"/>
    </row>
    <row r="303" spans="1:16" s="287" customFormat="1">
      <c r="A303" s="288"/>
      <c r="B303" s="288"/>
      <c r="C303" s="456"/>
      <c r="D303" s="637"/>
      <c r="E303" s="637"/>
      <c r="F303" s="638"/>
      <c r="G303" s="638"/>
      <c r="H303" s="624"/>
      <c r="I303" s="625"/>
      <c r="J303" s="624"/>
      <c r="K303" s="625"/>
      <c r="L303" s="466"/>
      <c r="M303" s="623"/>
      <c r="N303" s="626"/>
      <c r="O303" s="615"/>
      <c r="P303" s="615"/>
    </row>
    <row r="304" spans="1:16" s="287" customFormat="1">
      <c r="A304" s="288"/>
      <c r="B304" s="288"/>
      <c r="C304" s="456"/>
      <c r="D304" s="637"/>
      <c r="E304" s="637"/>
      <c r="F304" s="638"/>
      <c r="G304" s="638"/>
      <c r="H304" s="624"/>
      <c r="I304" s="625"/>
      <c r="J304" s="624"/>
      <c r="K304" s="625"/>
      <c r="L304" s="466"/>
      <c r="M304" s="623"/>
      <c r="N304" s="626"/>
      <c r="O304" s="615"/>
      <c r="P304" s="615"/>
    </row>
    <row r="305" spans="1:16" s="287" customFormat="1">
      <c r="A305" s="288"/>
      <c r="B305" s="288"/>
      <c r="C305" s="456"/>
      <c r="D305" s="620"/>
      <c r="E305" s="620"/>
      <c r="F305" s="620"/>
      <c r="G305" s="623"/>
      <c r="H305" s="629"/>
      <c r="I305" s="623"/>
      <c r="J305" s="629"/>
      <c r="K305" s="623"/>
      <c r="L305" s="626"/>
      <c r="M305" s="623"/>
      <c r="N305" s="626"/>
      <c r="O305" s="615"/>
      <c r="P305" s="615"/>
    </row>
    <row r="306" spans="1:16" s="287" customFormat="1">
      <c r="A306" s="288"/>
      <c r="B306" s="288"/>
      <c r="C306" s="456"/>
      <c r="D306" s="637"/>
      <c r="E306" s="637"/>
      <c r="F306" s="638"/>
      <c r="G306" s="638"/>
      <c r="H306" s="624"/>
      <c r="I306" s="625"/>
      <c r="J306" s="624"/>
      <c r="K306" s="625"/>
      <c r="L306" s="466"/>
      <c r="M306" s="623"/>
      <c r="N306" s="626"/>
      <c r="O306" s="615"/>
      <c r="P306" s="615"/>
    </row>
    <row r="307" spans="1:16" s="287" customFormat="1">
      <c r="A307" s="288"/>
      <c r="B307" s="288"/>
      <c r="C307" s="456"/>
      <c r="D307" s="639"/>
      <c r="E307" s="639"/>
      <c r="F307" s="639"/>
      <c r="G307" s="625"/>
      <c r="H307" s="624"/>
      <c r="I307" s="625"/>
      <c r="J307" s="624"/>
      <c r="K307" s="625"/>
      <c r="L307" s="466"/>
      <c r="M307" s="623"/>
      <c r="N307" s="626"/>
      <c r="O307" s="615"/>
      <c r="P307" s="615"/>
    </row>
    <row r="308" spans="1:16" s="287" customFormat="1">
      <c r="A308" s="288"/>
      <c r="B308" s="288"/>
      <c r="C308" s="456"/>
      <c r="D308" s="405"/>
      <c r="E308" s="405"/>
      <c r="F308" s="291"/>
      <c r="G308" s="625"/>
      <c r="H308" s="624"/>
      <c r="I308" s="625"/>
      <c r="J308" s="624"/>
      <c r="K308" s="625"/>
      <c r="L308" s="466"/>
      <c r="M308" s="623"/>
      <c r="N308" s="626"/>
      <c r="O308" s="615"/>
      <c r="P308" s="615"/>
    </row>
    <row r="309" spans="1:16" s="287" customFormat="1">
      <c r="A309" s="288"/>
      <c r="B309" s="288"/>
      <c r="C309" s="456"/>
      <c r="D309" s="405"/>
      <c r="E309" s="405"/>
      <c r="F309" s="291"/>
      <c r="G309" s="625"/>
      <c r="H309" s="624"/>
      <c r="I309" s="625"/>
      <c r="J309" s="624"/>
      <c r="K309" s="625"/>
      <c r="L309" s="466"/>
      <c r="M309" s="623"/>
      <c r="N309" s="626"/>
      <c r="O309" s="615"/>
      <c r="P309" s="615"/>
    </row>
    <row r="310" spans="1:16" s="287" customFormat="1">
      <c r="A310" s="288"/>
      <c r="B310" s="288"/>
      <c r="C310" s="456"/>
      <c r="D310" s="639"/>
      <c r="E310" s="639"/>
      <c r="F310" s="639"/>
      <c r="G310" s="625"/>
      <c r="H310" s="624"/>
      <c r="I310" s="625"/>
      <c r="J310" s="624"/>
      <c r="K310" s="625"/>
      <c r="L310" s="466"/>
      <c r="M310" s="623"/>
      <c r="N310" s="626"/>
      <c r="O310" s="615"/>
      <c r="P310" s="615"/>
    </row>
    <row r="311" spans="1:16" s="287" customFormat="1">
      <c r="A311" s="288"/>
      <c r="B311" s="288"/>
      <c r="C311" s="456"/>
      <c r="D311" s="405"/>
      <c r="E311" s="405"/>
      <c r="F311" s="291"/>
      <c r="G311" s="625"/>
      <c r="H311" s="624"/>
      <c r="I311" s="625"/>
      <c r="J311" s="624"/>
      <c r="K311" s="625"/>
      <c r="L311" s="466"/>
      <c r="M311" s="623"/>
      <c r="N311" s="626"/>
      <c r="O311" s="615"/>
      <c r="P311" s="615"/>
    </row>
    <row r="312" spans="1:16" s="287" customFormat="1">
      <c r="A312" s="288"/>
      <c r="B312" s="288"/>
      <c r="C312" s="456"/>
      <c r="D312" s="405"/>
      <c r="E312" s="405"/>
      <c r="F312" s="291"/>
      <c r="G312" s="625"/>
      <c r="H312" s="624"/>
      <c r="I312" s="625"/>
      <c r="J312" s="624"/>
      <c r="K312" s="625"/>
      <c r="L312" s="466"/>
      <c r="M312" s="623"/>
      <c r="N312" s="626"/>
      <c r="O312" s="615"/>
      <c r="P312" s="615"/>
    </row>
    <row r="313" spans="1:16" s="287" customFormat="1">
      <c r="A313" s="288"/>
      <c r="B313" s="288"/>
      <c r="C313" s="456"/>
      <c r="D313" s="405"/>
      <c r="E313" s="405"/>
      <c r="F313" s="291"/>
      <c r="G313" s="625"/>
      <c r="H313" s="624"/>
      <c r="I313" s="625"/>
      <c r="J313" s="624"/>
      <c r="K313" s="625"/>
      <c r="L313" s="466"/>
      <c r="M313" s="623"/>
      <c r="N313" s="626"/>
      <c r="O313" s="615"/>
      <c r="P313" s="615"/>
    </row>
    <row r="314" spans="1:16" s="287" customFormat="1">
      <c r="A314" s="288"/>
      <c r="B314" s="288"/>
      <c r="C314" s="456"/>
      <c r="D314" s="405"/>
      <c r="E314" s="405"/>
      <c r="F314" s="291"/>
      <c r="G314" s="291"/>
      <c r="H314" s="291"/>
      <c r="I314" s="291"/>
      <c r="J314" s="291"/>
      <c r="K314" s="291"/>
      <c r="L314" s="291"/>
      <c r="M314" s="291"/>
      <c r="N314" s="501"/>
      <c r="O314" s="615"/>
      <c r="P314" s="615"/>
    </row>
    <row r="315" spans="1:16" s="287" customFormat="1">
      <c r="A315" s="288"/>
      <c r="B315" s="288"/>
      <c r="C315" s="456"/>
      <c r="D315" s="405"/>
      <c r="E315" s="405"/>
      <c r="F315" s="291"/>
      <c r="G315" s="291"/>
      <c r="H315" s="291"/>
      <c r="I315" s="291"/>
      <c r="J315" s="291"/>
      <c r="K315" s="291"/>
      <c r="L315" s="291"/>
      <c r="M315" s="291"/>
      <c r="N315" s="291"/>
      <c r="O315" s="615"/>
      <c r="P315" s="615"/>
    </row>
    <row r="316" spans="1:16" s="287" customFormat="1">
      <c r="A316" s="288"/>
      <c r="B316" s="288"/>
      <c r="C316" s="456"/>
      <c r="D316" s="405"/>
      <c r="E316" s="405"/>
      <c r="F316" s="291"/>
      <c r="G316" s="291"/>
      <c r="H316" s="291"/>
      <c r="I316" s="291"/>
      <c r="J316" s="291"/>
      <c r="K316" s="291"/>
      <c r="L316" s="291"/>
      <c r="M316" s="291"/>
      <c r="N316" s="291"/>
      <c r="O316" s="615"/>
      <c r="P316" s="615"/>
    </row>
    <row r="317" spans="1:16" s="287" customFormat="1" ht="18.75">
      <c r="A317" s="288"/>
      <c r="B317" s="288"/>
      <c r="C317" s="456"/>
      <c r="D317" s="405"/>
      <c r="E317" s="405"/>
      <c r="F317" s="291"/>
      <c r="G317" s="291"/>
      <c r="H317" s="291"/>
      <c r="I317" s="291"/>
      <c r="J317" s="640"/>
      <c r="K317" s="640"/>
      <c r="L317" s="640"/>
      <c r="M317" s="641"/>
      <c r="N317" s="642"/>
      <c r="O317" s="643"/>
      <c r="P317" s="615"/>
    </row>
    <row r="318" spans="1:16" s="287" customFormat="1" ht="18.75">
      <c r="A318" s="288"/>
      <c r="B318" s="288"/>
      <c r="C318" s="456"/>
      <c r="D318" s="405"/>
      <c r="E318" s="405"/>
      <c r="F318" s="291"/>
      <c r="G318" s="291"/>
      <c r="H318" s="291"/>
      <c r="I318" s="291"/>
      <c r="J318" s="644"/>
      <c r="K318" s="644"/>
      <c r="L318" s="644"/>
      <c r="M318" s="641"/>
      <c r="N318" s="645"/>
      <c r="O318" s="643"/>
      <c r="P318" s="615"/>
    </row>
    <row r="319" spans="1:16" s="287" customFormat="1" ht="15.75">
      <c r="A319" s="288"/>
      <c r="B319" s="288"/>
      <c r="C319" s="456"/>
      <c r="D319" s="646"/>
      <c r="E319" s="646"/>
      <c r="F319" s="646"/>
      <c r="G319" s="291"/>
      <c r="H319" s="291"/>
      <c r="I319" s="291"/>
      <c r="J319" s="291"/>
      <c r="K319" s="291"/>
      <c r="L319" s="291"/>
      <c r="M319" s="291"/>
      <c r="N319" s="291"/>
      <c r="O319" s="615"/>
      <c r="P319" s="615"/>
    </row>
    <row r="320" spans="1:16" s="287" customFormat="1">
      <c r="A320" s="288"/>
      <c r="B320" s="288"/>
      <c r="C320" s="456"/>
      <c r="D320" s="647"/>
      <c r="E320" s="647"/>
      <c r="F320" s="405"/>
      <c r="G320" s="625"/>
      <c r="H320" s="624"/>
      <c r="I320" s="625"/>
      <c r="J320" s="624"/>
      <c r="K320" s="625"/>
      <c r="L320" s="466"/>
      <c r="M320" s="623"/>
      <c r="N320" s="626"/>
      <c r="O320" s="615"/>
      <c r="P320" s="615"/>
    </row>
    <row r="321" spans="1:16" s="287" customFormat="1">
      <c r="A321" s="288"/>
      <c r="B321" s="288"/>
      <c r="C321" s="456"/>
      <c r="D321" s="647"/>
      <c r="E321" s="647"/>
      <c r="F321" s="405"/>
      <c r="G321" s="625"/>
      <c r="H321" s="624"/>
      <c r="I321" s="625"/>
      <c r="J321" s="624"/>
      <c r="K321" s="625"/>
      <c r="L321" s="466"/>
      <c r="M321" s="623"/>
      <c r="N321" s="626"/>
      <c r="O321" s="615"/>
      <c r="P321" s="615"/>
    </row>
    <row r="322" spans="1:16" s="287" customFormat="1">
      <c r="A322" s="288"/>
      <c r="B322" s="288"/>
      <c r="C322" s="456"/>
      <c r="D322" s="648"/>
      <c r="E322" s="648"/>
      <c r="F322" s="648"/>
      <c r="G322" s="625"/>
      <c r="H322" s="624"/>
      <c r="I322" s="625"/>
      <c r="J322" s="624"/>
      <c r="K322" s="625"/>
      <c r="L322" s="466"/>
      <c r="M322" s="623"/>
      <c r="N322" s="626"/>
      <c r="O322" s="615"/>
      <c r="P322" s="615"/>
    </row>
    <row r="323" spans="1:16" s="287" customFormat="1">
      <c r="A323" s="288"/>
      <c r="B323" s="288"/>
      <c r="C323" s="456"/>
      <c r="D323" s="647"/>
      <c r="E323" s="647"/>
      <c r="F323" s="647"/>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639"/>
      <c r="E325" s="639"/>
      <c r="F325" s="639"/>
      <c r="G325" s="625"/>
      <c r="H325" s="624"/>
      <c r="I325" s="625"/>
      <c r="J325" s="624"/>
      <c r="K325" s="625"/>
      <c r="L325" s="466"/>
      <c r="M325" s="623"/>
      <c r="N325" s="626"/>
      <c r="O325" s="615"/>
      <c r="P325" s="615"/>
    </row>
    <row r="326" spans="1:16" s="287" customFormat="1">
      <c r="A326" s="288"/>
      <c r="B326" s="288"/>
      <c r="C326" s="456"/>
      <c r="D326" s="639"/>
      <c r="E326" s="639"/>
      <c r="F326" s="639"/>
      <c r="G326" s="625"/>
      <c r="H326" s="624"/>
      <c r="I326" s="625"/>
      <c r="J326" s="624"/>
      <c r="K326" s="625"/>
      <c r="L326" s="466"/>
      <c r="M326" s="623"/>
      <c r="N326" s="626"/>
      <c r="O326" s="615"/>
      <c r="P326" s="615"/>
    </row>
    <row r="327" spans="1:16" s="287" customFormat="1">
      <c r="A327" s="288"/>
      <c r="B327" s="288"/>
      <c r="C327" s="456"/>
      <c r="D327" s="639"/>
      <c r="E327" s="639"/>
      <c r="F327" s="639"/>
      <c r="G327" s="625"/>
      <c r="H327" s="624"/>
      <c r="I327" s="625"/>
      <c r="J327" s="624"/>
      <c r="K327" s="625"/>
      <c r="L327" s="466"/>
      <c r="M327" s="623"/>
      <c r="N327" s="626"/>
      <c r="O327" s="615"/>
      <c r="P327" s="615"/>
    </row>
    <row r="328" spans="1:16" s="287" customFormat="1" ht="15.75">
      <c r="A328" s="288"/>
      <c r="B328" s="288"/>
      <c r="C328" s="456"/>
      <c r="D328" s="649"/>
      <c r="E328" s="637"/>
      <c r="F328" s="638"/>
      <c r="G328" s="638"/>
      <c r="H328" s="624"/>
      <c r="I328" s="625"/>
      <c r="J328" s="624"/>
      <c r="K328" s="625"/>
      <c r="L328" s="466"/>
      <c r="M328" s="623"/>
      <c r="N328" s="626"/>
      <c r="O328" s="615"/>
      <c r="P328" s="615"/>
    </row>
    <row r="329" spans="1:16" s="287" customFormat="1" ht="15.75">
      <c r="A329" s="288"/>
      <c r="B329" s="288"/>
      <c r="C329" s="456"/>
      <c r="D329" s="639"/>
      <c r="E329" s="639"/>
      <c r="F329" s="649"/>
      <c r="G329" s="625"/>
      <c r="H329" s="624"/>
      <c r="I329" s="625"/>
      <c r="J329" s="624"/>
      <c r="K329" s="625"/>
      <c r="L329" s="466"/>
      <c r="M329" s="623"/>
      <c r="N329" s="626"/>
      <c r="O329" s="615"/>
      <c r="P329" s="615"/>
    </row>
    <row r="330" spans="1:16" s="287" customFormat="1">
      <c r="A330" s="288"/>
      <c r="B330" s="288"/>
      <c r="C330" s="456"/>
      <c r="D330" s="639"/>
      <c r="E330" s="639"/>
      <c r="F330" s="639"/>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ht="15.75">
      <c r="A332" s="288"/>
      <c r="B332" s="288"/>
      <c r="C332" s="456"/>
      <c r="D332" s="650"/>
      <c r="E332" s="650"/>
      <c r="F332" s="650"/>
      <c r="G332" s="625"/>
      <c r="H332" s="624"/>
      <c r="I332" s="625"/>
      <c r="J332" s="624"/>
      <c r="K332" s="625"/>
      <c r="L332" s="466"/>
      <c r="M332" s="623"/>
      <c r="N332" s="626"/>
      <c r="O332" s="615"/>
      <c r="P332" s="615"/>
    </row>
    <row r="333" spans="1:16" s="287" customFormat="1">
      <c r="A333" s="288"/>
      <c r="B333" s="288"/>
      <c r="C333" s="456"/>
      <c r="D333" s="405"/>
      <c r="E333" s="405"/>
      <c r="F333" s="291"/>
      <c r="G333" s="625"/>
      <c r="H333" s="624"/>
      <c r="I333" s="625"/>
      <c r="J333" s="624"/>
      <c r="K333" s="625"/>
      <c r="L333" s="466"/>
      <c r="M333" s="623"/>
      <c r="N333" s="626"/>
      <c r="O333" s="615"/>
      <c r="P333" s="615"/>
    </row>
    <row r="334" spans="1:16" s="287" customFormat="1">
      <c r="A334" s="288"/>
      <c r="B334" s="288"/>
      <c r="C334" s="456"/>
      <c r="D334" s="405"/>
      <c r="E334" s="405"/>
      <c r="F334" s="291"/>
      <c r="G334" s="625"/>
      <c r="H334" s="624"/>
      <c r="I334" s="625"/>
      <c r="J334" s="624"/>
      <c r="K334" s="625"/>
      <c r="L334" s="466"/>
      <c r="M334" s="623"/>
      <c r="N334" s="626"/>
      <c r="O334" s="615"/>
      <c r="P334" s="615"/>
    </row>
    <row r="335" spans="1:16" s="287" customFormat="1">
      <c r="A335" s="288"/>
      <c r="B335" s="288"/>
      <c r="C335" s="456"/>
      <c r="D335" s="405"/>
      <c r="E335" s="405"/>
      <c r="F335" s="291"/>
      <c r="G335" s="625"/>
      <c r="H335" s="624"/>
      <c r="I335" s="625"/>
      <c r="J335" s="624"/>
      <c r="K335" s="625"/>
      <c r="L335" s="466"/>
      <c r="M335" s="623"/>
      <c r="N335" s="626"/>
      <c r="O335" s="615"/>
      <c r="P335" s="615"/>
    </row>
    <row r="336" spans="1:16" s="287" customFormat="1" ht="15.75">
      <c r="A336" s="288"/>
      <c r="B336" s="288"/>
      <c r="C336" s="456"/>
      <c r="D336" s="650"/>
      <c r="E336" s="650"/>
      <c r="F336" s="650"/>
      <c r="G336" s="625"/>
      <c r="H336" s="624"/>
      <c r="I336" s="625"/>
      <c r="J336" s="624"/>
      <c r="K336" s="625"/>
      <c r="L336" s="466"/>
      <c r="M336" s="623"/>
      <c r="N336" s="626"/>
      <c r="O336" s="615"/>
      <c r="P336" s="615"/>
    </row>
    <row r="337" spans="1:16" s="287" customFormat="1">
      <c r="A337" s="288"/>
      <c r="B337" s="288"/>
      <c r="C337" s="456"/>
      <c r="D337" s="405"/>
      <c r="E337" s="405"/>
      <c r="F337" s="291"/>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639"/>
      <c r="E340" s="639"/>
      <c r="F340" s="639"/>
      <c r="G340" s="625"/>
      <c r="H340" s="624"/>
      <c r="I340" s="625"/>
      <c r="J340" s="624"/>
      <c r="K340" s="625"/>
      <c r="L340" s="466"/>
      <c r="M340" s="623"/>
      <c r="N340" s="626"/>
      <c r="O340" s="615"/>
      <c r="P340" s="615"/>
    </row>
    <row r="341" spans="1:16" s="287" customFormat="1">
      <c r="A341" s="288"/>
      <c r="B341" s="288"/>
      <c r="C341" s="456"/>
      <c r="D341" s="639"/>
      <c r="E341" s="639"/>
      <c r="F341" s="639"/>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639"/>
      <c r="E344" s="639"/>
      <c r="F344" s="639"/>
      <c r="G344" s="625"/>
      <c r="H344" s="624"/>
      <c r="I344" s="625"/>
      <c r="J344" s="624"/>
      <c r="K344" s="625"/>
      <c r="L344" s="466"/>
      <c r="M344" s="623"/>
      <c r="N344" s="626"/>
      <c r="O344" s="615"/>
      <c r="P344" s="615"/>
    </row>
    <row r="345" spans="1:16" s="287" customFormat="1">
      <c r="A345" s="288"/>
      <c r="B345" s="288"/>
      <c r="C345" s="456"/>
      <c r="D345" s="639"/>
      <c r="E345" s="639"/>
      <c r="F345" s="639"/>
      <c r="G345" s="625"/>
      <c r="H345" s="624"/>
      <c r="I345" s="625"/>
      <c r="J345" s="624"/>
      <c r="K345" s="625"/>
      <c r="L345" s="466"/>
      <c r="M345" s="623"/>
      <c r="N345" s="626"/>
      <c r="O345" s="615"/>
      <c r="P345" s="615"/>
    </row>
    <row r="346" spans="1:16" s="287" customFormat="1">
      <c r="A346" s="288"/>
      <c r="B346" s="288"/>
      <c r="C346" s="456"/>
      <c r="D346" s="405"/>
      <c r="E346" s="405"/>
      <c r="F346" s="405"/>
      <c r="G346" s="625"/>
      <c r="H346" s="624"/>
      <c r="I346" s="625"/>
      <c r="J346" s="624"/>
      <c r="K346" s="625"/>
      <c r="L346" s="466"/>
      <c r="M346" s="623"/>
      <c r="N346" s="626"/>
      <c r="O346" s="615"/>
      <c r="P346" s="615"/>
    </row>
    <row r="347" spans="1:16" s="287" customFormat="1">
      <c r="A347" s="288"/>
      <c r="B347" s="288"/>
      <c r="C347" s="456"/>
      <c r="D347" s="405"/>
      <c r="E347" s="405"/>
      <c r="F347" s="405"/>
      <c r="G347" s="625"/>
      <c r="H347" s="624"/>
      <c r="I347" s="625"/>
      <c r="J347" s="624"/>
      <c r="K347" s="625"/>
      <c r="L347" s="466"/>
      <c r="M347" s="623"/>
      <c r="N347" s="626"/>
      <c r="O347" s="615"/>
      <c r="P347" s="615"/>
    </row>
    <row r="348" spans="1:16" s="287" customFormat="1">
      <c r="A348" s="288"/>
      <c r="B348" s="288"/>
      <c r="C348" s="456"/>
      <c r="D348" s="639"/>
      <c r="E348" s="639"/>
      <c r="F348" s="639"/>
      <c r="G348" s="625"/>
      <c r="H348" s="624"/>
      <c r="I348" s="625"/>
      <c r="J348" s="624"/>
      <c r="K348" s="625"/>
      <c r="L348" s="466"/>
      <c r="M348" s="623"/>
      <c r="N348" s="626"/>
      <c r="O348" s="615"/>
      <c r="P348" s="615"/>
    </row>
    <row r="349" spans="1:16" s="287" customFormat="1">
      <c r="A349" s="288"/>
      <c r="B349" s="288"/>
      <c r="C349" s="456"/>
      <c r="D349" s="639"/>
      <c r="E349" s="639"/>
      <c r="F349" s="639"/>
      <c r="G349" s="625"/>
      <c r="H349" s="624"/>
      <c r="I349" s="625"/>
      <c r="J349" s="624"/>
      <c r="K349" s="625"/>
      <c r="L349" s="466"/>
      <c r="M349" s="623"/>
      <c r="N349" s="626"/>
      <c r="O349" s="615"/>
      <c r="P349" s="615"/>
    </row>
    <row r="350" spans="1:16" s="287" customFormat="1">
      <c r="A350" s="288"/>
      <c r="B350" s="288"/>
      <c r="C350" s="456"/>
      <c r="D350" s="405"/>
      <c r="E350" s="405"/>
      <c r="F350" s="291"/>
      <c r="G350" s="625"/>
      <c r="H350" s="624"/>
      <c r="I350" s="625"/>
      <c r="J350" s="624"/>
      <c r="K350" s="625"/>
      <c r="L350" s="466"/>
      <c r="M350" s="623"/>
      <c r="N350" s="626"/>
      <c r="O350" s="615"/>
      <c r="P350" s="615"/>
    </row>
    <row r="351" spans="1:16" s="287" customFormat="1">
      <c r="A351" s="288"/>
      <c r="B351" s="288"/>
      <c r="C351" s="456"/>
      <c r="D351" s="405"/>
      <c r="E351" s="405"/>
      <c r="F351" s="291"/>
      <c r="G351" s="625"/>
      <c r="H351" s="624"/>
      <c r="I351" s="291"/>
      <c r="J351" s="291"/>
      <c r="K351" s="291"/>
      <c r="L351" s="291"/>
      <c r="M351" s="291"/>
      <c r="N351" s="291"/>
      <c r="O351" s="615"/>
      <c r="P351" s="615"/>
    </row>
    <row r="352" spans="1:16" s="287" customFormat="1">
      <c r="A352" s="288"/>
      <c r="B352" s="288"/>
      <c r="C352" s="456"/>
      <c r="D352" s="405"/>
      <c r="E352" s="405"/>
      <c r="F352" s="291"/>
      <c r="G352" s="291"/>
      <c r="H352" s="291"/>
      <c r="I352" s="291"/>
      <c r="J352" s="291"/>
      <c r="K352" s="291"/>
      <c r="L352" s="291"/>
      <c r="M352" s="291"/>
      <c r="N352" s="558"/>
      <c r="O352" s="615"/>
      <c r="P352" s="615"/>
    </row>
    <row r="353" spans="1:16" s="287" customFormat="1" ht="18.75">
      <c r="A353" s="288"/>
      <c r="B353" s="288"/>
      <c r="C353" s="456"/>
      <c r="D353" s="405"/>
      <c r="E353" s="405"/>
      <c r="F353" s="291"/>
      <c r="G353" s="625"/>
      <c r="H353" s="624"/>
      <c r="I353" s="291"/>
      <c r="J353" s="640"/>
      <c r="K353" s="640"/>
      <c r="L353" s="640"/>
      <c r="M353" s="291"/>
      <c r="N353" s="651"/>
      <c r="O353" s="615"/>
      <c r="P353" s="615"/>
    </row>
    <row r="354" spans="1:16" s="287" customFormat="1">
      <c r="A354" s="288"/>
      <c r="B354" s="288"/>
      <c r="C354" s="456"/>
      <c r="D354" s="405"/>
      <c r="E354" s="405"/>
      <c r="F354" s="291"/>
      <c r="G354" s="625"/>
      <c r="H354" s="624"/>
      <c r="I354" s="291"/>
      <c r="J354" s="291"/>
      <c r="K354" s="291"/>
      <c r="L354" s="291"/>
      <c r="M354" s="291"/>
      <c r="N354" s="615"/>
      <c r="O354" s="615"/>
      <c r="P354" s="615"/>
    </row>
    <row r="355" spans="1:16" s="287" customFormat="1" ht="15.75">
      <c r="A355" s="288"/>
      <c r="B355" s="288"/>
      <c r="C355" s="456"/>
      <c r="D355" s="646"/>
      <c r="E355" s="646"/>
      <c r="F355" s="646"/>
      <c r="G355" s="625"/>
      <c r="H355" s="624"/>
      <c r="I355" s="291"/>
      <c r="J355" s="291"/>
      <c r="K355" s="291"/>
      <c r="L355" s="291"/>
      <c r="M355" s="291"/>
      <c r="N355" s="291"/>
      <c r="O355" s="615"/>
      <c r="P355" s="615"/>
    </row>
    <row r="356" spans="1:16" s="287" customFormat="1">
      <c r="A356" s="288"/>
      <c r="B356" s="288"/>
      <c r="C356" s="456"/>
      <c r="D356" s="639"/>
      <c r="E356" s="639"/>
      <c r="F356" s="639"/>
      <c r="G356" s="639"/>
      <c r="H356" s="639"/>
      <c r="I356" s="291"/>
      <c r="J356" s="291"/>
      <c r="K356" s="291"/>
      <c r="L356" s="291"/>
      <c r="M356" s="291"/>
      <c r="N356" s="291"/>
      <c r="O356" s="615"/>
      <c r="P356" s="615"/>
    </row>
    <row r="357" spans="1:16" s="287" customFormat="1">
      <c r="A357" s="288"/>
      <c r="B357" s="288"/>
      <c r="C357" s="456"/>
      <c r="D357" s="405"/>
      <c r="E357" s="405"/>
      <c r="F357" s="291"/>
      <c r="G357" s="625"/>
      <c r="H357" s="624"/>
      <c r="I357" s="625"/>
      <c r="J357" s="624"/>
      <c r="K357" s="625"/>
      <c r="L357" s="466"/>
      <c r="M357" s="623"/>
      <c r="N357" s="626"/>
      <c r="O357" s="615"/>
      <c r="P357" s="615"/>
    </row>
    <row r="358" spans="1:16" s="287" customFormat="1">
      <c r="A358" s="288"/>
      <c r="B358" s="288"/>
      <c r="C358" s="456"/>
      <c r="D358" s="639"/>
      <c r="E358" s="639"/>
      <c r="F358" s="639"/>
      <c r="G358" s="639"/>
      <c r="H358" s="639"/>
      <c r="I358" s="639"/>
      <c r="J358" s="624"/>
      <c r="K358" s="625"/>
      <c r="L358" s="466"/>
      <c r="M358" s="623"/>
      <c r="N358" s="626"/>
      <c r="O358" s="615"/>
      <c r="P358" s="615"/>
    </row>
    <row r="359" spans="1:16" s="287" customFormat="1">
      <c r="A359" s="288"/>
      <c r="B359" s="288"/>
      <c r="C359" s="456"/>
      <c r="D359" s="405"/>
      <c r="E359" s="405"/>
      <c r="F359" s="291"/>
      <c r="G359" s="625"/>
      <c r="H359" s="624"/>
      <c r="I359" s="625"/>
      <c r="J359" s="624"/>
      <c r="K359" s="625"/>
      <c r="L359" s="466"/>
      <c r="M359" s="623"/>
      <c r="N359" s="626"/>
      <c r="O359" s="615"/>
      <c r="P359" s="615"/>
    </row>
    <row r="360" spans="1:16" s="287" customFormat="1">
      <c r="A360" s="288"/>
      <c r="B360" s="288"/>
      <c r="C360" s="456"/>
      <c r="D360" s="405"/>
      <c r="E360" s="405"/>
      <c r="F360" s="291"/>
      <c r="G360" s="625"/>
      <c r="H360" s="624"/>
      <c r="I360" s="625"/>
      <c r="J360" s="624"/>
      <c r="K360" s="625"/>
      <c r="L360" s="466"/>
      <c r="M360" s="623"/>
      <c r="N360" s="626"/>
      <c r="O360" s="615"/>
      <c r="P360" s="615"/>
    </row>
    <row r="361" spans="1:16" s="287" customFormat="1">
      <c r="A361" s="288"/>
      <c r="B361" s="288"/>
      <c r="C361" s="456"/>
      <c r="D361" s="405"/>
      <c r="E361" s="405"/>
      <c r="F361" s="291"/>
      <c r="G361" s="625"/>
      <c r="H361" s="624"/>
      <c r="I361" s="625"/>
      <c r="J361" s="624"/>
      <c r="K361" s="625"/>
      <c r="L361" s="466"/>
      <c r="M361" s="623"/>
      <c r="N361" s="626"/>
      <c r="O361" s="615"/>
      <c r="P361" s="615"/>
    </row>
    <row r="362" spans="1:16" s="287" customFormat="1">
      <c r="A362" s="288"/>
      <c r="B362" s="288"/>
      <c r="C362" s="456"/>
      <c r="D362" s="639"/>
      <c r="E362" s="639"/>
      <c r="F362" s="639"/>
      <c r="G362" s="639"/>
      <c r="H362" s="639"/>
      <c r="I362" s="639"/>
      <c r="J362" s="624"/>
      <c r="K362" s="625"/>
      <c r="L362" s="466"/>
      <c r="M362" s="623"/>
      <c r="N362" s="626"/>
      <c r="O362" s="615"/>
      <c r="P362" s="615"/>
    </row>
    <row r="363" spans="1:16" s="287" customFormat="1">
      <c r="A363" s="288"/>
      <c r="B363" s="288"/>
      <c r="C363" s="456"/>
      <c r="D363" s="405"/>
      <c r="E363" s="637"/>
      <c r="F363" s="638"/>
      <c r="G363" s="638"/>
      <c r="H363" s="624"/>
      <c r="I363" s="625"/>
      <c r="J363" s="624"/>
      <c r="K363" s="625"/>
      <c r="L363" s="466"/>
      <c r="M363" s="623"/>
      <c r="N363" s="626"/>
      <c r="O363" s="615"/>
      <c r="P363" s="615"/>
    </row>
    <row r="364" spans="1:16" s="287" customFormat="1">
      <c r="A364" s="288"/>
      <c r="B364" s="288"/>
      <c r="C364" s="456"/>
      <c r="D364" s="652"/>
      <c r="E364" s="652"/>
      <c r="F364" s="652"/>
      <c r="G364" s="625"/>
      <c r="H364" s="624"/>
      <c r="I364" s="625"/>
      <c r="J364" s="624"/>
      <c r="K364" s="625"/>
      <c r="L364" s="466"/>
      <c r="M364" s="623"/>
      <c r="N364" s="626"/>
      <c r="O364" s="615"/>
      <c r="P364" s="615"/>
    </row>
    <row r="365" spans="1:16" s="287" customFormat="1">
      <c r="A365" s="288"/>
      <c r="B365" s="288"/>
      <c r="C365" s="456"/>
      <c r="D365" s="653"/>
      <c r="E365" s="637"/>
      <c r="F365" s="638"/>
      <c r="G365" s="638"/>
      <c r="H365" s="624"/>
      <c r="I365" s="625"/>
      <c r="J365" s="624"/>
      <c r="K365" s="625"/>
      <c r="L365" s="466"/>
      <c r="M365" s="623"/>
      <c r="N365" s="626"/>
      <c r="O365" s="615"/>
      <c r="P365" s="615"/>
    </row>
    <row r="366" spans="1:16" s="287" customFormat="1">
      <c r="A366" s="288"/>
      <c r="B366" s="288"/>
      <c r="C366" s="456"/>
      <c r="D366" s="653"/>
      <c r="E366" s="652"/>
      <c r="F366" s="652"/>
      <c r="G366" s="625"/>
      <c r="H366" s="624"/>
      <c r="I366" s="291"/>
      <c r="J366" s="291"/>
      <c r="K366" s="291"/>
      <c r="L366" s="291"/>
      <c r="M366" s="291"/>
      <c r="N366" s="291"/>
      <c r="O366" s="615"/>
      <c r="P366" s="615"/>
    </row>
    <row r="367" spans="1:16" s="287" customFormat="1">
      <c r="A367" s="288"/>
      <c r="B367" s="288"/>
      <c r="C367" s="456"/>
      <c r="D367" s="405"/>
      <c r="E367" s="637"/>
      <c r="F367" s="638"/>
      <c r="G367" s="638"/>
      <c r="H367" s="624"/>
      <c r="I367" s="625"/>
      <c r="J367" s="624"/>
      <c r="K367" s="625"/>
      <c r="L367" s="466"/>
      <c r="M367" s="623"/>
      <c r="N367" s="626"/>
      <c r="O367" s="615"/>
      <c r="P367" s="615"/>
    </row>
    <row r="368" spans="1:16" s="287" customFormat="1">
      <c r="A368" s="288"/>
      <c r="B368" s="288"/>
      <c r="C368" s="456"/>
      <c r="D368" s="653"/>
      <c r="E368" s="652"/>
      <c r="F368" s="652"/>
      <c r="G368" s="625"/>
      <c r="H368" s="624"/>
      <c r="I368" s="625"/>
      <c r="J368" s="624"/>
      <c r="K368" s="625"/>
      <c r="L368" s="466"/>
      <c r="M368" s="623"/>
      <c r="N368" s="626"/>
      <c r="O368" s="615"/>
      <c r="P368" s="615"/>
    </row>
    <row r="369" spans="1:16" s="287" customFormat="1">
      <c r="A369" s="288"/>
      <c r="B369" s="288"/>
      <c r="C369" s="456"/>
      <c r="D369" s="653"/>
      <c r="E369" s="637"/>
      <c r="F369" s="638"/>
      <c r="G369" s="638"/>
      <c r="H369" s="624"/>
      <c r="I369" s="625"/>
      <c r="J369" s="624"/>
      <c r="K369" s="625"/>
      <c r="L369" s="466"/>
      <c r="M369" s="623"/>
      <c r="N369" s="626"/>
      <c r="O369" s="615"/>
      <c r="P369" s="615"/>
    </row>
    <row r="370" spans="1:16" s="287" customFormat="1">
      <c r="A370" s="288"/>
      <c r="B370" s="288"/>
      <c r="C370" s="456"/>
      <c r="D370" s="653"/>
      <c r="E370" s="652"/>
      <c r="F370" s="652"/>
      <c r="G370" s="625"/>
      <c r="H370" s="624"/>
      <c r="I370" s="291"/>
      <c r="J370" s="291"/>
      <c r="K370" s="291"/>
      <c r="L370" s="291"/>
      <c r="M370" s="291"/>
      <c r="N370" s="291"/>
      <c r="O370" s="615"/>
      <c r="P370" s="615"/>
    </row>
    <row r="371" spans="1:16" s="287" customFormat="1">
      <c r="A371" s="288"/>
      <c r="B371" s="288"/>
      <c r="C371" s="456"/>
      <c r="D371" s="405"/>
      <c r="E371" s="637"/>
      <c r="F371" s="638"/>
      <c r="G371" s="638"/>
      <c r="H371" s="624"/>
      <c r="I371" s="625"/>
      <c r="J371" s="624"/>
      <c r="K371" s="625"/>
      <c r="L371" s="466"/>
      <c r="M371" s="623"/>
      <c r="N371" s="626"/>
      <c r="O371" s="615"/>
      <c r="P371" s="615"/>
    </row>
    <row r="372" spans="1:16" s="287" customFormat="1">
      <c r="A372" s="288"/>
      <c r="B372" s="288"/>
      <c r="C372" s="456"/>
      <c r="D372" s="639"/>
      <c r="E372" s="639"/>
      <c r="F372" s="639"/>
      <c r="G372" s="639"/>
      <c r="H372" s="639"/>
      <c r="I372" s="639"/>
      <c r="J372" s="291"/>
      <c r="K372" s="291"/>
      <c r="L372" s="291"/>
      <c r="M372" s="291"/>
      <c r="N372" s="291"/>
      <c r="O372" s="615"/>
      <c r="P372" s="615"/>
    </row>
    <row r="373" spans="1:16" s="287" customFormat="1">
      <c r="A373" s="288"/>
      <c r="B373" s="288"/>
      <c r="C373" s="456"/>
      <c r="D373" s="405"/>
      <c r="E373" s="405"/>
      <c r="F373" s="291"/>
      <c r="G373" s="625"/>
      <c r="H373" s="624"/>
      <c r="I373" s="625"/>
      <c r="J373" s="624"/>
      <c r="K373" s="625"/>
      <c r="L373" s="466"/>
      <c r="M373" s="623"/>
      <c r="N373" s="626"/>
      <c r="O373" s="615"/>
      <c r="P373" s="615"/>
    </row>
    <row r="374" spans="1:16" s="287" customFormat="1">
      <c r="A374" s="288"/>
      <c r="B374" s="288"/>
      <c r="C374" s="456"/>
      <c r="D374" s="405"/>
      <c r="E374" s="405"/>
      <c r="F374" s="291"/>
      <c r="G374" s="625"/>
      <c r="H374" s="624"/>
      <c r="I374" s="625"/>
      <c r="J374" s="624"/>
      <c r="K374" s="625"/>
      <c r="L374" s="466"/>
      <c r="M374" s="623"/>
      <c r="N374" s="626"/>
      <c r="O374" s="615"/>
      <c r="P374" s="615"/>
    </row>
    <row r="375" spans="1:16" s="287" customFormat="1">
      <c r="A375" s="288"/>
      <c r="B375" s="288"/>
      <c r="C375" s="456"/>
      <c r="D375" s="639"/>
      <c r="E375" s="639"/>
      <c r="F375" s="639"/>
      <c r="G375" s="625"/>
      <c r="H375" s="624"/>
      <c r="I375" s="625"/>
      <c r="J375" s="624"/>
      <c r="K375" s="625"/>
      <c r="L375" s="466"/>
      <c r="M375" s="623"/>
      <c r="N375" s="626"/>
      <c r="O375" s="615"/>
      <c r="P375" s="615"/>
    </row>
    <row r="376" spans="1:16" s="287" customFormat="1">
      <c r="A376" s="288"/>
      <c r="B376" s="288"/>
      <c r="C376" s="456"/>
      <c r="D376" s="639"/>
      <c r="E376" s="639"/>
      <c r="F376" s="639"/>
      <c r="G376" s="625"/>
      <c r="H376" s="624"/>
      <c r="I376" s="625"/>
      <c r="J376" s="624"/>
      <c r="K376" s="625"/>
      <c r="L376" s="466"/>
      <c r="M376" s="623"/>
      <c r="N376" s="626"/>
      <c r="O376" s="615"/>
      <c r="P376" s="615"/>
    </row>
    <row r="377" spans="1:16" s="287" customFormat="1">
      <c r="A377" s="288"/>
      <c r="B377" s="288"/>
      <c r="C377" s="456"/>
      <c r="D377" s="405"/>
      <c r="E377" s="405"/>
      <c r="F377" s="291"/>
      <c r="G377" s="625"/>
      <c r="H377" s="624"/>
      <c r="I377" s="625"/>
      <c r="J377" s="624"/>
      <c r="K377" s="625"/>
      <c r="L377" s="466"/>
      <c r="M377" s="623"/>
      <c r="N377" s="626"/>
      <c r="O377" s="615"/>
      <c r="P377" s="615"/>
    </row>
    <row r="378" spans="1:16" s="287" customFormat="1">
      <c r="A378" s="288"/>
      <c r="B378" s="288"/>
      <c r="C378" s="456"/>
      <c r="D378" s="654"/>
      <c r="E378" s="654"/>
      <c r="F378" s="654"/>
      <c r="G378" s="654"/>
      <c r="H378" s="654"/>
      <c r="I378" s="654"/>
      <c r="J378" s="291"/>
      <c r="K378" s="291"/>
      <c r="L378" s="291"/>
      <c r="M378" s="291"/>
      <c r="N378" s="291"/>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405"/>
      <c r="E381" s="405"/>
      <c r="F381" s="291"/>
      <c r="G381" s="625"/>
      <c r="H381" s="624"/>
      <c r="I381" s="625"/>
      <c r="J381" s="624"/>
      <c r="K381" s="625"/>
      <c r="L381" s="466"/>
      <c r="M381" s="623"/>
      <c r="N381" s="626"/>
      <c r="O381" s="615"/>
      <c r="P381" s="615"/>
    </row>
    <row r="382" spans="1:16" s="287" customFormat="1">
      <c r="A382" s="288"/>
      <c r="B382" s="288"/>
      <c r="C382" s="456"/>
      <c r="D382" s="405"/>
      <c r="E382" s="405"/>
      <c r="F382" s="291"/>
      <c r="G382" s="625"/>
      <c r="H382" s="624"/>
      <c r="I382" s="625"/>
      <c r="J382" s="624"/>
      <c r="K382" s="625"/>
      <c r="L382" s="466"/>
      <c r="M382" s="623"/>
      <c r="N382" s="626"/>
      <c r="O382" s="615"/>
      <c r="P382" s="615"/>
    </row>
    <row r="383" spans="1:16" s="287" customFormat="1">
      <c r="A383" s="288"/>
      <c r="B383" s="288"/>
      <c r="C383" s="456"/>
      <c r="D383" s="639"/>
      <c r="E383" s="639"/>
      <c r="F383" s="639"/>
      <c r="G383" s="639"/>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405"/>
      <c r="E386" s="405"/>
      <c r="F386" s="291"/>
      <c r="G386" s="625"/>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639"/>
      <c r="E388" s="639"/>
      <c r="F388" s="639"/>
      <c r="G388" s="639"/>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c r="A391" s="288"/>
      <c r="B391" s="288"/>
      <c r="C391" s="456"/>
      <c r="D391" s="405"/>
      <c r="E391" s="405"/>
      <c r="F391" s="291"/>
      <c r="G391" s="625"/>
      <c r="H391" s="624"/>
      <c r="I391" s="625"/>
      <c r="J391" s="624"/>
      <c r="K391" s="625"/>
      <c r="L391" s="466"/>
      <c r="M391" s="623"/>
      <c r="N391" s="626"/>
      <c r="O391" s="615"/>
      <c r="P391" s="615"/>
    </row>
    <row r="392" spans="1:16" s="287" customFormat="1">
      <c r="A392" s="288"/>
      <c r="B392" s="288"/>
      <c r="C392" s="456"/>
      <c r="D392" s="405"/>
      <c r="E392" s="405"/>
      <c r="F392" s="291"/>
      <c r="G392" s="625"/>
      <c r="H392" s="624"/>
      <c r="I392" s="625"/>
      <c r="J392" s="624"/>
      <c r="K392" s="625"/>
      <c r="L392" s="466"/>
      <c r="M392" s="623"/>
      <c r="N392" s="626"/>
      <c r="O392" s="615"/>
      <c r="P392" s="615"/>
    </row>
    <row r="393" spans="1:16" s="287" customFormat="1">
      <c r="A393" s="288"/>
      <c r="B393" s="288"/>
      <c r="C393" s="456"/>
      <c r="D393" s="405"/>
      <c r="E393" s="405"/>
      <c r="F393" s="291"/>
      <c r="G393" s="625"/>
      <c r="H393" s="624"/>
      <c r="I393" s="625"/>
      <c r="J393" s="624"/>
      <c r="K393" s="625"/>
      <c r="L393" s="466"/>
      <c r="M393" s="623"/>
      <c r="N393" s="626"/>
      <c r="O393" s="615"/>
      <c r="P393" s="615"/>
    </row>
    <row r="394" spans="1:16" s="287" customFormat="1">
      <c r="A394" s="288"/>
      <c r="B394" s="288"/>
      <c r="C394" s="456"/>
      <c r="D394" s="405"/>
      <c r="E394" s="405"/>
      <c r="F394" s="291"/>
      <c r="G394" s="625"/>
      <c r="H394" s="624"/>
      <c r="I394" s="625"/>
      <c r="J394" s="624"/>
      <c r="K394" s="625"/>
      <c r="L394" s="466"/>
      <c r="M394" s="623"/>
      <c r="N394" s="626"/>
      <c r="O394" s="615"/>
      <c r="P394" s="615"/>
    </row>
    <row r="395" spans="1:16" s="287" customFormat="1">
      <c r="A395" s="288"/>
      <c r="B395" s="288"/>
      <c r="C395" s="456"/>
      <c r="D395" s="405"/>
      <c r="E395" s="405"/>
      <c r="F395" s="291"/>
      <c r="G395" s="625"/>
      <c r="H395" s="624"/>
      <c r="I395" s="625"/>
      <c r="J395" s="624"/>
      <c r="K395" s="625"/>
      <c r="L395" s="466"/>
      <c r="M395" s="623"/>
      <c r="N395" s="626"/>
      <c r="O395" s="615"/>
      <c r="P395" s="615"/>
    </row>
    <row r="396" spans="1:16" s="287" customFormat="1">
      <c r="A396" s="288"/>
      <c r="B396" s="288"/>
      <c r="C396" s="456"/>
      <c r="D396" s="405"/>
      <c r="E396" s="405"/>
      <c r="F396" s="291"/>
      <c r="G396" s="625"/>
      <c r="H396" s="624"/>
      <c r="I396" s="625"/>
      <c r="J396" s="624"/>
      <c r="K396" s="625"/>
      <c r="L396" s="466"/>
      <c r="M396" s="623"/>
      <c r="N396" s="626"/>
      <c r="O396" s="615"/>
      <c r="P396" s="615"/>
    </row>
    <row r="397" spans="1:16" s="287" customFormat="1" ht="15.75">
      <c r="A397" s="288"/>
      <c r="B397" s="288"/>
      <c r="C397" s="456"/>
      <c r="D397" s="650"/>
      <c r="E397" s="650"/>
      <c r="F397" s="650"/>
      <c r="G397" s="650"/>
      <c r="H397" s="650"/>
      <c r="I397" s="625"/>
      <c r="J397" s="624"/>
      <c r="K397" s="625"/>
      <c r="L397" s="466"/>
      <c r="M397" s="623"/>
      <c r="N397" s="626"/>
      <c r="O397" s="615"/>
      <c r="P397" s="615"/>
    </row>
    <row r="398" spans="1:16" s="287" customFormat="1">
      <c r="A398" s="288"/>
      <c r="B398" s="288"/>
      <c r="C398" s="456"/>
      <c r="D398" s="639"/>
      <c r="E398" s="639"/>
      <c r="F398" s="639"/>
      <c r="G398" s="625"/>
      <c r="H398" s="624"/>
      <c r="I398" s="625"/>
      <c r="J398" s="624"/>
      <c r="K398" s="625"/>
      <c r="L398" s="466"/>
      <c r="M398" s="623"/>
      <c r="N398" s="626"/>
      <c r="O398" s="615"/>
      <c r="P398" s="615"/>
    </row>
    <row r="399" spans="1:16" s="287" customFormat="1">
      <c r="A399" s="288"/>
      <c r="B399" s="288"/>
      <c r="C399" s="456"/>
      <c r="D399" s="405"/>
      <c r="E399" s="637"/>
      <c r="F399" s="638"/>
      <c r="G399" s="638"/>
      <c r="H399" s="624"/>
      <c r="I399" s="625"/>
      <c r="J399" s="624"/>
      <c r="K399" s="625"/>
      <c r="L399" s="466"/>
      <c r="M399" s="623"/>
      <c r="N399" s="626"/>
      <c r="O399" s="615"/>
      <c r="P399" s="615"/>
    </row>
    <row r="400" spans="1:16" s="287" customFormat="1">
      <c r="A400" s="288"/>
      <c r="B400" s="288"/>
      <c r="C400" s="456"/>
      <c r="D400" s="405"/>
      <c r="E400" s="637"/>
      <c r="F400" s="638"/>
      <c r="G400" s="638"/>
      <c r="H400" s="624"/>
      <c r="I400" s="625"/>
      <c r="J400" s="624"/>
      <c r="K400" s="625"/>
      <c r="L400" s="466"/>
      <c r="M400" s="623"/>
      <c r="N400" s="626"/>
      <c r="O400" s="615"/>
      <c r="P400" s="615"/>
    </row>
    <row r="401" spans="1:16" s="287" customFormat="1">
      <c r="A401" s="288"/>
      <c r="B401" s="288"/>
      <c r="C401" s="456"/>
      <c r="D401" s="405"/>
      <c r="E401" s="637"/>
      <c r="F401" s="638"/>
      <c r="G401" s="638"/>
      <c r="H401" s="624"/>
      <c r="I401" s="625"/>
      <c r="J401" s="624"/>
      <c r="K401" s="625"/>
      <c r="L401" s="466"/>
      <c r="M401" s="623"/>
      <c r="N401" s="626"/>
      <c r="O401" s="615"/>
      <c r="P401" s="615"/>
    </row>
    <row r="402" spans="1:16" s="287" customFormat="1">
      <c r="A402" s="288"/>
      <c r="B402" s="288"/>
      <c r="C402" s="456"/>
      <c r="D402" s="405"/>
      <c r="E402" s="637"/>
      <c r="F402" s="638"/>
      <c r="G402" s="638"/>
      <c r="H402" s="624"/>
      <c r="I402" s="625"/>
      <c r="J402" s="624"/>
      <c r="K402" s="625"/>
      <c r="L402" s="466"/>
      <c r="M402" s="623"/>
      <c r="N402" s="626"/>
      <c r="O402" s="615"/>
      <c r="P402" s="615"/>
    </row>
    <row r="403" spans="1:16" s="287" customFormat="1">
      <c r="A403" s="288"/>
      <c r="B403" s="288"/>
      <c r="C403" s="456"/>
      <c r="D403" s="405"/>
      <c r="E403" s="637"/>
      <c r="F403" s="638"/>
      <c r="G403" s="638"/>
      <c r="H403" s="624"/>
      <c r="I403" s="625"/>
      <c r="J403" s="624"/>
      <c r="K403" s="625"/>
      <c r="L403" s="466"/>
      <c r="M403" s="623"/>
      <c r="N403" s="626"/>
      <c r="O403" s="615"/>
      <c r="P403" s="615"/>
    </row>
    <row r="404" spans="1:16" s="287" customFormat="1">
      <c r="A404" s="288"/>
      <c r="B404" s="288"/>
      <c r="C404" s="456"/>
      <c r="D404" s="405"/>
      <c r="E404" s="655"/>
      <c r="F404" s="656"/>
      <c r="G404" s="656"/>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405"/>
      <c r="E408" s="655"/>
      <c r="F408" s="656"/>
      <c r="G408" s="656"/>
      <c r="H408" s="657"/>
      <c r="I408" s="658"/>
      <c r="J408" s="657"/>
      <c r="K408" s="658"/>
      <c r="L408" s="659"/>
      <c r="M408" s="660"/>
      <c r="N408" s="661"/>
      <c r="O408" s="615"/>
      <c r="P408" s="615"/>
    </row>
    <row r="409" spans="1:16" s="287" customFormat="1">
      <c r="A409" s="288"/>
      <c r="B409" s="288"/>
      <c r="C409" s="456"/>
      <c r="D409" s="405"/>
      <c r="E409" s="655"/>
      <c r="F409" s="656"/>
      <c r="G409" s="656"/>
      <c r="H409" s="657"/>
      <c r="I409" s="658"/>
      <c r="J409" s="657"/>
      <c r="K409" s="658"/>
      <c r="L409" s="659"/>
      <c r="M409" s="660"/>
      <c r="N409" s="661"/>
      <c r="O409" s="615"/>
      <c r="P409" s="615"/>
    </row>
    <row r="410" spans="1:16" s="287" customFormat="1">
      <c r="A410" s="288"/>
      <c r="B410" s="288"/>
      <c r="C410" s="456"/>
      <c r="D410" s="639"/>
      <c r="E410" s="639"/>
      <c r="F410" s="639"/>
      <c r="G410" s="639"/>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c r="A413" s="288"/>
      <c r="B413" s="288"/>
      <c r="C413" s="456"/>
      <c r="D413" s="405"/>
      <c r="E413" s="655"/>
      <c r="F413" s="656"/>
      <c r="G413" s="656"/>
      <c r="H413" s="657"/>
      <c r="I413" s="658"/>
      <c r="J413" s="657"/>
      <c r="K413" s="658"/>
      <c r="L413" s="659"/>
      <c r="M413" s="660"/>
      <c r="N413" s="661"/>
      <c r="O413" s="615"/>
      <c r="P413" s="615"/>
    </row>
    <row r="414" spans="1:16" s="287" customFormat="1">
      <c r="A414" s="288"/>
      <c r="B414" s="288"/>
      <c r="C414" s="456"/>
      <c r="D414" s="405"/>
      <c r="E414" s="655"/>
      <c r="F414" s="656"/>
      <c r="G414" s="656"/>
      <c r="H414" s="657"/>
      <c r="I414" s="658"/>
      <c r="J414" s="657"/>
      <c r="K414" s="658"/>
      <c r="L414" s="659"/>
      <c r="M414" s="660"/>
      <c r="N414" s="661"/>
      <c r="O414" s="615"/>
      <c r="P414" s="615"/>
    </row>
    <row r="415" spans="1:16" s="287" customFormat="1">
      <c r="A415" s="288"/>
      <c r="B415" s="288"/>
      <c r="C415" s="456"/>
      <c r="D415" s="639"/>
      <c r="E415" s="639"/>
      <c r="F415" s="639"/>
      <c r="G415" s="639"/>
      <c r="H415" s="657"/>
      <c r="I415" s="658"/>
      <c r="J415" s="657"/>
      <c r="K415" s="658"/>
      <c r="L415" s="659"/>
      <c r="M415" s="660"/>
      <c r="N415" s="661"/>
      <c r="O415" s="615"/>
      <c r="P415" s="615"/>
    </row>
    <row r="416" spans="1:16" s="287" customFormat="1">
      <c r="A416" s="288"/>
      <c r="B416" s="288"/>
      <c r="C416" s="456"/>
      <c r="D416" s="291"/>
      <c r="E416" s="655"/>
      <c r="F416" s="656"/>
      <c r="G416" s="656"/>
      <c r="H416" s="657"/>
      <c r="I416" s="658"/>
      <c r="J416" s="657"/>
      <c r="K416" s="658"/>
      <c r="L416" s="659"/>
      <c r="M416" s="660"/>
      <c r="N416" s="661"/>
      <c r="O416" s="615"/>
      <c r="P416" s="615"/>
    </row>
    <row r="417" spans="1:16" s="287" customFormat="1">
      <c r="A417" s="288"/>
      <c r="B417" s="288"/>
      <c r="C417" s="456"/>
      <c r="D417" s="405"/>
      <c r="E417" s="655"/>
      <c r="F417" s="656"/>
      <c r="G417" s="656"/>
      <c r="H417" s="657"/>
      <c r="I417" s="658"/>
      <c r="J417" s="657"/>
      <c r="K417" s="658"/>
      <c r="L417" s="659"/>
      <c r="M417" s="660"/>
      <c r="N417" s="661"/>
      <c r="O417" s="615"/>
      <c r="P417" s="615"/>
    </row>
    <row r="418" spans="1:16" s="287" customFormat="1">
      <c r="A418" s="288"/>
      <c r="B418" s="288"/>
      <c r="C418" s="456"/>
      <c r="D418" s="405"/>
      <c r="E418" s="655"/>
      <c r="F418" s="656"/>
      <c r="G418" s="656"/>
      <c r="H418" s="657"/>
      <c r="I418" s="658"/>
      <c r="J418" s="657"/>
      <c r="K418" s="658"/>
      <c r="L418" s="659"/>
      <c r="M418" s="660"/>
      <c r="N418" s="661"/>
      <c r="O418" s="615"/>
      <c r="P418" s="615"/>
    </row>
    <row r="419" spans="1:16" s="287" customFormat="1" ht="20.25">
      <c r="A419" s="288"/>
      <c r="B419" s="288"/>
      <c r="C419" s="456"/>
      <c r="D419" s="662"/>
      <c r="E419" s="655"/>
      <c r="F419" s="656"/>
      <c r="G419" s="656"/>
      <c r="H419" s="657"/>
      <c r="I419" s="658"/>
      <c r="J419" s="657"/>
      <c r="K419" s="658"/>
      <c r="L419" s="659"/>
      <c r="M419" s="660"/>
      <c r="N419" s="661"/>
      <c r="O419" s="615"/>
      <c r="P419" s="615"/>
    </row>
    <row r="420" spans="1:16" s="287" customFormat="1">
      <c r="A420" s="288"/>
      <c r="B420" s="288"/>
      <c r="C420" s="456"/>
      <c r="D420" s="639"/>
      <c r="E420" s="639"/>
      <c r="F420" s="639"/>
      <c r="G420" s="639"/>
      <c r="H420" s="639"/>
      <c r="I420" s="658"/>
      <c r="J420" s="657"/>
      <c r="K420" s="658"/>
      <c r="L420" s="659"/>
      <c r="M420" s="660"/>
      <c r="N420" s="661"/>
      <c r="O420" s="615"/>
      <c r="P420" s="615"/>
    </row>
    <row r="421" spans="1:16" s="287" customFormat="1">
      <c r="A421" s="288"/>
      <c r="B421" s="288"/>
      <c r="C421" s="456"/>
      <c r="D421" s="405"/>
      <c r="E421" s="655"/>
      <c r="F421" s="656"/>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639"/>
      <c r="E423" s="639"/>
      <c r="F423" s="639"/>
      <c r="G423" s="625"/>
      <c r="H423" s="624"/>
      <c r="I423" s="625"/>
      <c r="J423" s="624"/>
      <c r="K423" s="625"/>
      <c r="L423" s="466"/>
      <c r="M423" s="623"/>
      <c r="N423" s="626"/>
      <c r="O423" s="615"/>
      <c r="P423" s="615"/>
    </row>
    <row r="424" spans="1:16" s="287" customFormat="1">
      <c r="A424" s="288"/>
      <c r="B424" s="288"/>
      <c r="C424" s="456"/>
      <c r="D424" s="405"/>
      <c r="E424" s="655"/>
      <c r="F424" s="656"/>
      <c r="G424" s="625"/>
      <c r="H424" s="624"/>
      <c r="I424" s="625"/>
      <c r="J424" s="624"/>
      <c r="K424" s="625"/>
      <c r="L424" s="466"/>
      <c r="M424" s="623"/>
      <c r="N424" s="626"/>
      <c r="O424" s="615"/>
      <c r="P424" s="615"/>
    </row>
    <row r="425" spans="1:16" s="287" customFormat="1">
      <c r="A425" s="288"/>
      <c r="B425" s="288"/>
      <c r="C425" s="456"/>
      <c r="D425" s="639"/>
      <c r="E425" s="639"/>
      <c r="F425" s="639"/>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405"/>
      <c r="E428" s="655"/>
      <c r="F428" s="656"/>
      <c r="G428" s="625"/>
      <c r="H428" s="624"/>
      <c r="I428" s="625"/>
      <c r="J428" s="624"/>
      <c r="K428" s="625"/>
      <c r="L428" s="466"/>
      <c r="M428" s="623"/>
      <c r="N428" s="626"/>
      <c r="O428" s="615"/>
      <c r="P428" s="615"/>
    </row>
    <row r="429" spans="1:16" s="287" customFormat="1">
      <c r="A429" s="288"/>
      <c r="B429" s="288"/>
      <c r="C429" s="456"/>
      <c r="D429" s="405"/>
      <c r="E429" s="655"/>
      <c r="F429" s="656"/>
      <c r="G429" s="625"/>
      <c r="H429" s="624"/>
      <c r="I429" s="625"/>
      <c r="J429" s="624"/>
      <c r="K429" s="625"/>
      <c r="L429" s="466"/>
      <c r="M429" s="623"/>
      <c r="N429" s="626"/>
      <c r="O429" s="615"/>
      <c r="P429" s="615"/>
    </row>
    <row r="430" spans="1:16" s="287" customFormat="1">
      <c r="A430" s="288"/>
      <c r="B430" s="288"/>
      <c r="C430" s="456"/>
      <c r="D430" s="639"/>
      <c r="E430" s="639"/>
      <c r="F430" s="639"/>
      <c r="G430" s="625"/>
      <c r="H430" s="624"/>
      <c r="I430" s="625"/>
      <c r="J430" s="624"/>
      <c r="K430" s="625"/>
      <c r="L430" s="466"/>
      <c r="M430" s="623"/>
      <c r="N430" s="626"/>
      <c r="O430" s="615"/>
      <c r="P430" s="615"/>
    </row>
    <row r="431" spans="1:16" s="287" customFormat="1">
      <c r="A431" s="288"/>
      <c r="B431" s="288"/>
      <c r="C431" s="456"/>
      <c r="D431" s="639"/>
      <c r="E431" s="639"/>
      <c r="F431" s="639"/>
      <c r="G431" s="625"/>
      <c r="H431" s="624"/>
      <c r="I431" s="625"/>
      <c r="J431" s="624"/>
      <c r="K431" s="625"/>
      <c r="L431" s="466"/>
      <c r="M431" s="623"/>
      <c r="N431" s="626"/>
      <c r="O431" s="615"/>
      <c r="P431" s="615"/>
    </row>
    <row r="432" spans="1:16" s="287" customFormat="1">
      <c r="A432" s="288"/>
      <c r="B432" s="288"/>
      <c r="C432" s="456"/>
      <c r="D432" s="405"/>
      <c r="E432" s="655"/>
      <c r="F432" s="656"/>
      <c r="G432" s="625"/>
      <c r="H432" s="624"/>
      <c r="I432" s="625"/>
      <c r="J432" s="624"/>
      <c r="K432" s="625"/>
      <c r="L432" s="466"/>
      <c r="M432" s="623"/>
      <c r="N432" s="626"/>
      <c r="O432" s="615"/>
      <c r="P432" s="615"/>
    </row>
    <row r="433" spans="1:16" s="287" customFormat="1">
      <c r="A433" s="288"/>
      <c r="B433" s="288"/>
      <c r="C433" s="456"/>
      <c r="D433" s="405"/>
      <c r="E433" s="655"/>
      <c r="F433" s="656"/>
      <c r="G433" s="625"/>
      <c r="H433" s="624"/>
      <c r="I433" s="625"/>
      <c r="J433" s="624"/>
      <c r="K433" s="625"/>
      <c r="L433" s="466"/>
      <c r="M433" s="623"/>
      <c r="N433" s="626"/>
      <c r="O433" s="615"/>
      <c r="P433" s="615"/>
    </row>
    <row r="434" spans="1:16" s="287" customFormat="1">
      <c r="A434" s="288"/>
      <c r="B434" s="288"/>
      <c r="C434" s="456"/>
      <c r="D434" s="405"/>
      <c r="E434" s="655"/>
      <c r="F434" s="656"/>
      <c r="G434" s="625"/>
      <c r="H434" s="624"/>
      <c r="I434" s="625"/>
      <c r="J434" s="624"/>
      <c r="K434" s="625"/>
      <c r="L434" s="466"/>
      <c r="M434" s="623"/>
      <c r="N434" s="626"/>
      <c r="O434" s="615"/>
      <c r="P434" s="615"/>
    </row>
    <row r="435" spans="1:16" s="287" customFormat="1">
      <c r="A435" s="288"/>
      <c r="B435" s="288"/>
      <c r="C435" s="456"/>
      <c r="D435" s="405"/>
      <c r="E435" s="655"/>
      <c r="F435" s="656"/>
      <c r="G435" s="625"/>
      <c r="H435" s="624"/>
      <c r="I435" s="625"/>
      <c r="J435" s="624"/>
      <c r="K435" s="625"/>
      <c r="L435" s="466"/>
      <c r="M435" s="623"/>
      <c r="N435" s="626"/>
      <c r="O435" s="615"/>
      <c r="P435" s="615"/>
    </row>
    <row r="436" spans="1:16" s="287" customFormat="1">
      <c r="A436" s="288"/>
      <c r="B436" s="288"/>
      <c r="C436" s="456"/>
      <c r="D436" s="405"/>
      <c r="E436" s="655"/>
      <c r="F436" s="656"/>
      <c r="G436" s="625"/>
      <c r="H436" s="624"/>
      <c r="I436" s="625"/>
      <c r="J436" s="624"/>
      <c r="K436" s="625"/>
      <c r="L436" s="466"/>
      <c r="M436" s="623"/>
      <c r="N436" s="626"/>
      <c r="O436" s="615"/>
      <c r="P436" s="615"/>
    </row>
    <row r="437" spans="1:16" s="287" customFormat="1">
      <c r="A437" s="288"/>
      <c r="B437" s="288"/>
      <c r="C437" s="456"/>
      <c r="D437" s="405"/>
      <c r="E437" s="655"/>
      <c r="F437" s="656"/>
      <c r="G437" s="625"/>
      <c r="H437" s="624"/>
      <c r="I437" s="625"/>
      <c r="J437" s="624"/>
      <c r="K437" s="625"/>
      <c r="L437" s="466"/>
      <c r="M437" s="623"/>
      <c r="N437" s="626"/>
      <c r="O437" s="615"/>
      <c r="P437" s="615"/>
    </row>
    <row r="438" spans="1:16" s="287" customFormat="1">
      <c r="A438" s="288"/>
      <c r="B438" s="288"/>
      <c r="C438" s="456"/>
      <c r="D438" s="639"/>
      <c r="E438" s="639"/>
      <c r="F438" s="656"/>
      <c r="G438" s="656"/>
      <c r="H438" s="657"/>
      <c r="I438" s="658"/>
      <c r="J438" s="657"/>
      <c r="K438" s="658"/>
      <c r="L438" s="659"/>
      <c r="M438" s="660"/>
      <c r="N438" s="661"/>
      <c r="O438" s="615"/>
      <c r="P438" s="615"/>
    </row>
    <row r="439" spans="1:16" s="287" customFormat="1">
      <c r="A439" s="288"/>
      <c r="B439" s="288"/>
      <c r="C439" s="456"/>
      <c r="D439" s="405"/>
      <c r="E439" s="655"/>
      <c r="F439" s="656"/>
      <c r="G439" s="656"/>
      <c r="H439" s="657"/>
      <c r="I439" s="658"/>
      <c r="J439" s="663"/>
      <c r="K439" s="658"/>
      <c r="L439" s="659"/>
      <c r="M439" s="660"/>
      <c r="N439" s="661"/>
      <c r="O439" s="615"/>
      <c r="P439" s="615"/>
    </row>
    <row r="440" spans="1:16" s="287" customFormat="1">
      <c r="A440" s="288"/>
      <c r="B440" s="288"/>
      <c r="C440" s="456"/>
      <c r="D440" s="405"/>
      <c r="E440" s="655"/>
      <c r="F440" s="656"/>
      <c r="G440" s="656"/>
      <c r="H440" s="657"/>
      <c r="I440" s="658"/>
      <c r="J440" s="657"/>
      <c r="K440" s="658"/>
      <c r="L440" s="659"/>
      <c r="M440" s="660"/>
      <c r="N440" s="661"/>
      <c r="O440" s="615"/>
      <c r="P440" s="615"/>
    </row>
    <row r="441" spans="1:16" s="287" customFormat="1">
      <c r="A441" s="288"/>
      <c r="B441" s="288"/>
      <c r="C441" s="456"/>
      <c r="D441" s="405"/>
      <c r="E441" s="655"/>
      <c r="F441" s="656"/>
      <c r="G441" s="656"/>
      <c r="H441" s="657"/>
      <c r="I441" s="658"/>
      <c r="J441" s="657"/>
      <c r="K441" s="658"/>
      <c r="L441" s="659"/>
      <c r="M441" s="660"/>
      <c r="N441" s="661"/>
      <c r="O441" s="615"/>
      <c r="P441" s="615"/>
    </row>
    <row r="442" spans="1:16" s="287" customFormat="1">
      <c r="A442" s="288"/>
      <c r="B442" s="288"/>
      <c r="C442" s="456"/>
      <c r="D442" s="405"/>
      <c r="E442" s="655"/>
      <c r="F442" s="656"/>
      <c r="G442" s="656"/>
      <c r="H442" s="657"/>
      <c r="I442" s="291"/>
      <c r="J442" s="291"/>
      <c r="K442" s="291"/>
      <c r="L442" s="291"/>
      <c r="M442" s="291"/>
      <c r="N442" s="291"/>
      <c r="O442" s="615"/>
      <c r="P442" s="615"/>
    </row>
    <row r="443" spans="1:16" s="287" customFormat="1">
      <c r="A443" s="288"/>
      <c r="B443" s="288"/>
      <c r="C443" s="456"/>
      <c r="D443" s="639"/>
      <c r="E443" s="639"/>
      <c r="F443" s="639"/>
      <c r="G443" s="639"/>
      <c r="H443" s="639"/>
      <c r="I443" s="658"/>
      <c r="J443" s="657"/>
      <c r="K443" s="658"/>
      <c r="L443" s="659"/>
      <c r="M443" s="660"/>
      <c r="N443" s="661"/>
      <c r="O443" s="615"/>
      <c r="P443" s="615"/>
    </row>
    <row r="444" spans="1:16" s="287" customFormat="1" ht="18.75">
      <c r="A444" s="288"/>
      <c r="B444" s="288"/>
      <c r="C444" s="456"/>
      <c r="D444" s="405"/>
      <c r="E444" s="655"/>
      <c r="F444" s="656"/>
      <c r="G444" s="656"/>
      <c r="H444" s="664"/>
      <c r="I444" s="664"/>
      <c r="J444" s="664"/>
      <c r="K444" s="664"/>
      <c r="L444" s="664"/>
      <c r="M444" s="660"/>
      <c r="N444" s="665"/>
      <c r="O444" s="666"/>
      <c r="P444" s="615"/>
    </row>
    <row r="445" spans="1:16" s="287" customFormat="1" ht="15.75">
      <c r="A445" s="288"/>
      <c r="B445" s="288"/>
      <c r="C445" s="456"/>
      <c r="D445" s="646"/>
      <c r="E445" s="646"/>
      <c r="F445" s="646"/>
      <c r="G445" s="667"/>
      <c r="H445" s="667"/>
      <c r="I445" s="615"/>
      <c r="J445" s="668"/>
      <c r="K445" s="291"/>
      <c r="L445" s="501"/>
      <c r="M445" s="419"/>
      <c r="N445" s="558"/>
      <c r="O445" s="615"/>
      <c r="P445" s="615"/>
    </row>
    <row r="446" spans="1:16" s="287" customFormat="1">
      <c r="A446" s="288"/>
      <c r="B446" s="288"/>
      <c r="C446" s="456"/>
      <c r="D446" s="639"/>
      <c r="E446" s="639"/>
      <c r="F446" s="639"/>
      <c r="G446" s="639"/>
      <c r="H446" s="669"/>
      <c r="I446" s="670"/>
      <c r="J446" s="639"/>
      <c r="K446" s="291"/>
      <c r="L446" s="291"/>
      <c r="M446" s="291"/>
      <c r="N446" s="651"/>
      <c r="O446" s="615"/>
      <c r="P446" s="615"/>
    </row>
    <row r="447" spans="1:16" s="287" customFormat="1">
      <c r="A447" s="288"/>
      <c r="B447" s="288"/>
      <c r="C447" s="456"/>
      <c r="D447" s="405"/>
      <c r="E447" s="405"/>
      <c r="F447" s="671"/>
      <c r="G447" s="625"/>
      <c r="H447" s="624"/>
      <c r="I447" s="625"/>
      <c r="J447" s="624"/>
      <c r="K447" s="625"/>
      <c r="L447" s="466"/>
      <c r="M447" s="623"/>
      <c r="N447" s="626"/>
      <c r="O447" s="615"/>
      <c r="P447" s="615"/>
    </row>
    <row r="448" spans="1:16" s="287" customFormat="1">
      <c r="A448" s="288"/>
      <c r="B448" s="288"/>
      <c r="C448" s="456"/>
      <c r="D448" s="639"/>
      <c r="E448" s="639"/>
      <c r="F448" s="639"/>
      <c r="G448" s="625"/>
      <c r="H448" s="624"/>
      <c r="I448" s="625"/>
      <c r="J448" s="624"/>
      <c r="K448" s="625"/>
      <c r="L448" s="466"/>
      <c r="M448" s="623"/>
      <c r="N448" s="626"/>
      <c r="O448" s="615"/>
      <c r="P448" s="615"/>
    </row>
    <row r="449" spans="1:16" s="287" customFormat="1">
      <c r="A449" s="288"/>
      <c r="B449" s="288"/>
      <c r="C449" s="456"/>
      <c r="D449" s="639"/>
      <c r="E449" s="639"/>
      <c r="F449" s="639"/>
      <c r="G449" s="625"/>
      <c r="H449" s="624"/>
      <c r="I449" s="625"/>
      <c r="J449" s="624"/>
      <c r="K449" s="625"/>
      <c r="L449" s="466"/>
      <c r="M449" s="623"/>
      <c r="N449" s="626"/>
      <c r="O449" s="615"/>
      <c r="P449" s="615"/>
    </row>
    <row r="450" spans="1:16" s="287" customFormat="1">
      <c r="A450" s="288"/>
      <c r="B450" s="288"/>
      <c r="C450" s="456"/>
      <c r="D450" s="639"/>
      <c r="E450" s="639"/>
      <c r="F450" s="671"/>
      <c r="G450" s="625"/>
      <c r="H450" s="624"/>
      <c r="I450" s="625"/>
      <c r="J450" s="624"/>
      <c r="K450" s="625"/>
      <c r="L450" s="466"/>
      <c r="M450" s="623"/>
      <c r="N450" s="626"/>
      <c r="O450" s="615"/>
      <c r="P450" s="615"/>
    </row>
    <row r="451" spans="1:16" s="287" customFormat="1" ht="18.75">
      <c r="A451" s="288"/>
      <c r="B451" s="288"/>
      <c r="C451" s="456"/>
      <c r="D451" s="405"/>
      <c r="E451" s="405"/>
      <c r="F451" s="639"/>
      <c r="G451" s="419"/>
      <c r="H451" s="669"/>
      <c r="I451" s="670"/>
      <c r="J451" s="640"/>
      <c r="K451" s="640"/>
      <c r="L451" s="640"/>
      <c r="M451" s="291"/>
      <c r="N451" s="558"/>
      <c r="O451" s="615"/>
      <c r="P451" s="615"/>
    </row>
    <row r="452" spans="1:16" s="287" customFormat="1">
      <c r="A452" s="288"/>
      <c r="B452" s="288"/>
      <c r="C452" s="456"/>
      <c r="D452" s="639"/>
      <c r="E452" s="639"/>
      <c r="F452" s="639"/>
      <c r="G452" s="639"/>
      <c r="H452" s="291"/>
      <c r="I452" s="291"/>
      <c r="J452" s="291"/>
      <c r="K452" s="291"/>
      <c r="L452" s="291"/>
      <c r="M452" s="291"/>
      <c r="N452" s="291"/>
      <c r="O452" s="615"/>
      <c r="P452" s="615"/>
    </row>
    <row r="453" spans="1:16" s="287" customFormat="1" ht="15.75">
      <c r="A453" s="672"/>
      <c r="B453" s="672"/>
      <c r="C453" s="673"/>
      <c r="D453" s="639"/>
      <c r="E453" s="639"/>
      <c r="F453" s="639"/>
      <c r="G453" s="639"/>
      <c r="H453" s="291"/>
      <c r="I453" s="291"/>
      <c r="J453" s="674"/>
      <c r="K453" s="674"/>
      <c r="L453" s="674"/>
      <c r="M453" s="674"/>
      <c r="N453" s="674"/>
      <c r="O453" s="615"/>
      <c r="P453" s="615"/>
    </row>
    <row r="454" spans="1:16" s="287" customFormat="1" ht="15.75">
      <c r="A454" s="672"/>
      <c r="B454" s="672"/>
      <c r="C454" s="673"/>
      <c r="D454" s="639"/>
      <c r="E454" s="639"/>
      <c r="F454" s="639"/>
      <c r="G454" s="639"/>
      <c r="H454" s="291"/>
      <c r="I454" s="291"/>
      <c r="J454" s="674"/>
      <c r="K454" s="674"/>
      <c r="L454" s="674"/>
      <c r="M454" s="674"/>
      <c r="N454" s="675"/>
      <c r="O454" s="615"/>
      <c r="P454" s="615"/>
    </row>
    <row r="455" spans="1:16" s="287" customFormat="1" ht="15.75">
      <c r="A455" s="672"/>
      <c r="B455" s="672"/>
      <c r="C455" s="673"/>
      <c r="D455" s="676"/>
      <c r="E455" s="677"/>
      <c r="F455" s="678"/>
      <c r="G455" s="677"/>
      <c r="H455" s="679"/>
      <c r="I455" s="677"/>
      <c r="J455" s="680"/>
      <c r="K455" s="679"/>
      <c r="L455" s="679"/>
      <c r="M455" s="681"/>
      <c r="N455" s="680"/>
      <c r="O455" s="682"/>
      <c r="P455" s="645"/>
    </row>
    <row r="456" spans="1:16" s="287" customFormat="1" ht="15.75">
      <c r="A456" s="672"/>
      <c r="B456" s="672"/>
      <c r="C456" s="673"/>
      <c r="D456" s="639"/>
      <c r="E456" s="639"/>
      <c r="F456" s="639"/>
      <c r="G456" s="639"/>
      <c r="H456" s="291"/>
      <c r="I456" s="291"/>
      <c r="J456" s="645"/>
      <c r="K456" s="645"/>
      <c r="L456" s="645"/>
      <c r="M456" s="674"/>
      <c r="N456" s="645"/>
      <c r="O456" s="291"/>
      <c r="P456" s="615"/>
    </row>
    <row r="457" spans="1:16" s="287" customFormat="1">
      <c r="A457" s="672"/>
      <c r="B457" s="672"/>
      <c r="C457" s="683"/>
      <c r="D457" s="405"/>
      <c r="E457" s="405"/>
      <c r="F457" s="291"/>
      <c r="G457" s="291"/>
      <c r="H457" s="291"/>
      <c r="I457" s="291"/>
      <c r="J457" s="684"/>
      <c r="K457" s="684"/>
      <c r="L457" s="684"/>
      <c r="M457" s="291"/>
      <c r="N457" s="685"/>
      <c r="O457" s="686"/>
      <c r="P457" s="685"/>
    </row>
    <row r="458" spans="1:16" s="287" customFormat="1">
      <c r="A458" s="288"/>
      <c r="B458" s="288"/>
      <c r="C458" s="639"/>
      <c r="D458" s="639"/>
      <c r="E458" s="639"/>
      <c r="F458" s="639"/>
      <c r="G458" s="639"/>
      <c r="H458" s="639"/>
      <c r="I458" s="639"/>
      <c r="J458" s="639"/>
      <c r="K458" s="639"/>
      <c r="L458" s="639"/>
      <c r="M458" s="419"/>
      <c r="N458" s="558"/>
      <c r="O458" s="615"/>
      <c r="P458" s="615"/>
    </row>
    <row r="459" spans="1:16" s="287" customFormat="1">
      <c r="A459" s="288"/>
      <c r="B459" s="288"/>
      <c r="C459" s="639"/>
      <c r="D459" s="405"/>
      <c r="E459" s="405"/>
      <c r="F459" s="405"/>
      <c r="G459" s="291"/>
      <c r="H459" s="643"/>
      <c r="I459" s="615"/>
      <c r="J459" s="668"/>
      <c r="K459" s="291"/>
      <c r="L459" s="501"/>
      <c r="M459" s="419"/>
      <c r="N459" s="558"/>
      <c r="O459" s="615"/>
      <c r="P459" s="615"/>
    </row>
    <row r="460" spans="1:16" s="287" customFormat="1">
      <c r="A460" s="288"/>
      <c r="B460" s="288"/>
      <c r="C460" s="639"/>
      <c r="D460" s="639"/>
      <c r="E460" s="639"/>
      <c r="F460" s="639"/>
      <c r="G460" s="639"/>
      <c r="H460" s="639"/>
      <c r="I460" s="639"/>
      <c r="J460" s="291"/>
      <c r="K460" s="291"/>
      <c r="L460" s="501"/>
      <c r="M460" s="419"/>
      <c r="N460" s="558"/>
      <c r="O460" s="615"/>
      <c r="P460" s="615"/>
    </row>
    <row r="461" spans="1:16" s="287" customFormat="1">
      <c r="A461" s="288"/>
      <c r="B461" s="288"/>
      <c r="C461" s="639"/>
      <c r="D461" s="405"/>
      <c r="E461" s="405"/>
      <c r="F461" s="291"/>
      <c r="G461" s="291"/>
      <c r="H461" s="667"/>
      <c r="I461" s="615"/>
      <c r="J461" s="668"/>
      <c r="K461" s="291"/>
      <c r="L461" s="501"/>
      <c r="M461" s="419"/>
      <c r="N461" s="558"/>
      <c r="O461" s="615"/>
      <c r="P461" s="615"/>
    </row>
    <row r="462" spans="1:16" s="287" customFormat="1">
      <c r="A462" s="288"/>
      <c r="B462" s="288"/>
      <c r="C462" s="639"/>
      <c r="D462" s="639"/>
      <c r="E462" s="639"/>
      <c r="F462" s="639"/>
      <c r="G462" s="639"/>
      <c r="H462" s="639"/>
      <c r="I462" s="639"/>
      <c r="J462" s="639"/>
      <c r="K462" s="291"/>
      <c r="L462" s="501"/>
      <c r="M462" s="291"/>
      <c r="N462" s="291"/>
      <c r="O462" s="615"/>
      <c r="P462" s="615"/>
    </row>
    <row r="463" spans="1:16" s="287" customFormat="1">
      <c r="A463" s="288"/>
      <c r="B463" s="288"/>
      <c r="C463" s="639"/>
      <c r="D463" s="405"/>
      <c r="E463" s="405"/>
      <c r="F463" s="291"/>
      <c r="G463" s="291"/>
      <c r="H463" s="667"/>
      <c r="I463" s="615"/>
      <c r="J463" s="668"/>
      <c r="K463" s="291"/>
      <c r="L463" s="501"/>
      <c r="M463" s="419"/>
      <c r="N463" s="558"/>
      <c r="O463" s="615"/>
      <c r="P463" s="615"/>
    </row>
    <row r="464" spans="1:16" s="287" customFormat="1">
      <c r="A464" s="288"/>
      <c r="B464" s="288"/>
      <c r="C464" s="639"/>
      <c r="D464" s="639"/>
      <c r="E464" s="639"/>
      <c r="F464" s="639"/>
      <c r="G464" s="639"/>
      <c r="H464" s="639"/>
      <c r="I464" s="639"/>
      <c r="J464" s="639"/>
      <c r="K464" s="291"/>
      <c r="L464" s="501"/>
      <c r="M464" s="291"/>
      <c r="N464" s="687"/>
      <c r="O464" s="615"/>
      <c r="P464" s="615"/>
    </row>
    <row r="465" spans="1:16" s="287" customFormat="1">
      <c r="A465" s="288"/>
      <c r="B465" s="288"/>
      <c r="C465" s="639"/>
      <c r="D465" s="405"/>
      <c r="E465" s="405"/>
      <c r="F465" s="291"/>
      <c r="G465" s="291"/>
      <c r="H465" s="667"/>
      <c r="I465" s="615"/>
      <c r="J465" s="668"/>
      <c r="K465" s="291"/>
      <c r="L465" s="501"/>
      <c r="M465" s="291"/>
      <c r="N465" s="687"/>
      <c r="O465" s="615"/>
      <c r="P465" s="615"/>
    </row>
    <row r="466" spans="1:16" s="287" customFormat="1">
      <c r="A466" s="288"/>
      <c r="B466" s="288"/>
      <c r="C466" s="639"/>
      <c r="D466" s="639"/>
      <c r="E466" s="639"/>
      <c r="F466" s="639"/>
      <c r="G466" s="291"/>
      <c r="H466" s="643"/>
      <c r="I466" s="615"/>
      <c r="J466" s="668"/>
      <c r="K466" s="291"/>
      <c r="L466" s="501"/>
      <c r="M466" s="291"/>
      <c r="N466" s="687"/>
      <c r="O466" s="615"/>
      <c r="P466" s="615"/>
    </row>
    <row r="467" spans="1:16" s="287" customFormat="1">
      <c r="A467" s="288"/>
      <c r="B467" s="288"/>
      <c r="C467" s="639"/>
      <c r="D467" s="639"/>
      <c r="E467" s="639"/>
      <c r="F467" s="639"/>
      <c r="G467" s="291"/>
      <c r="H467" s="643"/>
      <c r="I467" s="615"/>
      <c r="J467" s="668"/>
      <c r="K467" s="291"/>
      <c r="L467" s="501"/>
      <c r="M467" s="291"/>
      <c r="N467" s="687"/>
      <c r="O467" s="615"/>
      <c r="P467" s="615"/>
    </row>
    <row r="468" spans="1:16" s="287" customFormat="1">
      <c r="A468" s="288"/>
      <c r="B468" s="288"/>
      <c r="C468" s="639"/>
      <c r="D468" s="639"/>
      <c r="E468" s="639"/>
      <c r="F468" s="639"/>
      <c r="G468" s="291"/>
      <c r="H468" s="643"/>
      <c r="I468" s="615"/>
      <c r="J468" s="668"/>
      <c r="K468" s="291"/>
      <c r="L468" s="501"/>
      <c r="M468" s="291"/>
      <c r="N468" s="687"/>
      <c r="O468" s="615"/>
      <c r="P468" s="615"/>
    </row>
    <row r="469" spans="1:16" s="287" customFormat="1">
      <c r="A469" s="288"/>
      <c r="B469" s="288"/>
      <c r="C469" s="639"/>
      <c r="D469" s="639"/>
      <c r="E469" s="639"/>
      <c r="F469" s="639"/>
      <c r="G469" s="291"/>
      <c r="H469" s="405"/>
      <c r="I469" s="405"/>
      <c r="J469" s="405"/>
      <c r="K469" s="291"/>
      <c r="L469" s="291"/>
      <c r="M469" s="291"/>
      <c r="N469" s="687"/>
      <c r="O469" s="615"/>
      <c r="P469" s="615"/>
    </row>
    <row r="470" spans="1:16" s="287" customFormat="1">
      <c r="A470" s="288"/>
      <c r="B470" s="288"/>
      <c r="C470" s="639"/>
      <c r="D470" s="405"/>
      <c r="E470" s="291"/>
      <c r="F470" s="671"/>
      <c r="G470" s="667"/>
      <c r="H470" s="666"/>
      <c r="I470" s="615"/>
      <c r="J470" s="668"/>
      <c r="K470" s="291"/>
      <c r="L470" s="501"/>
      <c r="M470" s="291"/>
      <c r="N470" s="687"/>
      <c r="O470" s="615"/>
      <c r="P470" s="615"/>
    </row>
    <row r="471" spans="1:16" s="287" customFormat="1">
      <c r="A471" s="288"/>
      <c r="B471" s="288"/>
      <c r="C471" s="639"/>
      <c r="D471" s="405"/>
      <c r="E471" s="291"/>
      <c r="F471" s="671"/>
      <c r="G471" s="667"/>
      <c r="H471" s="666"/>
      <c r="I471" s="615"/>
      <c r="J471" s="668"/>
      <c r="K471" s="291"/>
      <c r="L471" s="501"/>
      <c r="M471" s="291"/>
      <c r="N471" s="687"/>
      <c r="O471" s="615"/>
      <c r="P471" s="615"/>
    </row>
    <row r="472" spans="1:16" s="287" customFormat="1">
      <c r="A472" s="288"/>
      <c r="B472" s="288"/>
      <c r="C472" s="639"/>
      <c r="D472" s="405"/>
      <c r="E472" s="291"/>
      <c r="F472" s="671"/>
      <c r="G472" s="667"/>
      <c r="H472" s="666"/>
      <c r="I472" s="615"/>
      <c r="J472" s="668"/>
      <c r="K472" s="291"/>
      <c r="L472" s="501"/>
      <c r="M472" s="291"/>
      <c r="N472" s="687"/>
      <c r="O472" s="615"/>
      <c r="P472" s="615"/>
    </row>
    <row r="473" spans="1:16" s="287" customFormat="1">
      <c r="A473" s="288"/>
      <c r="B473" s="288"/>
      <c r="C473" s="639"/>
      <c r="D473" s="405"/>
      <c r="E473" s="291"/>
      <c r="F473" s="671"/>
      <c r="G473" s="667"/>
      <c r="H473" s="666"/>
      <c r="I473" s="615"/>
      <c r="J473" s="668"/>
      <c r="K473" s="291"/>
      <c r="L473" s="501"/>
      <c r="M473" s="291"/>
      <c r="N473" s="687"/>
      <c r="O473" s="615"/>
      <c r="P473" s="615"/>
    </row>
    <row r="474" spans="1:16" s="287" customFormat="1">
      <c r="A474" s="288"/>
      <c r="B474" s="288"/>
      <c r="C474" s="639"/>
      <c r="D474" s="405"/>
      <c r="E474" s="291"/>
      <c r="F474" s="671"/>
      <c r="G474" s="667"/>
      <c r="H474" s="666"/>
      <c r="I474" s="615"/>
      <c r="J474" s="668"/>
      <c r="K474" s="291"/>
      <c r="L474" s="501"/>
      <c r="M474" s="291"/>
      <c r="N474" s="687"/>
      <c r="O474" s="615"/>
      <c r="P474" s="615"/>
    </row>
    <row r="475" spans="1:16" s="287" customFormat="1">
      <c r="A475" s="288"/>
      <c r="B475" s="288"/>
      <c r="C475" s="639"/>
      <c r="D475" s="405"/>
      <c r="E475" s="405"/>
      <c r="F475" s="291"/>
      <c r="G475" s="291"/>
      <c r="H475" s="405"/>
      <c r="I475" s="405"/>
      <c r="J475" s="405"/>
      <c r="K475" s="291"/>
      <c r="L475" s="501"/>
      <c r="M475" s="291"/>
      <c r="N475" s="501"/>
      <c r="O475" s="615"/>
      <c r="P475" s="615"/>
    </row>
    <row r="476" spans="1:16" s="287" customFormat="1">
      <c r="A476" s="288"/>
      <c r="B476" s="288"/>
      <c r="C476" s="639"/>
      <c r="D476" s="688"/>
      <c r="E476" s="405"/>
      <c r="F476" s="291"/>
      <c r="G476" s="291"/>
      <c r="H476" s="405"/>
      <c r="I476" s="405"/>
      <c r="J476" s="405"/>
      <c r="K476" s="291"/>
      <c r="L476" s="291"/>
      <c r="M476" s="291"/>
      <c r="N476" s="687"/>
      <c r="O476" s="615"/>
      <c r="P476" s="615"/>
    </row>
    <row r="477" spans="1:16" s="287" customFormat="1">
      <c r="A477" s="288"/>
      <c r="B477" s="288"/>
      <c r="C477" s="639"/>
      <c r="D477" s="405"/>
      <c r="E477" s="405"/>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291"/>
      <c r="M479" s="291"/>
      <c r="N479" s="501"/>
      <c r="O479" s="615"/>
      <c r="P479" s="615"/>
    </row>
    <row r="480" spans="1:16" s="287" customFormat="1">
      <c r="A480" s="288"/>
      <c r="B480" s="288"/>
      <c r="C480" s="639"/>
      <c r="D480" s="405"/>
      <c r="E480" s="405"/>
      <c r="F480" s="291"/>
      <c r="G480" s="291"/>
      <c r="H480" s="689"/>
      <c r="I480" s="689"/>
      <c r="J480" s="689"/>
      <c r="K480" s="291"/>
      <c r="L480" s="291"/>
      <c r="M480" s="291"/>
      <c r="N480" s="501"/>
      <c r="O480" s="615"/>
      <c r="P480" s="615"/>
    </row>
    <row r="481" spans="1:18" s="287" customFormat="1">
      <c r="A481" s="288"/>
      <c r="B481" s="288"/>
      <c r="C481" s="639"/>
      <c r="D481" s="405"/>
      <c r="E481" s="405"/>
      <c r="F481" s="291"/>
      <c r="G481" s="291"/>
      <c r="H481" s="689"/>
      <c r="I481" s="689"/>
      <c r="J481" s="689"/>
      <c r="K481" s="291"/>
      <c r="L481" s="291"/>
      <c r="M481" s="291"/>
      <c r="N481" s="501"/>
      <c r="O481" s="615"/>
      <c r="P481" s="615"/>
    </row>
    <row r="482" spans="1:18" s="287" customFormat="1">
      <c r="A482" s="288"/>
      <c r="B482" s="288"/>
      <c r="C482" s="639"/>
      <c r="D482" s="405"/>
      <c r="E482" s="405"/>
      <c r="F482" s="291"/>
      <c r="G482" s="291"/>
      <c r="H482" s="689"/>
      <c r="I482" s="689"/>
      <c r="J482" s="689"/>
      <c r="K482" s="291"/>
      <c r="L482" s="291"/>
      <c r="M482" s="291"/>
      <c r="N482" s="501"/>
      <c r="O482" s="615"/>
      <c r="P482" s="615"/>
    </row>
    <row r="483" spans="1:18" s="287" customFormat="1">
      <c r="A483" s="288"/>
      <c r="B483" s="288"/>
      <c r="C483" s="639"/>
      <c r="D483" s="639"/>
      <c r="E483" s="639"/>
      <c r="F483" s="291"/>
      <c r="G483" s="291"/>
      <c r="H483" s="689"/>
      <c r="I483" s="689"/>
      <c r="J483" s="689"/>
      <c r="K483" s="291"/>
      <c r="L483" s="291"/>
      <c r="M483" s="291"/>
      <c r="N483" s="501"/>
      <c r="O483" s="615"/>
      <c r="P483" s="615"/>
    </row>
    <row r="484" spans="1:18" s="287" customFormat="1">
      <c r="A484" s="288"/>
      <c r="B484" s="288"/>
      <c r="C484" s="639"/>
      <c r="D484" s="405"/>
      <c r="E484" s="405"/>
      <c r="F484" s="291"/>
      <c r="G484" s="291"/>
      <c r="H484" s="689"/>
      <c r="I484" s="689"/>
      <c r="J484" s="689"/>
      <c r="K484" s="291"/>
      <c r="L484" s="291"/>
      <c r="M484" s="291"/>
      <c r="N484" s="501"/>
      <c r="O484" s="615"/>
      <c r="P484" s="615"/>
    </row>
    <row r="485" spans="1:18" s="287" customFormat="1">
      <c r="A485" s="288"/>
      <c r="B485" s="288"/>
      <c r="C485" s="639"/>
      <c r="D485" s="405"/>
      <c r="E485" s="405"/>
      <c r="F485" s="291"/>
      <c r="G485" s="291"/>
      <c r="H485" s="689"/>
      <c r="I485" s="689"/>
      <c r="J485" s="689"/>
      <c r="K485" s="291"/>
      <c r="L485" s="687"/>
      <c r="M485" s="687"/>
      <c r="N485" s="690"/>
      <c r="O485" s="691"/>
      <c r="P485" s="685"/>
    </row>
    <row r="486" spans="1:18" s="287" customFormat="1" ht="15.75">
      <c r="A486" s="672"/>
      <c r="B486" s="672"/>
      <c r="C486" s="683"/>
      <c r="D486" s="676"/>
      <c r="E486" s="677"/>
      <c r="F486" s="678"/>
      <c r="G486" s="677"/>
      <c r="H486" s="679"/>
      <c r="I486" s="677"/>
      <c r="J486" s="680"/>
      <c r="K486" s="679"/>
      <c r="L486" s="679"/>
      <c r="M486" s="681"/>
      <c r="N486" s="680"/>
      <c r="O486" s="682"/>
      <c r="P486" s="645"/>
    </row>
    <row r="487" spans="1:18" s="287" customFormat="1">
      <c r="A487" s="672"/>
      <c r="B487" s="672"/>
      <c r="C487" s="683"/>
      <c r="D487" s="405"/>
      <c r="E487" s="405"/>
      <c r="F487" s="291"/>
      <c r="G487" s="291"/>
      <c r="H487" s="689"/>
      <c r="I487" s="689"/>
      <c r="J487" s="689"/>
      <c r="K487" s="291"/>
      <c r="L487" s="687"/>
      <c r="M487" s="687"/>
      <c r="N487" s="690"/>
      <c r="O487" s="691"/>
      <c r="P487" s="685"/>
    </row>
    <row r="488" spans="1:18" s="287" customFormat="1">
      <c r="A488" s="288"/>
      <c r="B488" s="288"/>
      <c r="C488" s="654"/>
      <c r="D488" s="639"/>
      <c r="E488" s="291"/>
      <c r="F488" s="291"/>
      <c r="G488" s="291"/>
      <c r="H488" s="558"/>
      <c r="I488" s="291"/>
      <c r="J488" s="558"/>
      <c r="K488" s="291"/>
      <c r="L488" s="501"/>
      <c r="M488" s="291"/>
      <c r="N488" s="558"/>
      <c r="O488" s="643"/>
      <c r="P488" s="615"/>
      <c r="R488" s="352"/>
    </row>
    <row r="489" spans="1:18" s="287" customFormat="1">
      <c r="A489" s="288"/>
      <c r="B489" s="288"/>
      <c r="C489" s="654"/>
      <c r="D489" s="639"/>
      <c r="E489" s="639"/>
      <c r="F489" s="291"/>
      <c r="G489" s="291"/>
      <c r="H489" s="558"/>
      <c r="I489" s="291"/>
      <c r="J489" s="558"/>
      <c r="K489" s="291"/>
      <c r="L489" s="501"/>
      <c r="M489" s="291"/>
      <c r="N489" s="558"/>
      <c r="O489" s="686"/>
      <c r="P489" s="685"/>
      <c r="R489" s="352"/>
    </row>
    <row r="490" spans="1:18" s="287" customFormat="1">
      <c r="A490" s="288"/>
      <c r="B490" s="288"/>
      <c r="C490" s="654"/>
      <c r="D490" s="397"/>
      <c r="E490" s="397"/>
      <c r="F490" s="291"/>
      <c r="G490" s="291"/>
      <c r="H490" s="558"/>
      <c r="I490" s="291"/>
      <c r="J490" s="558"/>
      <c r="K490" s="291"/>
      <c r="L490" s="501"/>
      <c r="M490" s="291"/>
      <c r="N490" s="470"/>
      <c r="O490" s="643"/>
      <c r="P490" s="615"/>
      <c r="R490" s="352"/>
    </row>
    <row r="491" spans="1:18" s="287" customFormat="1">
      <c r="A491" s="288"/>
      <c r="B491" s="288"/>
      <c r="C491" s="654"/>
      <c r="D491" s="692"/>
      <c r="E491" s="692"/>
      <c r="F491" s="615"/>
      <c r="G491" s="615"/>
      <c r="H491" s="692"/>
      <c r="I491" s="692"/>
      <c r="J491" s="692"/>
      <c r="K491" s="615"/>
      <c r="L491" s="615"/>
      <c r="M491" s="291"/>
      <c r="N491" s="693"/>
      <c r="O491" s="643"/>
      <c r="P491" s="615"/>
      <c r="R491" s="352"/>
    </row>
    <row r="492" spans="1:18" s="287" customFormat="1">
      <c r="A492" s="288"/>
      <c r="B492" s="288"/>
      <c r="C492" s="654"/>
      <c r="D492" s="692"/>
      <c r="E492" s="692"/>
      <c r="F492" s="615"/>
      <c r="G492" s="615"/>
      <c r="H492" s="692"/>
      <c r="I492" s="692"/>
      <c r="J492" s="692"/>
      <c r="K492" s="615"/>
      <c r="L492" s="615"/>
      <c r="M492" s="291"/>
      <c r="N492" s="693"/>
      <c r="O492" s="643"/>
      <c r="P492" s="615"/>
      <c r="R492" s="352"/>
    </row>
    <row r="493" spans="1:18" s="287" customFormat="1">
      <c r="A493" s="288"/>
      <c r="B493" s="288"/>
      <c r="C493" s="654"/>
      <c r="D493" s="692"/>
      <c r="E493" s="692"/>
      <c r="F493" s="615"/>
      <c r="G493" s="615"/>
      <c r="H493" s="692"/>
      <c r="I493" s="692"/>
      <c r="J493" s="692"/>
      <c r="K493" s="615"/>
      <c r="L493" s="685"/>
      <c r="M493" s="687"/>
      <c r="N493" s="694"/>
      <c r="O493" s="695"/>
      <c r="P493" s="685"/>
      <c r="R493" s="352"/>
    </row>
    <row r="494" spans="1:18" s="287" customFormat="1" ht="15.75">
      <c r="A494" s="288"/>
      <c r="B494" s="288"/>
      <c r="C494" s="654"/>
      <c r="D494" s="676"/>
      <c r="E494" s="677"/>
      <c r="F494" s="678"/>
      <c r="G494" s="677"/>
      <c r="H494" s="679"/>
      <c r="I494" s="677"/>
      <c r="J494" s="680"/>
      <c r="K494" s="679"/>
      <c r="L494" s="679"/>
      <c r="M494" s="681"/>
      <c r="N494" s="696"/>
      <c r="O494" s="697"/>
      <c r="P494" s="615"/>
      <c r="R494" s="352"/>
    </row>
    <row r="495" spans="1:18" s="287" customFormat="1">
      <c r="A495" s="288"/>
      <c r="B495" s="288"/>
      <c r="C495" s="654"/>
      <c r="D495" s="405"/>
      <c r="E495" s="405"/>
      <c r="F495" s="291"/>
      <c r="G495" s="291"/>
      <c r="H495" s="291"/>
      <c r="I495" s="288"/>
      <c r="J495" s="291"/>
      <c r="K495" s="291"/>
      <c r="L495" s="291"/>
      <c r="M495" s="291"/>
      <c r="N495" s="651"/>
      <c r="O495" s="686"/>
      <c r="P495" s="685"/>
    </row>
    <row r="496" spans="1:18" s="287" customFormat="1">
      <c r="A496" s="288"/>
      <c r="B496" s="288"/>
      <c r="C496" s="639"/>
      <c r="D496" s="639"/>
      <c r="E496" s="639"/>
      <c r="F496" s="639"/>
      <c r="G496" s="291"/>
      <c r="H496" s="291"/>
      <c r="I496" s="291"/>
      <c r="J496" s="291"/>
      <c r="K496" s="291"/>
      <c r="L496" s="291"/>
      <c r="M496" s="291"/>
      <c r="N496" s="291"/>
      <c r="O496" s="615"/>
      <c r="P496" s="615"/>
      <c r="Q496" s="291"/>
    </row>
    <row r="497" spans="1:18" s="287" customFormat="1">
      <c r="A497" s="288"/>
      <c r="B497" s="288"/>
      <c r="C497" s="639"/>
      <c r="D497" s="639"/>
      <c r="E497" s="639"/>
      <c r="F497" s="639"/>
      <c r="G497" s="639"/>
      <c r="H497" s="639"/>
      <c r="I497" s="291"/>
      <c r="J497" s="558"/>
      <c r="K497" s="291"/>
      <c r="L497" s="501"/>
      <c r="M497" s="291"/>
      <c r="N497" s="470"/>
      <c r="O497" s="615"/>
      <c r="P497" s="615"/>
      <c r="Q497" s="291"/>
    </row>
    <row r="498" spans="1:18" s="287" customFormat="1">
      <c r="A498" s="288"/>
      <c r="B498" s="288"/>
      <c r="C498" s="639"/>
      <c r="D498" s="405"/>
      <c r="E498" s="291"/>
      <c r="F498" s="671"/>
      <c r="G498" s="667"/>
      <c r="H498" s="666"/>
      <c r="I498" s="615"/>
      <c r="J498" s="668"/>
      <c r="K498" s="291"/>
      <c r="L498" s="501"/>
      <c r="M498" s="291"/>
      <c r="N498" s="461"/>
      <c r="O498" s="691"/>
      <c r="P498" s="685"/>
      <c r="Q498" s="291"/>
    </row>
    <row r="499" spans="1:18" s="287" customFormat="1" ht="15.75">
      <c r="A499" s="288"/>
      <c r="B499" s="288"/>
      <c r="C499" s="639"/>
      <c r="D499" s="676"/>
      <c r="E499" s="677"/>
      <c r="F499" s="678"/>
      <c r="G499" s="677"/>
      <c r="H499" s="679"/>
      <c r="I499" s="677"/>
      <c r="J499" s="680"/>
      <c r="K499" s="679"/>
      <c r="L499" s="679"/>
      <c r="M499" s="681"/>
      <c r="N499" s="679"/>
      <c r="O499" s="643"/>
      <c r="P499" s="615"/>
      <c r="Q499" s="291"/>
    </row>
    <row r="500" spans="1:18" s="287" customFormat="1">
      <c r="A500" s="288"/>
      <c r="B500" s="288"/>
      <c r="C500" s="639"/>
      <c r="D500" s="405"/>
      <c r="E500" s="291"/>
      <c r="F500" s="291"/>
      <c r="G500" s="291"/>
      <c r="H500" s="558"/>
      <c r="I500" s="291"/>
      <c r="J500" s="558"/>
      <c r="K500" s="291"/>
      <c r="L500" s="501"/>
      <c r="M500" s="291"/>
      <c r="N500" s="470"/>
      <c r="O500" s="615"/>
      <c r="P500" s="615"/>
      <c r="Q500" s="291"/>
    </row>
    <row r="501" spans="1:18" s="287" customFormat="1">
      <c r="A501" s="288"/>
      <c r="B501" s="288"/>
      <c r="C501" s="639"/>
      <c r="D501" s="405"/>
      <c r="E501" s="291"/>
      <c r="F501" s="291"/>
      <c r="G501" s="291"/>
      <c r="H501" s="558"/>
      <c r="I501" s="291"/>
      <c r="J501" s="558"/>
      <c r="K501" s="291"/>
      <c r="L501" s="501"/>
      <c r="M501" s="291"/>
      <c r="N501" s="470"/>
      <c r="O501" s="615"/>
      <c r="P501" s="615"/>
      <c r="Q501" s="291"/>
    </row>
    <row r="502" spans="1:18" s="287" customFormat="1">
      <c r="A502" s="288"/>
      <c r="B502" s="288"/>
      <c r="C502" s="639"/>
      <c r="D502" s="405"/>
      <c r="E502" s="291"/>
      <c r="F502" s="291"/>
      <c r="G502" s="291"/>
      <c r="H502" s="558"/>
      <c r="I502" s="291"/>
      <c r="J502" s="558"/>
      <c r="K502" s="291"/>
      <c r="L502" s="501"/>
      <c r="M502" s="291"/>
      <c r="N502" s="470"/>
      <c r="O502" s="615"/>
      <c r="P502" s="615"/>
      <c r="Q502" s="291"/>
    </row>
    <row r="503" spans="1:18" s="287" customFormat="1">
      <c r="A503" s="288"/>
      <c r="B503" s="288"/>
      <c r="C503" s="639"/>
      <c r="D503" s="639"/>
      <c r="E503" s="639"/>
      <c r="F503" s="639"/>
      <c r="G503" s="291"/>
      <c r="H503" s="558"/>
      <c r="I503" s="291"/>
      <c r="J503" s="558"/>
      <c r="K503" s="291"/>
      <c r="L503" s="501"/>
      <c r="M503" s="291"/>
      <c r="N503" s="470"/>
      <c r="O503" s="615"/>
      <c r="P503" s="615"/>
      <c r="Q503" s="291"/>
    </row>
    <row r="504" spans="1:18" s="287" customFormat="1">
      <c r="A504" s="288"/>
      <c r="B504" s="288"/>
      <c r="C504" s="639"/>
      <c r="D504" s="639"/>
      <c r="E504" s="639"/>
      <c r="F504" s="639"/>
      <c r="G504" s="291"/>
      <c r="H504" s="291"/>
      <c r="I504" s="291"/>
      <c r="J504" s="291"/>
      <c r="K504" s="291"/>
      <c r="L504" s="291"/>
      <c r="M504" s="291"/>
      <c r="N504" s="291"/>
      <c r="O504" s="615"/>
      <c r="P504" s="615"/>
    </row>
    <row r="505" spans="1:18" s="287" customFormat="1">
      <c r="A505" s="288"/>
      <c r="B505" s="288"/>
      <c r="C505" s="639"/>
      <c r="D505" s="639"/>
      <c r="E505" s="291"/>
      <c r="F505" s="291"/>
      <c r="G505" s="291"/>
      <c r="H505" s="689"/>
      <c r="I505" s="689"/>
      <c r="J505" s="689"/>
      <c r="K505" s="291"/>
      <c r="L505" s="291"/>
      <c r="M505" s="291"/>
      <c r="N505" s="501"/>
      <c r="O505" s="691"/>
      <c r="P505" s="685"/>
    </row>
    <row r="506" spans="1:18" s="287" customFormat="1" ht="15.75">
      <c r="A506" s="288"/>
      <c r="B506" s="288"/>
      <c r="C506" s="639"/>
      <c r="D506" s="676"/>
      <c r="E506" s="677"/>
      <c r="F506" s="678"/>
      <c r="G506" s="677"/>
      <c r="H506" s="679"/>
      <c r="I506" s="677"/>
      <c r="J506" s="680"/>
      <c r="K506" s="679"/>
      <c r="L506" s="679"/>
      <c r="M506" s="681"/>
      <c r="N506" s="679"/>
      <c r="O506" s="643"/>
      <c r="P506" s="615"/>
    </row>
    <row r="507" spans="1:18" s="287" customFormat="1">
      <c r="A507" s="288"/>
      <c r="B507" s="288"/>
      <c r="C507" s="639"/>
      <c r="D507" s="405"/>
      <c r="E507" s="291"/>
      <c r="F507" s="291"/>
      <c r="G507" s="291"/>
      <c r="H507" s="558"/>
      <c r="I507" s="291"/>
      <c r="J507" s="558"/>
      <c r="K507" s="291"/>
      <c r="L507" s="501"/>
      <c r="M507" s="291"/>
      <c r="N507" s="470"/>
      <c r="O507" s="686"/>
      <c r="P507" s="685"/>
    </row>
    <row r="508" spans="1:18" s="287" customFormat="1">
      <c r="A508" s="288"/>
      <c r="B508" s="288"/>
      <c r="C508" s="639"/>
      <c r="D508" s="639"/>
      <c r="E508" s="639"/>
      <c r="F508" s="639"/>
      <c r="G508" s="639"/>
      <c r="H508" s="639"/>
      <c r="I508" s="291"/>
      <c r="J508" s="558"/>
      <c r="K508" s="291"/>
      <c r="L508" s="501"/>
      <c r="M508" s="291"/>
      <c r="N508" s="470"/>
      <c r="O508" s="666"/>
      <c r="P508" s="615"/>
    </row>
    <row r="509" spans="1:18" s="287" customFormat="1">
      <c r="A509" s="288"/>
      <c r="B509" s="288"/>
      <c r="C509" s="639"/>
      <c r="D509" s="405"/>
      <c r="E509" s="291"/>
      <c r="F509" s="291"/>
      <c r="G509" s="291"/>
      <c r="H509" s="558"/>
      <c r="I509" s="291"/>
      <c r="J509" s="558"/>
      <c r="K509" s="291"/>
      <c r="L509" s="470"/>
      <c r="M509" s="291"/>
      <c r="N509" s="470"/>
      <c r="O509" s="615"/>
      <c r="P509" s="615"/>
      <c r="R509" s="592"/>
    </row>
    <row r="510" spans="1:18" s="287" customFormat="1">
      <c r="A510" s="288"/>
      <c r="B510" s="288"/>
      <c r="C510" s="639"/>
      <c r="D510" s="405"/>
      <c r="E510" s="291"/>
      <c r="F510" s="291"/>
      <c r="G510" s="291"/>
      <c r="H510" s="558"/>
      <c r="I510" s="291"/>
      <c r="J510" s="558"/>
      <c r="K510" s="291"/>
      <c r="L510" s="470"/>
      <c r="M510" s="291"/>
      <c r="N510" s="470"/>
      <c r="O510" s="686"/>
      <c r="P510" s="685"/>
    </row>
    <row r="511" spans="1:18" s="287" customFormat="1">
      <c r="A511" s="288"/>
      <c r="B511" s="288"/>
      <c r="C511" s="639"/>
      <c r="D511" s="405"/>
      <c r="E511" s="291"/>
      <c r="F511" s="291"/>
      <c r="G511" s="291"/>
      <c r="H511" s="558"/>
      <c r="I511" s="291"/>
      <c r="J511" s="558"/>
      <c r="K511" s="291"/>
      <c r="L511" s="470"/>
      <c r="M511" s="291"/>
      <c r="N511" s="501"/>
      <c r="O511" s="615"/>
      <c r="P511" s="615"/>
      <c r="Q511" s="291"/>
    </row>
    <row r="512" spans="1:18" s="287" customFormat="1">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676"/>
      <c r="E513" s="677"/>
      <c r="F513" s="678"/>
      <c r="G513" s="677"/>
      <c r="H513" s="679"/>
      <c r="I513" s="677"/>
      <c r="J513" s="680"/>
      <c r="K513" s="679"/>
      <c r="L513" s="679"/>
      <c r="M513" s="681"/>
      <c r="N513" s="679"/>
      <c r="O513" s="643"/>
      <c r="P513" s="615"/>
    </row>
    <row r="514" spans="1:22" s="287" customFormat="1" ht="14.1" customHeight="1">
      <c r="A514" s="288"/>
      <c r="B514" s="288"/>
      <c r="C514" s="639"/>
      <c r="D514" s="405"/>
      <c r="E514" s="405"/>
      <c r="F514" s="291"/>
      <c r="G514" s="291"/>
      <c r="H514" s="291"/>
      <c r="I514" s="291"/>
      <c r="J514" s="291"/>
      <c r="K514" s="291"/>
      <c r="L514" s="558"/>
      <c r="M514" s="291"/>
      <c r="N514" s="501"/>
      <c r="O514" s="686"/>
      <c r="P514" s="685"/>
    </row>
    <row r="515" spans="1:22" s="287" customFormat="1" ht="14.1" customHeight="1">
      <c r="A515" s="288"/>
      <c r="B515" s="288"/>
      <c r="C515" s="639"/>
      <c r="D515" s="405"/>
      <c r="E515" s="405"/>
      <c r="F515" s="291"/>
      <c r="G515" s="291"/>
      <c r="H515" s="291"/>
      <c r="I515" s="291"/>
      <c r="J515" s="291"/>
      <c r="K515" s="291"/>
      <c r="L515" s="291"/>
      <c r="M515" s="291"/>
      <c r="N515" s="501"/>
      <c r="O515" s="615"/>
      <c r="P515" s="615"/>
    </row>
    <row r="516" spans="1:22">
      <c r="A516" s="288"/>
      <c r="B516" s="288"/>
      <c r="C516" s="639"/>
      <c r="D516" s="654"/>
      <c r="E516" s="654"/>
      <c r="F516" s="654"/>
      <c r="G516" s="654"/>
      <c r="H516" s="654"/>
      <c r="O516" s="699"/>
      <c r="P516" s="699"/>
    </row>
    <row r="517" spans="1:22">
      <c r="A517" s="288"/>
      <c r="B517" s="288"/>
      <c r="C517" s="639"/>
      <c r="D517" s="639"/>
      <c r="E517" s="654"/>
      <c r="F517" s="654"/>
      <c r="G517" s="701"/>
      <c r="H517" s="701"/>
      <c r="O517" s="699"/>
      <c r="P517" s="699"/>
    </row>
    <row r="518" spans="1:22">
      <c r="A518" s="288"/>
      <c r="B518" s="288"/>
      <c r="C518" s="639"/>
      <c r="D518" s="405"/>
      <c r="E518" s="291"/>
      <c r="F518" s="291"/>
      <c r="G518" s="291"/>
      <c r="H518" s="558"/>
      <c r="I518" s="291"/>
      <c r="J518" s="501"/>
      <c r="K518" s="291"/>
      <c r="L518" s="461"/>
      <c r="M518" s="291"/>
      <c r="N518" s="470"/>
      <c r="O518" s="615"/>
      <c r="P518" s="615"/>
      <c r="R518" s="702"/>
      <c r="U518" s="702" t="e">
        <f>#REF!-703.09</f>
        <v>#REF!</v>
      </c>
    </row>
    <row r="519" spans="1:22">
      <c r="A519" s="288"/>
      <c r="B519" s="288"/>
      <c r="C519" s="639"/>
      <c r="D519" s="405"/>
      <c r="E519" s="291"/>
      <c r="F519" s="291"/>
      <c r="G519" s="291"/>
      <c r="H519" s="558"/>
      <c r="I519" s="291"/>
      <c r="J519" s="501"/>
      <c r="K519" s="291"/>
      <c r="L519" s="461"/>
      <c r="M519" s="291"/>
      <c r="N519" s="470"/>
      <c r="O519" s="615"/>
      <c r="P519" s="615"/>
      <c r="R519" s="702"/>
      <c r="U519" s="702"/>
    </row>
    <row r="520" spans="1:22">
      <c r="A520" s="288"/>
      <c r="B520" s="288"/>
      <c r="C520" s="639"/>
      <c r="D520" s="405"/>
      <c r="E520" s="291"/>
      <c r="F520" s="291"/>
      <c r="G520" s="291"/>
      <c r="H520" s="558"/>
      <c r="I520" s="291"/>
      <c r="J520" s="501"/>
      <c r="K520" s="291"/>
      <c r="L520" s="461"/>
      <c r="M520" s="291"/>
      <c r="N520" s="470"/>
      <c r="O520" s="686"/>
      <c r="P520" s="685"/>
      <c r="U520" s="700" t="e">
        <f>U518/0.09</f>
        <v>#REF!</v>
      </c>
      <c r="V520" s="703" t="e">
        <f>U520*R518</f>
        <v>#REF!</v>
      </c>
    </row>
    <row r="521" spans="1:22">
      <c r="A521" s="288"/>
      <c r="B521" s="288"/>
      <c r="C521" s="639"/>
      <c r="D521" s="405"/>
      <c r="E521" s="291"/>
      <c r="F521" s="291"/>
      <c r="G521" s="291"/>
      <c r="H521" s="558"/>
      <c r="I521" s="291"/>
      <c r="J521" s="501"/>
      <c r="K521" s="291"/>
      <c r="L521" s="461"/>
      <c r="M521" s="291"/>
      <c r="N521" s="501"/>
      <c r="O521" s="615"/>
      <c r="P521" s="615"/>
    </row>
    <row r="522" spans="1:22">
      <c r="A522" s="288"/>
      <c r="B522" s="288"/>
      <c r="C522" s="639"/>
      <c r="D522" s="405"/>
      <c r="E522" s="405"/>
      <c r="F522" s="291"/>
      <c r="G522" s="291"/>
      <c r="H522" s="291"/>
      <c r="I522" s="291"/>
      <c r="J522" s="291"/>
      <c r="K522" s="291"/>
      <c r="L522" s="501"/>
      <c r="M522" s="291"/>
      <c r="N522" s="501"/>
      <c r="O522" s="691"/>
      <c r="P522" s="685"/>
    </row>
    <row r="523" spans="1:22" ht="15.75">
      <c r="A523" s="288"/>
      <c r="B523" s="288"/>
      <c r="C523" s="639"/>
      <c r="D523" s="676"/>
      <c r="E523" s="677"/>
      <c r="F523" s="678"/>
      <c r="G523" s="677"/>
      <c r="H523" s="679"/>
      <c r="I523" s="677"/>
      <c r="J523" s="680"/>
      <c r="K523" s="679"/>
      <c r="L523" s="679"/>
      <c r="M523" s="681"/>
      <c r="N523" s="680"/>
      <c r="O523" s="666"/>
      <c r="P523" s="615"/>
    </row>
    <row r="524" spans="1:22">
      <c r="A524" s="288"/>
      <c r="B524" s="288"/>
      <c r="C524" s="639"/>
      <c r="D524" s="405"/>
      <c r="E524" s="405"/>
      <c r="G524" s="291"/>
      <c r="H524" s="291"/>
      <c r="I524" s="291"/>
      <c r="J524" s="291"/>
      <c r="K524" s="291"/>
      <c r="L524" s="291"/>
      <c r="M524" s="291"/>
      <c r="N524" s="291"/>
      <c r="O524" s="699"/>
      <c r="P524" s="699"/>
    </row>
    <row r="525" spans="1:22" ht="17.100000000000001" customHeight="1">
      <c r="A525" s="288"/>
      <c r="B525" s="288"/>
      <c r="C525" s="639"/>
      <c r="D525" s="639"/>
      <c r="E525" s="639"/>
      <c r="F525" s="639"/>
      <c r="G525" s="291"/>
      <c r="H525" s="291"/>
      <c r="I525" s="291"/>
      <c r="J525" s="291"/>
      <c r="K525" s="291"/>
      <c r="L525" s="291"/>
      <c r="M525" s="291"/>
      <c r="N525" s="699"/>
      <c r="O525" s="699"/>
      <c r="P525" s="698"/>
    </row>
    <row r="526" spans="1:22" ht="17.100000000000001" customHeight="1">
      <c r="A526" s="288"/>
      <c r="B526" s="288"/>
      <c r="C526" s="639"/>
      <c r="D526" s="405"/>
      <c r="E526" s="291"/>
      <c r="F526" s="291"/>
      <c r="G526" s="291"/>
      <c r="H526" s="501"/>
      <c r="I526" s="291"/>
      <c r="J526" s="501"/>
      <c r="K526" s="291"/>
      <c r="L526" s="461"/>
      <c r="M526" s="291"/>
      <c r="N526" s="699"/>
      <c r="O526" s="704"/>
      <c r="P526" s="698"/>
    </row>
    <row r="527" spans="1:22" ht="17.100000000000001" customHeight="1">
      <c r="A527" s="288"/>
      <c r="B527" s="288"/>
      <c r="C527" s="639"/>
      <c r="D527" s="676"/>
      <c r="E527" s="677"/>
      <c r="F527" s="678"/>
      <c r="G527" s="677"/>
      <c r="H527" s="679"/>
      <c r="I527" s="677"/>
      <c r="J527" s="680"/>
      <c r="K527" s="679"/>
      <c r="L527" s="679"/>
      <c r="M527" s="681"/>
      <c r="N527" s="680"/>
      <c r="O527" s="666"/>
      <c r="P527" s="615"/>
    </row>
    <row r="528" spans="1:22" ht="14.1" customHeight="1">
      <c r="A528" s="288"/>
      <c r="B528" s="288"/>
      <c r="C528" s="639"/>
      <c r="D528" s="405"/>
      <c r="E528" s="405"/>
      <c r="F528" s="419"/>
      <c r="G528" s="419"/>
      <c r="H528" s="419"/>
      <c r="I528" s="565"/>
      <c r="J528" s="470"/>
      <c r="K528" s="419"/>
      <c r="L528" s="470"/>
      <c r="M528" s="419"/>
      <c r="N528" s="470"/>
      <c r="O528" s="699"/>
      <c r="P528" s="698"/>
    </row>
    <row r="529" spans="1:22" ht="12" customHeight="1">
      <c r="A529" s="288"/>
      <c r="B529" s="288"/>
      <c r="C529" s="639"/>
      <c r="D529" s="654"/>
      <c r="E529" s="654"/>
      <c r="F529" s="654"/>
      <c r="G529" s="654"/>
      <c r="H529" s="654"/>
      <c r="I529" s="291"/>
      <c r="J529" s="291"/>
      <c r="K529" s="291"/>
      <c r="L529" s="291"/>
      <c r="M529" s="291"/>
      <c r="N529" s="291"/>
      <c r="O529" s="699"/>
      <c r="P529" s="699"/>
      <c r="V529" s="702"/>
    </row>
    <row r="530" spans="1:22" ht="17.100000000000001" customHeight="1">
      <c r="A530" s="288"/>
      <c r="B530" s="288"/>
      <c r="C530" s="639"/>
      <c r="D530" s="705"/>
      <c r="E530" s="639"/>
      <c r="F530" s="639"/>
      <c r="G530" s="639"/>
      <c r="H530" s="706"/>
      <c r="O530" s="699"/>
      <c r="P530" s="699"/>
    </row>
    <row r="531" spans="1:22" ht="17.100000000000001" customHeight="1">
      <c r="A531" s="288"/>
      <c r="B531" s="288"/>
      <c r="C531" s="639"/>
      <c r="D531" s="639"/>
      <c r="E531" s="639"/>
      <c r="F531" s="707"/>
      <c r="G531" s="291"/>
      <c r="H531" s="291"/>
      <c r="I531" s="291"/>
      <c r="J531" s="501"/>
      <c r="K531" s="291"/>
      <c r="L531" s="501"/>
      <c r="M531" s="291"/>
      <c r="N531" s="461"/>
      <c r="O531" s="708"/>
      <c r="P531" s="709"/>
      <c r="R531" s="702"/>
      <c r="S531" s="702"/>
    </row>
    <row r="532" spans="1:22" ht="17.100000000000001" customHeight="1">
      <c r="A532" s="288"/>
      <c r="B532" s="288"/>
      <c r="C532" s="639"/>
      <c r="D532" s="639"/>
      <c r="E532" s="639"/>
      <c r="F532" s="707"/>
      <c r="G532" s="291"/>
      <c r="H532" s="291"/>
      <c r="I532" s="291"/>
      <c r="J532" s="501"/>
      <c r="K532" s="291"/>
      <c r="L532" s="501"/>
      <c r="M532" s="291"/>
      <c r="N532" s="461"/>
      <c r="O532" s="710"/>
      <c r="P532" s="699"/>
      <c r="R532" s="702"/>
    </row>
    <row r="533" spans="1:22" ht="17.100000000000001" customHeight="1">
      <c r="A533" s="288"/>
      <c r="B533" s="288"/>
      <c r="C533" s="639"/>
      <c r="D533" s="639"/>
      <c r="E533" s="639"/>
      <c r="F533" s="707"/>
      <c r="G533" s="291"/>
      <c r="H533" s="291"/>
      <c r="I533" s="291"/>
      <c r="J533" s="501"/>
      <c r="K533" s="291"/>
      <c r="L533" s="501"/>
      <c r="M533" s="291"/>
      <c r="N533" s="461"/>
      <c r="O533" s="710"/>
      <c r="P533" s="699"/>
      <c r="R533" s="702"/>
    </row>
    <row r="534" spans="1:22" ht="17.100000000000001" customHeight="1">
      <c r="A534" s="288"/>
      <c r="B534" s="288"/>
      <c r="C534" s="639"/>
      <c r="D534" s="639"/>
      <c r="E534" s="639"/>
      <c r="F534" s="707"/>
      <c r="G534" s="291"/>
      <c r="H534" s="291"/>
      <c r="I534" s="291"/>
      <c r="J534" s="501"/>
      <c r="K534" s="291"/>
      <c r="L534" s="501"/>
      <c r="M534" s="291"/>
      <c r="N534" s="461"/>
      <c r="O534" s="710"/>
      <c r="P534" s="699"/>
      <c r="R534" s="702"/>
    </row>
    <row r="535" spans="1:22" ht="17.100000000000001" customHeight="1">
      <c r="A535" s="288"/>
      <c r="B535" s="288"/>
      <c r="C535" s="639"/>
      <c r="D535" s="405"/>
      <c r="E535" s="405"/>
      <c r="F535" s="707"/>
      <c r="H535" s="711"/>
      <c r="I535" s="712"/>
      <c r="J535" s="711"/>
      <c r="K535" s="713"/>
      <c r="L535" s="687"/>
      <c r="M535" s="687"/>
      <c r="N535" s="714"/>
      <c r="O535" s="708"/>
      <c r="P535" s="709"/>
      <c r="R535" s="702"/>
    </row>
    <row r="536" spans="1:22" ht="17.100000000000001" customHeight="1">
      <c r="A536" s="288"/>
      <c r="B536" s="288"/>
      <c r="C536" s="639"/>
      <c r="D536" s="676"/>
      <c r="E536" s="677"/>
      <c r="F536" s="678"/>
      <c r="G536" s="677"/>
      <c r="H536" s="679"/>
      <c r="I536" s="677"/>
      <c r="J536" s="680"/>
      <c r="K536" s="679"/>
      <c r="L536" s="679"/>
      <c r="M536" s="681"/>
      <c r="N536" s="679"/>
      <c r="O536" s="643"/>
      <c r="P536" s="615"/>
      <c r="R536" s="702"/>
    </row>
    <row r="537" spans="1:22" ht="17.100000000000001" customHeight="1">
      <c r="A537" s="288"/>
      <c r="B537" s="288"/>
      <c r="C537" s="639"/>
      <c r="D537" s="405"/>
      <c r="E537" s="405"/>
      <c r="F537" s="707"/>
      <c r="H537" s="711"/>
      <c r="I537" s="712"/>
      <c r="J537" s="711"/>
      <c r="K537" s="713"/>
      <c r="L537" s="687"/>
      <c r="M537" s="687"/>
      <c r="N537" s="714"/>
      <c r="O537" s="708"/>
      <c r="P537" s="709"/>
      <c r="R537" s="702"/>
    </row>
    <row r="538" spans="1:22" ht="17.100000000000001" customHeight="1">
      <c r="A538" s="288"/>
      <c r="B538" s="288"/>
      <c r="C538" s="639"/>
      <c r="D538" s="405"/>
      <c r="E538" s="405"/>
      <c r="O538" s="699"/>
      <c r="P538" s="699"/>
    </row>
    <row r="539" spans="1:22" ht="17.100000000000001" customHeight="1">
      <c r="A539" s="288"/>
      <c r="B539" s="288"/>
      <c r="C539" s="639"/>
      <c r="D539" s="639"/>
      <c r="E539" s="654"/>
      <c r="F539" s="654"/>
      <c r="G539" s="701"/>
      <c r="H539" s="701"/>
      <c r="O539" s="699"/>
      <c r="P539" s="699"/>
    </row>
    <row r="540" spans="1:22" ht="17.100000000000001" customHeight="1">
      <c r="A540" s="288"/>
      <c r="B540" s="288"/>
      <c r="C540" s="639"/>
      <c r="D540" s="405"/>
      <c r="E540" s="291"/>
      <c r="F540" s="291"/>
      <c r="G540" s="291"/>
      <c r="H540" s="501"/>
      <c r="I540" s="291"/>
      <c r="J540" s="501"/>
      <c r="K540" s="291"/>
      <c r="L540" s="461"/>
      <c r="M540" s="291"/>
      <c r="N540" s="470"/>
      <c r="O540" s="615"/>
      <c r="P540" s="615"/>
      <c r="R540" s="702"/>
    </row>
    <row r="541" spans="1:22" ht="17.100000000000001" customHeight="1">
      <c r="A541" s="288"/>
      <c r="B541" s="288"/>
      <c r="C541" s="639"/>
      <c r="D541" s="405"/>
      <c r="E541" s="291"/>
      <c r="F541" s="291"/>
      <c r="G541" s="291"/>
      <c r="H541" s="501"/>
      <c r="I541" s="291"/>
      <c r="J541" s="501"/>
      <c r="K541" s="291"/>
      <c r="L541" s="461"/>
      <c r="M541" s="291"/>
      <c r="N541" s="470"/>
      <c r="O541" s="615"/>
      <c r="P541" s="615"/>
    </row>
    <row r="542" spans="1:22" ht="17.100000000000001" customHeight="1">
      <c r="A542" s="288"/>
      <c r="B542" s="288"/>
      <c r="C542" s="639"/>
      <c r="D542" s="405"/>
      <c r="E542" s="291"/>
      <c r="F542" s="291"/>
      <c r="G542" s="291"/>
      <c r="H542" s="501"/>
      <c r="I542" s="291"/>
      <c r="J542" s="501"/>
      <c r="K542" s="291"/>
      <c r="L542" s="461"/>
      <c r="M542" s="291"/>
      <c r="N542" s="470"/>
      <c r="O542" s="686"/>
      <c r="P542" s="685"/>
    </row>
    <row r="543" spans="1:22" ht="17.100000000000001" customHeight="1">
      <c r="A543" s="288"/>
      <c r="B543" s="288"/>
      <c r="C543" s="639"/>
      <c r="D543" s="405"/>
      <c r="E543" s="291"/>
      <c r="F543" s="291"/>
      <c r="G543" s="291"/>
      <c r="H543" s="501"/>
      <c r="I543" s="291"/>
      <c r="J543" s="501"/>
      <c r="K543" s="291"/>
      <c r="L543" s="461"/>
      <c r="M543" s="291"/>
      <c r="N543" s="501"/>
      <c r="O543" s="615"/>
      <c r="P543" s="615"/>
    </row>
    <row r="544" spans="1:22" ht="17.100000000000001" customHeight="1">
      <c r="A544" s="288"/>
      <c r="B544" s="288"/>
      <c r="C544" s="639"/>
      <c r="D544" s="405"/>
      <c r="E544" s="405"/>
      <c r="F544" s="291"/>
      <c r="G544" s="291"/>
      <c r="H544" s="291"/>
      <c r="I544" s="291"/>
      <c r="J544" s="291"/>
      <c r="K544" s="291"/>
      <c r="L544" s="501"/>
      <c r="M544" s="291"/>
      <c r="N544" s="501"/>
      <c r="O544" s="691"/>
      <c r="P544" s="685"/>
    </row>
    <row r="545" spans="1:18" ht="15.75">
      <c r="A545" s="288"/>
      <c r="B545" s="288"/>
      <c r="C545" s="639"/>
      <c r="D545" s="676"/>
      <c r="E545" s="677"/>
      <c r="F545" s="678"/>
      <c r="G545" s="677"/>
      <c r="H545" s="679"/>
      <c r="I545" s="677"/>
      <c r="J545" s="680"/>
      <c r="K545" s="679"/>
      <c r="L545" s="679"/>
      <c r="M545" s="681"/>
      <c r="N545" s="680"/>
      <c r="O545" s="666"/>
      <c r="P545" s="615"/>
    </row>
    <row r="546" spans="1:18">
      <c r="A546" s="288"/>
      <c r="B546" s="288"/>
      <c r="C546" s="639"/>
      <c r="D546" s="639"/>
      <c r="E546" s="639"/>
      <c r="F546" s="419"/>
      <c r="G546" s="419"/>
      <c r="H546" s="419"/>
      <c r="I546" s="565"/>
      <c r="J546" s="470"/>
      <c r="K546" s="419"/>
      <c r="L546" s="470"/>
      <c r="M546" s="419"/>
      <c r="N546" s="470"/>
      <c r="O546" s="699"/>
      <c r="P546" s="699"/>
    </row>
    <row r="547" spans="1:18">
      <c r="A547" s="288"/>
      <c r="B547" s="288"/>
      <c r="C547" s="639"/>
      <c r="D547" s="715"/>
      <c r="E547" s="689"/>
      <c r="F547" s="419"/>
      <c r="G547" s="419"/>
      <c r="H547" s="461"/>
      <c r="I547" s="419"/>
      <c r="J547" s="461"/>
      <c r="K547" s="419"/>
      <c r="L547" s="470"/>
      <c r="M547" s="419"/>
      <c r="N547" s="470"/>
      <c r="O547" s="699"/>
      <c r="P547" s="699"/>
    </row>
    <row r="548" spans="1:18">
      <c r="A548" s="288"/>
      <c r="B548" s="288"/>
      <c r="C548" s="639"/>
      <c r="D548" s="405"/>
      <c r="E548" s="405"/>
      <c r="F548" s="419"/>
      <c r="G548" s="419"/>
      <c r="H548" s="419"/>
      <c r="I548" s="565"/>
      <c r="J548" s="470"/>
      <c r="K548" s="419"/>
      <c r="L548" s="470"/>
      <c r="M548" s="419"/>
      <c r="N548" s="470"/>
      <c r="O548" s="699"/>
      <c r="P548" s="699"/>
    </row>
    <row r="549" spans="1:18">
      <c r="A549" s="288"/>
      <c r="B549" s="288"/>
      <c r="C549" s="683"/>
      <c r="D549" s="405"/>
      <c r="E549" s="405"/>
      <c r="O549" s="699"/>
      <c r="P549" s="699"/>
    </row>
    <row r="550" spans="1:18">
      <c r="A550" s="288"/>
      <c r="B550" s="288"/>
      <c r="C550" s="639"/>
      <c r="D550" s="716"/>
      <c r="E550" s="405"/>
      <c r="O550" s="699"/>
      <c r="P550" s="699"/>
    </row>
    <row r="551" spans="1:18">
      <c r="A551" s="288"/>
      <c r="B551" s="288"/>
      <c r="C551" s="639"/>
      <c r="D551" s="405"/>
      <c r="E551" s="291"/>
      <c r="F551" s="291"/>
      <c r="G551" s="291"/>
      <c r="H551" s="558"/>
      <c r="I551" s="291"/>
      <c r="J551" s="558"/>
      <c r="K551" s="291"/>
      <c r="L551" s="470"/>
      <c r="M551" s="291"/>
      <c r="N551" s="470"/>
      <c r="O551" s="615"/>
      <c r="P551" s="615"/>
    </row>
    <row r="552" spans="1:18">
      <c r="A552" s="288"/>
      <c r="B552" s="288"/>
      <c r="C552" s="639"/>
      <c r="D552" s="405"/>
      <c r="E552" s="291"/>
      <c r="F552" s="291"/>
      <c r="G552" s="291"/>
      <c r="H552" s="558"/>
      <c r="I552" s="291"/>
      <c r="J552" s="558"/>
      <c r="K552" s="291"/>
      <c r="L552" s="470"/>
      <c r="M552" s="291"/>
      <c r="N552" s="470"/>
      <c r="O552" s="686"/>
      <c r="P552" s="685"/>
      <c r="R552" s="717"/>
    </row>
    <row r="553" spans="1:18">
      <c r="A553" s="288"/>
      <c r="B553" s="288"/>
      <c r="C553" s="639"/>
      <c r="D553" s="405"/>
      <c r="E553" s="291"/>
      <c r="F553" s="291"/>
      <c r="G553" s="291"/>
      <c r="H553" s="558"/>
      <c r="I553" s="291"/>
      <c r="J553" s="558"/>
      <c r="K553" s="291"/>
      <c r="L553" s="470"/>
      <c r="M553" s="291"/>
      <c r="N553" s="501"/>
      <c r="O553" s="615"/>
      <c r="P553" s="615"/>
    </row>
    <row r="554" spans="1:18">
      <c r="A554" s="288"/>
      <c r="B554" s="288"/>
      <c r="C554" s="639"/>
      <c r="D554" s="405"/>
      <c r="E554" s="405"/>
      <c r="F554" s="291"/>
      <c r="G554" s="291"/>
      <c r="H554" s="291"/>
      <c r="I554" s="291"/>
      <c r="J554" s="291"/>
      <c r="K554" s="291"/>
      <c r="L554" s="558"/>
      <c r="M554" s="291"/>
      <c r="N554" s="501"/>
      <c r="O554" s="686"/>
      <c r="P554" s="685"/>
    </row>
    <row r="555" spans="1:18" ht="15.75">
      <c r="A555" s="288"/>
      <c r="B555" s="288"/>
      <c r="C555" s="639"/>
      <c r="D555" s="676"/>
      <c r="E555" s="677"/>
      <c r="F555" s="678"/>
      <c r="G555" s="677"/>
      <c r="H555" s="679"/>
      <c r="I555" s="677"/>
      <c r="J555" s="680"/>
      <c r="K555" s="679"/>
      <c r="L555" s="679"/>
      <c r="M555" s="681"/>
      <c r="N555" s="680"/>
      <c r="O555" s="666"/>
      <c r="P555" s="615"/>
    </row>
    <row r="556" spans="1:18">
      <c r="A556" s="288"/>
      <c r="B556" s="288"/>
      <c r="C556" s="639"/>
      <c r="D556" s="405"/>
      <c r="E556" s="405"/>
      <c r="O556" s="699"/>
      <c r="P556" s="699"/>
    </row>
    <row r="557" spans="1:18">
      <c r="A557" s="288"/>
      <c r="B557" s="288"/>
      <c r="C557" s="639"/>
      <c r="D557" s="639"/>
      <c r="E557" s="639"/>
      <c r="F557" s="639"/>
      <c r="O557" s="699"/>
      <c r="P557" s="699"/>
    </row>
    <row r="558" spans="1:18">
      <c r="A558" s="288"/>
      <c r="B558" s="288"/>
      <c r="C558" s="639"/>
      <c r="D558" s="405"/>
      <c r="E558" s="291"/>
      <c r="F558" s="291"/>
      <c r="G558" s="291"/>
      <c r="H558" s="718"/>
      <c r="I558" s="689"/>
      <c r="J558" s="718"/>
      <c r="K558" s="291"/>
      <c r="L558" s="291"/>
      <c r="M558" s="291"/>
      <c r="N558" s="501"/>
      <c r="O558" s="699"/>
      <c r="P558" s="699"/>
    </row>
    <row r="559" spans="1:18">
      <c r="A559" s="288"/>
      <c r="B559" s="288"/>
      <c r="C559" s="639"/>
      <c r="D559" s="689"/>
      <c r="E559" s="291"/>
      <c r="F559" s="291"/>
      <c r="G559" s="291"/>
      <c r="H559" s="718"/>
      <c r="I559" s="689"/>
      <c r="J559" s="718"/>
      <c r="K559" s="291"/>
      <c r="L559" s="291"/>
      <c r="M559" s="291"/>
      <c r="N559" s="501"/>
      <c r="O559" s="710"/>
      <c r="P559" s="699"/>
      <c r="R559" s="719"/>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291"/>
      <c r="F562" s="291"/>
      <c r="G562" s="291"/>
      <c r="H562" s="718"/>
      <c r="I562" s="689"/>
      <c r="J562" s="718"/>
      <c r="K562" s="291"/>
      <c r="L562" s="291"/>
      <c r="M562" s="291"/>
      <c r="N562" s="501"/>
      <c r="O562" s="699"/>
      <c r="P562" s="699"/>
      <c r="R562" s="698"/>
    </row>
    <row r="563" spans="1:18">
      <c r="A563" s="288"/>
      <c r="B563" s="288"/>
      <c r="C563" s="639"/>
      <c r="D563" s="405"/>
      <c r="E563" s="291"/>
      <c r="F563" s="291"/>
      <c r="G563" s="291"/>
      <c r="H563" s="718"/>
      <c r="I563" s="689"/>
      <c r="J563" s="718"/>
      <c r="K563" s="291"/>
      <c r="L563" s="291"/>
      <c r="M563" s="291"/>
      <c r="N563" s="501"/>
      <c r="O563" s="699"/>
      <c r="P563" s="699"/>
      <c r="R563" s="698"/>
    </row>
    <row r="564" spans="1:18">
      <c r="A564" s="288"/>
      <c r="B564" s="288"/>
      <c r="C564" s="639"/>
      <c r="D564" s="405"/>
      <c r="E564" s="405"/>
      <c r="N564" s="719"/>
      <c r="O564" s="720"/>
      <c r="P564" s="709"/>
      <c r="R564" s="698"/>
    </row>
    <row r="565" spans="1:18" ht="15.75">
      <c r="A565" s="288"/>
      <c r="B565" s="288"/>
      <c r="C565" s="639"/>
      <c r="D565" s="676"/>
      <c r="E565" s="677"/>
      <c r="F565" s="678"/>
      <c r="G565" s="677"/>
      <c r="H565" s="679"/>
      <c r="I565" s="677"/>
      <c r="J565" s="680"/>
      <c r="K565" s="679"/>
      <c r="L565" s="679"/>
      <c r="M565" s="681"/>
      <c r="N565" s="679"/>
      <c r="O565" s="643"/>
      <c r="P565" s="615"/>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639"/>
      <c r="E568" s="639"/>
      <c r="F568" s="639"/>
      <c r="N568" s="711"/>
      <c r="O568" s="699"/>
      <c r="P568" s="699"/>
      <c r="R568" s="698"/>
    </row>
    <row r="569" spans="1:18">
      <c r="A569" s="288"/>
      <c r="B569" s="288"/>
      <c r="C569" s="639"/>
      <c r="D569" s="405"/>
      <c r="E569" s="405"/>
      <c r="F569" s="291"/>
      <c r="G569" s="291"/>
      <c r="H569" s="718"/>
      <c r="I569" s="689"/>
      <c r="J569" s="718"/>
      <c r="K569" s="291"/>
      <c r="L569" s="558"/>
      <c r="M569" s="291"/>
      <c r="N569" s="558"/>
      <c r="O569" s="708"/>
      <c r="P569" s="709"/>
      <c r="R569" s="698"/>
    </row>
    <row r="570" spans="1:18" ht="15.75">
      <c r="A570" s="288"/>
      <c r="B570" s="288"/>
      <c r="C570" s="639"/>
      <c r="D570" s="676"/>
      <c r="E570" s="677"/>
      <c r="F570" s="678"/>
      <c r="G570" s="677"/>
      <c r="H570" s="679"/>
      <c r="I570" s="677"/>
      <c r="J570" s="680"/>
      <c r="K570" s="679"/>
      <c r="L570" s="679"/>
      <c r="M570" s="681"/>
      <c r="N570" s="679"/>
      <c r="O570" s="643"/>
      <c r="P570" s="615"/>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288"/>
      <c r="B575" s="288"/>
      <c r="C575" s="639"/>
      <c r="D575" s="405"/>
      <c r="E575" s="405"/>
      <c r="N575" s="711"/>
      <c r="O575" s="699"/>
      <c r="P575" s="699"/>
      <c r="R575" s="698"/>
    </row>
    <row r="576" spans="1:18">
      <c r="A576" s="288"/>
      <c r="B576" s="288"/>
      <c r="C576" s="639"/>
      <c r="D576" s="405"/>
      <c r="E576" s="405"/>
      <c r="N576" s="711"/>
      <c r="O576" s="699"/>
      <c r="P576" s="699"/>
      <c r="R576" s="698"/>
    </row>
    <row r="577" spans="1:18">
      <c r="A577" s="721"/>
      <c r="B577" s="721"/>
      <c r="C577" s="620"/>
      <c r="D577" s="620"/>
      <c r="E577" s="620"/>
      <c r="F577" s="620"/>
      <c r="G577" s="722"/>
      <c r="H577" s="722"/>
      <c r="I577" s="722"/>
      <c r="J577" s="722"/>
      <c r="K577" s="722"/>
      <c r="L577" s="722"/>
      <c r="M577" s="722"/>
      <c r="N577" s="722"/>
      <c r="O577" s="723"/>
      <c r="P577" s="723"/>
      <c r="R577" s="698"/>
    </row>
    <row r="578" spans="1:18">
      <c r="A578" s="721"/>
      <c r="B578" s="721"/>
      <c r="C578" s="620"/>
      <c r="D578" s="621"/>
      <c r="E578" s="621"/>
      <c r="F578" s="621"/>
      <c r="G578" s="621"/>
      <c r="H578" s="621"/>
      <c r="I578" s="621"/>
      <c r="J578" s="621"/>
      <c r="K578" s="623"/>
      <c r="L578" s="626"/>
      <c r="M578" s="623"/>
      <c r="N578" s="622"/>
      <c r="O578" s="724"/>
      <c r="P578" s="725"/>
    </row>
    <row r="579" spans="1:18">
      <c r="A579" s="721"/>
      <c r="B579" s="721"/>
      <c r="C579" s="620"/>
      <c r="D579" s="620"/>
      <c r="E579" s="620"/>
      <c r="F579" s="620"/>
      <c r="G579" s="620"/>
      <c r="H579" s="622"/>
      <c r="I579" s="721"/>
      <c r="J579" s="623"/>
      <c r="K579" s="623"/>
      <c r="L579" s="626"/>
      <c r="M579" s="623"/>
      <c r="N579" s="626"/>
      <c r="O579" s="726"/>
      <c r="P579" s="725"/>
    </row>
    <row r="580" spans="1:18">
      <c r="A580" s="721"/>
      <c r="B580" s="721"/>
      <c r="C580" s="620"/>
      <c r="D580" s="620"/>
      <c r="E580" s="620"/>
      <c r="F580" s="620"/>
      <c r="G580" s="620"/>
      <c r="H580" s="622"/>
      <c r="I580" s="721"/>
      <c r="J580" s="623"/>
      <c r="K580" s="623"/>
      <c r="L580" s="626"/>
      <c r="M580" s="623"/>
      <c r="N580" s="626"/>
      <c r="O580" s="726"/>
      <c r="P580" s="725"/>
    </row>
    <row r="581" spans="1:18">
      <c r="A581" s="721"/>
      <c r="B581" s="721"/>
      <c r="C581" s="620"/>
      <c r="D581" s="637"/>
      <c r="E581" s="637"/>
      <c r="F581" s="623"/>
      <c r="G581" s="623"/>
      <c r="H581" s="727"/>
      <c r="I581" s="628"/>
      <c r="J581" s="727"/>
      <c r="K581" s="623"/>
      <c r="L581" s="622"/>
      <c r="M581" s="623"/>
      <c r="N581" s="622"/>
      <c r="O581" s="726"/>
      <c r="P581" s="725"/>
    </row>
    <row r="582" spans="1:18">
      <c r="A582" s="721"/>
      <c r="B582" s="721"/>
      <c r="C582" s="620"/>
      <c r="D582" s="637"/>
      <c r="E582" s="637"/>
      <c r="F582" s="623"/>
      <c r="G582" s="623"/>
      <c r="H582" s="727"/>
      <c r="I582" s="628"/>
      <c r="J582" s="727"/>
      <c r="K582" s="623"/>
      <c r="L582" s="622"/>
      <c r="M582" s="623"/>
      <c r="N582" s="622"/>
      <c r="O582" s="726"/>
      <c r="P582" s="725"/>
    </row>
    <row r="583" spans="1:18">
      <c r="A583" s="721"/>
      <c r="B583" s="721"/>
      <c r="C583" s="620"/>
      <c r="D583" s="637"/>
      <c r="E583" s="637"/>
      <c r="F583" s="637"/>
      <c r="G583" s="620"/>
      <c r="H583" s="622"/>
      <c r="I583" s="721"/>
      <c r="J583" s="623"/>
      <c r="K583" s="623"/>
      <c r="L583" s="626"/>
      <c r="M583" s="623"/>
      <c r="N583" s="626"/>
      <c r="O583" s="726"/>
      <c r="P583" s="725"/>
    </row>
    <row r="584" spans="1:18" ht="15.75">
      <c r="A584" s="721"/>
      <c r="B584" s="721"/>
      <c r="C584" s="620"/>
      <c r="D584" s="676"/>
      <c r="E584" s="677"/>
      <c r="F584" s="678"/>
      <c r="G584" s="677"/>
      <c r="H584" s="679"/>
      <c r="I584" s="677"/>
      <c r="J584" s="680"/>
      <c r="K584" s="679"/>
      <c r="L584" s="679"/>
      <c r="M584" s="681"/>
      <c r="N584" s="680"/>
      <c r="O584" s="726"/>
      <c r="P584" s="725"/>
    </row>
    <row r="585" spans="1:18">
      <c r="A585" s="721"/>
      <c r="B585" s="721"/>
      <c r="C585" s="620"/>
      <c r="D585" s="637"/>
      <c r="E585" s="637"/>
      <c r="F585" s="637"/>
      <c r="G585" s="620"/>
      <c r="H585" s="622"/>
      <c r="I585" s="721"/>
      <c r="J585" s="623"/>
      <c r="K585" s="623"/>
      <c r="L585" s="626"/>
      <c r="M585" s="623"/>
      <c r="N585" s="466"/>
      <c r="O585" s="726"/>
      <c r="P585" s="725"/>
    </row>
    <row r="586" spans="1:18">
      <c r="A586" s="721"/>
      <c r="B586" s="721"/>
      <c r="C586" s="620"/>
      <c r="D586" s="637"/>
      <c r="E586" s="637"/>
      <c r="F586" s="722"/>
      <c r="G586" s="722"/>
      <c r="H586" s="722"/>
      <c r="I586" s="722"/>
      <c r="J586" s="722"/>
      <c r="K586" s="722"/>
      <c r="L586" s="722"/>
      <c r="M586" s="722"/>
      <c r="N586" s="722"/>
      <c r="O586" s="723"/>
      <c r="P586" s="723"/>
    </row>
    <row r="587" spans="1:18">
      <c r="A587" s="288"/>
      <c r="B587" s="288"/>
      <c r="C587" s="614"/>
      <c r="D587" s="368"/>
      <c r="E587" s="368"/>
      <c r="F587" s="368"/>
      <c r="G587" s="291"/>
      <c r="H587" s="291"/>
      <c r="I587" s="291"/>
      <c r="J587" s="558"/>
      <c r="K587" s="291"/>
      <c r="L587" s="501"/>
      <c r="M587" s="291"/>
      <c r="N587" s="470"/>
      <c r="O587" s="710"/>
      <c r="P587" s="699"/>
      <c r="R587" s="702"/>
    </row>
    <row r="588" spans="1:18">
      <c r="A588" s="288"/>
      <c r="B588" s="288"/>
      <c r="C588" s="614"/>
      <c r="D588" s="368"/>
      <c r="E588" s="368"/>
      <c r="F588" s="368"/>
      <c r="G588" s="291"/>
      <c r="H588" s="291"/>
      <c r="I588" s="291"/>
      <c r="J588" s="558"/>
      <c r="K588" s="291"/>
      <c r="L588" s="558"/>
      <c r="M588" s="291"/>
      <c r="N588" s="470"/>
      <c r="O588" s="699"/>
      <c r="P588" s="699"/>
    </row>
    <row r="589" spans="1:18">
      <c r="A589" s="288"/>
      <c r="B589" s="288"/>
      <c r="C589" s="614"/>
      <c r="D589" s="728"/>
      <c r="E589" s="405"/>
      <c r="G589" s="291"/>
      <c r="H589" s="291"/>
      <c r="I589" s="291"/>
      <c r="J589" s="558"/>
      <c r="K589" s="291"/>
      <c r="L589" s="558"/>
      <c r="M589" s="291"/>
      <c r="N589" s="470"/>
      <c r="O589" s="699"/>
      <c r="P589" s="699"/>
    </row>
    <row r="590" spans="1:18">
      <c r="A590" s="288"/>
      <c r="B590" s="288"/>
      <c r="C590" s="614"/>
      <c r="D590" s="304"/>
      <c r="E590" s="304"/>
      <c r="G590" s="291"/>
      <c r="H590" s="291"/>
      <c r="I590" s="291"/>
      <c r="J590" s="558"/>
      <c r="K590" s="291"/>
      <c r="L590" s="558"/>
      <c r="M590" s="291"/>
      <c r="N590" s="470"/>
      <c r="O590" s="699"/>
      <c r="P590" s="699"/>
    </row>
    <row r="591" spans="1:18">
      <c r="A591" s="288"/>
      <c r="B591" s="288"/>
      <c r="C591" s="614"/>
      <c r="D591" s="304"/>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6">
      <c r="A593" s="288"/>
      <c r="B593" s="288"/>
      <c r="C593" s="614"/>
      <c r="D593" s="728"/>
      <c r="E593" s="304"/>
      <c r="G593" s="291"/>
      <c r="H593" s="291"/>
      <c r="I593" s="291"/>
      <c r="J593" s="558"/>
      <c r="K593" s="291"/>
      <c r="L593" s="558"/>
      <c r="M593" s="291"/>
      <c r="N593" s="470"/>
      <c r="O593" s="699"/>
      <c r="P593" s="699"/>
    </row>
    <row r="594" spans="1:16">
      <c r="A594" s="288"/>
      <c r="B594" s="288"/>
      <c r="C594" s="614"/>
      <c r="D594" s="728"/>
      <c r="E594" s="304"/>
      <c r="G594" s="291"/>
      <c r="H594" s="291"/>
      <c r="I594" s="291"/>
      <c r="J594" s="558"/>
      <c r="K594" s="291"/>
      <c r="L594" s="558"/>
      <c r="M594" s="291"/>
      <c r="N594" s="470"/>
      <c r="O594" s="699"/>
      <c r="P594" s="699"/>
    </row>
    <row r="595" spans="1:16">
      <c r="A595" s="288"/>
      <c r="B595" s="288"/>
      <c r="C595" s="614"/>
      <c r="D595" s="304"/>
      <c r="E595" s="304"/>
      <c r="N595" s="711"/>
      <c r="O595" s="699"/>
      <c r="P595" s="699"/>
    </row>
    <row r="596" spans="1:16">
      <c r="A596" s="288"/>
      <c r="B596" s="288"/>
      <c r="C596" s="614"/>
      <c r="D596" s="304"/>
      <c r="E596" s="304"/>
      <c r="O596" s="699"/>
      <c r="P596" s="699"/>
    </row>
    <row r="597" spans="1:16">
      <c r="A597" s="288"/>
      <c r="B597" s="288"/>
      <c r="C597" s="614"/>
      <c r="D597" s="405"/>
      <c r="E597" s="291"/>
      <c r="F597" s="291"/>
      <c r="G597" s="291"/>
      <c r="H597" s="558"/>
      <c r="I597" s="291"/>
      <c r="J597" s="501"/>
      <c r="K597" s="291"/>
      <c r="L597" s="461"/>
      <c r="O597" s="699"/>
      <c r="P597" s="699"/>
    </row>
    <row r="598" spans="1:16">
      <c r="A598" s="288"/>
      <c r="B598" s="288"/>
      <c r="C598" s="614"/>
      <c r="D598" s="405"/>
      <c r="E598" s="291"/>
      <c r="F598" s="291"/>
      <c r="G598" s="291"/>
      <c r="H598" s="558"/>
      <c r="I598" s="291"/>
      <c r="J598" s="501"/>
      <c r="K598" s="291"/>
      <c r="L598" s="461"/>
      <c r="O598" s="699"/>
      <c r="P598" s="699"/>
    </row>
    <row r="599" spans="1:16">
      <c r="A599" s="288"/>
      <c r="B599" s="288"/>
      <c r="C599" s="614"/>
      <c r="D599" s="405"/>
      <c r="E599" s="291"/>
      <c r="F599" s="291"/>
      <c r="G599" s="291"/>
      <c r="H599" s="558"/>
      <c r="I599" s="291"/>
      <c r="J599" s="501"/>
      <c r="K599" s="291"/>
      <c r="L599" s="461"/>
      <c r="O599" s="699"/>
      <c r="P599" s="699"/>
    </row>
    <row r="600" spans="1:16">
      <c r="A600" s="288"/>
      <c r="B600" s="288"/>
      <c r="C600" s="614"/>
      <c r="D600" s="405"/>
      <c r="E600" s="291"/>
      <c r="F600" s="291"/>
      <c r="G600" s="291"/>
      <c r="H600" s="558"/>
      <c r="I600" s="291"/>
      <c r="J600" s="501"/>
      <c r="K600" s="291"/>
      <c r="L600" s="461"/>
      <c r="O600" s="699"/>
      <c r="P600" s="699"/>
    </row>
    <row r="601" spans="1:16">
      <c r="A601" s="288"/>
      <c r="B601" s="288"/>
      <c r="C601" s="614"/>
      <c r="D601" s="405"/>
      <c r="E601" s="291"/>
      <c r="F601" s="291"/>
      <c r="G601" s="291"/>
      <c r="H601" s="558"/>
      <c r="I601" s="291"/>
      <c r="J601" s="501"/>
      <c r="K601" s="291"/>
      <c r="L601" s="461"/>
      <c r="O601" s="699"/>
      <c r="P601" s="699"/>
    </row>
    <row r="602" spans="1:16">
      <c r="A602" s="288"/>
      <c r="B602" s="288"/>
      <c r="C602" s="614"/>
      <c r="D602" s="405"/>
      <c r="E602" s="291"/>
      <c r="F602" s="291"/>
      <c r="G602" s="291"/>
      <c r="H602" s="558"/>
      <c r="I602" s="291"/>
      <c r="J602" s="501"/>
      <c r="K602" s="291"/>
      <c r="L602" s="461"/>
      <c r="O602" s="699"/>
      <c r="P602" s="699"/>
    </row>
    <row r="603" spans="1:16">
      <c r="A603" s="288"/>
      <c r="B603" s="288"/>
      <c r="C603" s="614"/>
      <c r="D603" s="405"/>
      <c r="E603" s="291"/>
      <c r="F603" s="291"/>
      <c r="G603" s="291"/>
      <c r="H603" s="558"/>
      <c r="I603" s="291"/>
      <c r="J603" s="501"/>
      <c r="K603" s="291"/>
      <c r="L603" s="461"/>
      <c r="N603" s="719"/>
      <c r="O603" s="699"/>
      <c r="P603" s="699"/>
    </row>
    <row r="604" spans="1:16">
      <c r="A604" s="288"/>
      <c r="B604" s="288"/>
      <c r="C604" s="614"/>
      <c r="D604" s="304"/>
      <c r="E604" s="698"/>
      <c r="F604" s="719"/>
      <c r="J604" s="711"/>
      <c r="L604" s="617"/>
      <c r="N604" s="711"/>
      <c r="O604" s="699"/>
      <c r="P604" s="699"/>
    </row>
    <row r="605" spans="1:16">
      <c r="A605" s="288"/>
      <c r="B605" s="288"/>
      <c r="C605" s="614"/>
      <c r="D605" s="304"/>
      <c r="E605" s="304"/>
      <c r="N605" s="711"/>
      <c r="O605" s="708"/>
      <c r="P605" s="709"/>
    </row>
    <row r="606" spans="1:16" ht="15.75">
      <c r="A606" s="672"/>
      <c r="B606" s="672"/>
      <c r="C606" s="729"/>
      <c r="D606" s="676"/>
      <c r="E606" s="677"/>
      <c r="F606" s="678"/>
      <c r="G606" s="677"/>
      <c r="H606" s="679"/>
      <c r="I606" s="677"/>
      <c r="J606" s="680"/>
      <c r="K606" s="679"/>
      <c r="L606" s="679"/>
      <c r="M606" s="681"/>
      <c r="N606" s="680"/>
      <c r="O606" s="708"/>
      <c r="P606" s="709"/>
    </row>
    <row r="607" spans="1:16">
      <c r="A607" s="672"/>
      <c r="B607" s="672"/>
      <c r="C607" s="729"/>
      <c r="D607" s="304"/>
      <c r="E607" s="304"/>
      <c r="N607" s="711"/>
      <c r="O607" s="708"/>
      <c r="P607" s="709"/>
    </row>
    <row r="608" spans="1:16">
      <c r="A608" s="565"/>
      <c r="B608" s="565"/>
      <c r="C608" s="614"/>
      <c r="D608" s="614"/>
      <c r="E608" s="614"/>
      <c r="F608" s="614"/>
      <c r="G608" s="614"/>
      <c r="H608" s="614"/>
      <c r="I608" s="614"/>
      <c r="J608" s="614"/>
      <c r="K608" s="614"/>
      <c r="L608" s="614"/>
      <c r="M608" s="426"/>
      <c r="N608" s="426"/>
      <c r="O608" s="611"/>
      <c r="P608" s="611"/>
    </row>
    <row r="609" spans="1:18">
      <c r="A609" s="565"/>
      <c r="B609" s="565"/>
      <c r="C609" s="614"/>
      <c r="D609" s="614"/>
      <c r="E609" s="614"/>
      <c r="F609" s="614"/>
      <c r="G609" s="291"/>
      <c r="H609" s="291"/>
      <c r="I609" s="291"/>
      <c r="J609" s="558"/>
      <c r="K609" s="291"/>
      <c r="L609" s="501"/>
      <c r="M609" s="291"/>
      <c r="N609" s="461"/>
      <c r="O609" s="730"/>
      <c r="P609" s="731"/>
      <c r="R609" s="702"/>
    </row>
    <row r="610" spans="1:18" ht="15.75">
      <c r="A610" s="565"/>
      <c r="B610" s="565"/>
      <c r="C610" s="614"/>
      <c r="D610" s="676"/>
      <c r="E610" s="677"/>
      <c r="F610" s="678"/>
      <c r="G610" s="677"/>
      <c r="H610" s="679"/>
      <c r="I610" s="677"/>
      <c r="J610" s="680"/>
      <c r="K610" s="679"/>
      <c r="L610" s="679"/>
      <c r="M610" s="681"/>
      <c r="N610" s="680"/>
      <c r="O610" s="708"/>
      <c r="P610" s="709"/>
    </row>
    <row r="611" spans="1:18">
      <c r="A611" s="565"/>
      <c r="B611" s="565"/>
      <c r="C611" s="614"/>
      <c r="D611" s="614"/>
      <c r="E611" s="614"/>
      <c r="F611" s="614"/>
      <c r="G611" s="614"/>
      <c r="H611" s="614"/>
      <c r="I611" s="614"/>
      <c r="J611" s="614"/>
      <c r="K611" s="426"/>
      <c r="L611" s="732"/>
      <c r="M611" s="426"/>
      <c r="N611" s="426"/>
      <c r="O611" s="611"/>
      <c r="P611" s="611"/>
    </row>
    <row r="612" spans="1:18">
      <c r="A612" s="565"/>
      <c r="B612" s="565"/>
      <c r="C612" s="614"/>
      <c r="D612" s="542"/>
      <c r="E612" s="542"/>
      <c r="F612" s="542"/>
      <c r="G612" s="542"/>
      <c r="H612" s="542"/>
      <c r="I612" s="542"/>
      <c r="J612" s="542"/>
      <c r="K612" s="426"/>
      <c r="L612" s="732"/>
      <c r="M612" s="426"/>
      <c r="N612" s="732"/>
      <c r="O612" s="611"/>
      <c r="P612" s="611"/>
    </row>
    <row r="613" spans="1:18">
      <c r="A613" s="288"/>
      <c r="B613" s="288"/>
      <c r="C613" s="456"/>
      <c r="D613" s="639"/>
      <c r="E613" s="639"/>
      <c r="F613" s="639"/>
      <c r="O613" s="699"/>
      <c r="P613" s="699"/>
    </row>
    <row r="614" spans="1:18">
      <c r="A614" s="288"/>
      <c r="B614" s="288"/>
      <c r="C614" s="456"/>
      <c r="D614" s="669"/>
      <c r="E614" s="397"/>
      <c r="F614" s="558"/>
      <c r="G614" s="355"/>
      <c r="H614" s="733"/>
      <c r="I614" s="291"/>
      <c r="J614" s="501"/>
      <c r="K614" s="355"/>
      <c r="L614" s="668"/>
      <c r="M614" s="291"/>
      <c r="N614" s="470"/>
      <c r="O614" s="720"/>
      <c r="P614" s="709"/>
      <c r="R614" s="702"/>
    </row>
    <row r="615" spans="1:18">
      <c r="A615" s="288"/>
      <c r="B615" s="288"/>
      <c r="C615" s="456"/>
      <c r="D615" s="397"/>
      <c r="E615" s="397"/>
      <c r="F615" s="291"/>
      <c r="G615" s="291"/>
      <c r="H615" s="558"/>
      <c r="I615" s="291"/>
      <c r="J615" s="558"/>
      <c r="K615" s="291"/>
      <c r="L615" s="501"/>
      <c r="M615" s="291"/>
      <c r="N615" s="470"/>
      <c r="O615" s="699"/>
      <c r="P615" s="699"/>
    </row>
    <row r="616" spans="1:18">
      <c r="A616" s="288"/>
      <c r="B616" s="288"/>
      <c r="C616" s="456"/>
      <c r="D616" s="715"/>
      <c r="E616" s="689"/>
      <c r="F616" s="558"/>
      <c r="G616" s="291"/>
      <c r="H616" s="558"/>
      <c r="I616" s="615"/>
      <c r="J616" s="501"/>
      <c r="K616" s="291"/>
      <c r="L616" s="501"/>
      <c r="M616" s="291"/>
      <c r="N616" s="558"/>
      <c r="O616" s="710"/>
      <c r="P616" s="699"/>
    </row>
    <row r="617" spans="1:18">
      <c r="A617" s="288"/>
      <c r="B617" s="288"/>
      <c r="C617" s="456"/>
      <c r="D617" s="405"/>
      <c r="E617" s="405"/>
      <c r="F617" s="291"/>
      <c r="G617" s="291"/>
      <c r="H617" s="291"/>
      <c r="I617" s="288"/>
      <c r="J617" s="291"/>
      <c r="K617" s="291"/>
      <c r="L617" s="291"/>
      <c r="M617" s="291"/>
      <c r="N617" s="558"/>
      <c r="O617" s="699"/>
      <c r="P617" s="699"/>
    </row>
    <row r="618" spans="1:18">
      <c r="A618" s="288"/>
      <c r="B618" s="288"/>
      <c r="C618" s="456"/>
      <c r="D618" s="405"/>
      <c r="E618" s="405"/>
      <c r="O618" s="699"/>
      <c r="P618" s="699"/>
    </row>
    <row r="619" spans="1:18">
      <c r="A619" s="288"/>
      <c r="B619" s="288"/>
      <c r="C619" s="639"/>
      <c r="D619" s="639"/>
      <c r="E619" s="639"/>
      <c r="F619" s="639"/>
      <c r="O619" s="699"/>
      <c r="P619" s="698"/>
      <c r="R619" s="702"/>
    </row>
    <row r="620" spans="1:18">
      <c r="A620" s="288"/>
      <c r="B620" s="288"/>
      <c r="C620" s="639"/>
      <c r="D620" s="669"/>
      <c r="E620" s="397"/>
      <c r="F620" s="558"/>
      <c r="G620" s="355"/>
      <c r="H620" s="733"/>
      <c r="I620" s="291"/>
      <c r="J620" s="501"/>
      <c r="K620" s="355"/>
      <c r="L620" s="668"/>
      <c r="M620" s="291"/>
      <c r="N620" s="470"/>
      <c r="O620" s="710"/>
      <c r="P620" s="699"/>
    </row>
    <row r="621" spans="1:18">
      <c r="A621" s="288"/>
      <c r="B621" s="288"/>
      <c r="C621" s="639"/>
      <c r="D621" s="397"/>
      <c r="E621" s="397"/>
      <c r="F621" s="291"/>
      <c r="G621" s="291"/>
      <c r="H621" s="558"/>
      <c r="I621" s="291"/>
      <c r="J621" s="558"/>
      <c r="K621" s="291"/>
      <c r="L621" s="501"/>
      <c r="M621" s="291"/>
      <c r="N621" s="470"/>
      <c r="O621" s="699"/>
      <c r="P621" s="699"/>
    </row>
    <row r="622" spans="1:18">
      <c r="A622" s="288"/>
      <c r="B622" s="288"/>
      <c r="C622" s="639"/>
      <c r="D622" s="715"/>
      <c r="E622" s="689"/>
      <c r="F622" s="558"/>
      <c r="G622" s="355"/>
      <c r="H622" s="733"/>
      <c r="I622" s="291"/>
      <c r="J622" s="501"/>
      <c r="K622" s="355"/>
      <c r="L622" s="668"/>
      <c r="M622" s="291"/>
      <c r="N622" s="470"/>
      <c r="O622" s="720"/>
      <c r="P622" s="709"/>
    </row>
    <row r="623" spans="1:18">
      <c r="A623" s="288"/>
      <c r="B623" s="288"/>
      <c r="C623" s="639"/>
      <c r="D623" s="405"/>
      <c r="E623" s="405"/>
      <c r="F623" s="291"/>
      <c r="G623" s="291"/>
      <c r="H623" s="291"/>
      <c r="I623" s="288"/>
      <c r="J623" s="291"/>
      <c r="K623" s="291"/>
      <c r="L623" s="291"/>
      <c r="M623" s="291"/>
      <c r="N623" s="558"/>
      <c r="O623" s="699"/>
      <c r="P623" s="699"/>
    </row>
    <row r="624" spans="1:18">
      <c r="A624" s="288"/>
      <c r="B624" s="288"/>
      <c r="C624" s="639"/>
      <c r="D624" s="405"/>
      <c r="E624" s="405"/>
      <c r="O624" s="699"/>
      <c r="P624" s="699"/>
    </row>
    <row r="625" spans="1:19">
      <c r="A625" s="288"/>
      <c r="B625" s="288"/>
      <c r="C625" s="639"/>
      <c r="D625" s="639"/>
      <c r="E625" s="639"/>
      <c r="F625" s="639"/>
      <c r="G625" s="291"/>
      <c r="J625" s="711"/>
      <c r="L625" s="711"/>
      <c r="N625" s="711"/>
      <c r="O625" s="710"/>
      <c r="P625" s="699"/>
      <c r="R625" s="702"/>
    </row>
    <row r="626" spans="1:19">
      <c r="A626" s="288"/>
      <c r="B626" s="288"/>
      <c r="C626" s="639"/>
      <c r="D626" s="405"/>
      <c r="E626" s="405"/>
      <c r="F626" s="558"/>
      <c r="G626" s="355"/>
      <c r="H626" s="733"/>
      <c r="I626" s="291"/>
      <c r="J626" s="501"/>
      <c r="K626" s="355"/>
      <c r="L626" s="668"/>
      <c r="M626" s="291"/>
      <c r="N626" s="470"/>
      <c r="O626" s="720"/>
      <c r="P626" s="709"/>
    </row>
    <row r="627" spans="1:19">
      <c r="A627" s="288"/>
      <c r="B627" s="288"/>
      <c r="C627" s="639"/>
      <c r="D627" s="405"/>
      <c r="E627" s="405"/>
      <c r="O627" s="699"/>
      <c r="P627" s="699"/>
    </row>
    <row r="628" spans="1:19">
      <c r="A628" s="288"/>
      <c r="B628" s="288"/>
      <c r="C628" s="639"/>
      <c r="D628" s="405"/>
      <c r="E628" s="405"/>
      <c r="O628" s="699"/>
      <c r="P628" s="699"/>
    </row>
    <row r="629" spans="1:19">
      <c r="A629" s="288"/>
      <c r="B629" s="288"/>
      <c r="C629" s="620"/>
      <c r="D629" s="405"/>
      <c r="E629" s="405"/>
      <c r="O629" s="699"/>
      <c r="P629" s="699"/>
      <c r="R629" s="702">
        <v>0</v>
      </c>
      <c r="S629" s="702">
        <f>R629*1</f>
        <v>0</v>
      </c>
    </row>
    <row r="630" spans="1:19">
      <c r="A630" s="288"/>
      <c r="B630" s="288"/>
      <c r="C630" s="620"/>
      <c r="D630" s="639"/>
      <c r="E630" s="639"/>
      <c r="F630" s="558"/>
      <c r="G630" s="355"/>
      <c r="H630" s="733"/>
      <c r="I630" s="291"/>
      <c r="J630" s="501"/>
      <c r="K630" s="355"/>
      <c r="L630" s="668"/>
      <c r="M630" s="291"/>
      <c r="N630" s="470"/>
      <c r="O630" s="720"/>
      <c r="P630" s="709"/>
      <c r="S630" s="702">
        <f>SUM(S13:S629)</f>
        <v>0</v>
      </c>
    </row>
    <row r="631" spans="1:19">
      <c r="A631" s="288"/>
      <c r="B631" s="288"/>
      <c r="C631" s="620"/>
      <c r="D631" s="405"/>
      <c r="E631" s="405"/>
      <c r="F631" s="558"/>
      <c r="G631" s="355"/>
      <c r="H631" s="733"/>
      <c r="I631" s="291"/>
      <c r="J631" s="501"/>
      <c r="K631" s="355"/>
      <c r="L631" s="668"/>
      <c r="M631" s="291"/>
      <c r="N631" s="470"/>
      <c r="O631" s="720"/>
      <c r="P631" s="709"/>
    </row>
    <row r="632" spans="1:19">
      <c r="A632" s="288"/>
      <c r="B632" s="288"/>
      <c r="C632" s="456"/>
      <c r="D632" s="405"/>
      <c r="E632" s="405"/>
      <c r="O632" s="699"/>
      <c r="P632" s="699"/>
    </row>
    <row r="633" spans="1:19">
      <c r="A633" s="288"/>
      <c r="B633" s="288"/>
      <c r="C633" s="456"/>
      <c r="D633" s="734"/>
      <c r="E633" s="734"/>
      <c r="F633" s="734"/>
      <c r="G633" s="291"/>
      <c r="H633" s="291"/>
      <c r="I633" s="291"/>
      <c r="J633" s="558"/>
      <c r="K633" s="291"/>
      <c r="L633" s="501"/>
      <c r="M633" s="291"/>
      <c r="N633" s="461"/>
      <c r="O633" s="720"/>
      <c r="P633" s="709"/>
    </row>
    <row r="634" spans="1:19" ht="15.75">
      <c r="A634" s="288"/>
      <c r="B634" s="288"/>
      <c r="C634" s="456"/>
      <c r="D634" s="676"/>
      <c r="E634" s="677"/>
      <c r="F634" s="678"/>
      <c r="G634" s="677"/>
      <c r="H634" s="679"/>
      <c r="I634" s="677"/>
      <c r="J634" s="680"/>
      <c r="K634" s="679"/>
      <c r="L634" s="679"/>
      <c r="M634" s="681"/>
      <c r="N634" s="680"/>
      <c r="O634" s="708"/>
      <c r="P634" s="709"/>
    </row>
    <row r="635" spans="1:19">
      <c r="A635" s="288"/>
      <c r="B635" s="288"/>
      <c r="C635" s="456"/>
      <c r="D635" s="639"/>
      <c r="E635" s="639"/>
      <c r="F635" s="558"/>
      <c r="G635" s="355"/>
      <c r="H635" s="733"/>
      <c r="I635" s="291"/>
      <c r="J635" s="501"/>
      <c r="K635" s="355"/>
      <c r="L635" s="668"/>
      <c r="M635" s="291"/>
      <c r="N635" s="470"/>
      <c r="O635" s="720"/>
      <c r="P635" s="709"/>
    </row>
    <row r="636" spans="1:19">
      <c r="A636" s="288"/>
      <c r="B636" s="288"/>
      <c r="C636" s="456"/>
      <c r="D636" s="405"/>
      <c r="E636" s="405"/>
      <c r="O636" s="699"/>
      <c r="P636" s="699"/>
    </row>
    <row r="637" spans="1:19">
      <c r="A637" s="288"/>
      <c r="B637" s="288"/>
      <c r="C637" s="456"/>
      <c r="D637" s="639"/>
      <c r="E637" s="639"/>
      <c r="F637" s="639"/>
      <c r="G637" s="291"/>
      <c r="H637" s="291"/>
      <c r="I637" s="291"/>
      <c r="J637" s="558"/>
      <c r="K637" s="291"/>
      <c r="L637" s="501"/>
      <c r="M637" s="291"/>
      <c r="N637" s="461"/>
      <c r="O637" s="720"/>
      <c r="P637" s="709"/>
    </row>
    <row r="638" spans="1:19">
      <c r="A638" s="288"/>
      <c r="B638" s="288"/>
      <c r="C638" s="456"/>
      <c r="D638" s="639"/>
      <c r="E638" s="639"/>
      <c r="F638" s="558"/>
      <c r="G638" s="355"/>
      <c r="H638" s="733"/>
      <c r="I638" s="291"/>
      <c r="J638" s="501"/>
      <c r="K638" s="355"/>
      <c r="L638" s="668"/>
      <c r="M638" s="291"/>
      <c r="N638" s="470"/>
      <c r="O638" s="720"/>
      <c r="P638" s="709"/>
    </row>
    <row r="639" spans="1:19">
      <c r="A639" s="288"/>
      <c r="B639" s="288"/>
      <c r="C639" s="456"/>
      <c r="D639" s="639"/>
      <c r="E639" s="639"/>
      <c r="F639" s="558"/>
      <c r="G639" s="291"/>
      <c r="H639" s="667"/>
      <c r="I639" s="291"/>
      <c r="J639" s="501"/>
      <c r="K639" s="355"/>
      <c r="L639" s="668"/>
      <c r="M639" s="291"/>
      <c r="N639" s="470"/>
      <c r="O639" s="735"/>
      <c r="P639" s="709"/>
    </row>
    <row r="640" spans="1:19">
      <c r="A640" s="288"/>
      <c r="B640" s="288"/>
      <c r="C640" s="456"/>
      <c r="D640" s="639"/>
      <c r="E640" s="639"/>
      <c r="F640" s="639"/>
      <c r="G640" s="639"/>
      <c r="H640" s="667"/>
      <c r="I640" s="291"/>
      <c r="J640" s="667"/>
      <c r="K640" s="355"/>
      <c r="L640" s="667"/>
      <c r="M640" s="615"/>
      <c r="N640" s="470"/>
      <c r="O640" s="735"/>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639"/>
      <c r="E644" s="639"/>
      <c r="F644" s="558"/>
      <c r="G644" s="355"/>
      <c r="H644" s="733"/>
      <c r="I644" s="291"/>
      <c r="J644" s="501"/>
      <c r="K644" s="355"/>
      <c r="L644" s="668"/>
      <c r="M644" s="291"/>
      <c r="N644" s="470"/>
      <c r="O644" s="720"/>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405"/>
      <c r="E646" s="405"/>
      <c r="O646" s="699"/>
      <c r="P646" s="699"/>
    </row>
    <row r="647" spans="1:16">
      <c r="A647" s="288"/>
      <c r="B647" s="288"/>
      <c r="C647" s="456"/>
      <c r="D647" s="639"/>
      <c r="E647" s="639"/>
      <c r="F647" s="639"/>
      <c r="G647" s="291"/>
      <c r="H647" s="291"/>
      <c r="I647" s="291"/>
      <c r="J647" s="558"/>
      <c r="K647" s="291"/>
      <c r="L647" s="501"/>
      <c r="M647" s="291"/>
      <c r="N647" s="461"/>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291"/>
      <c r="H649" s="667"/>
      <c r="I649" s="291"/>
      <c r="J649" s="501"/>
      <c r="K649" s="355"/>
      <c r="L649" s="668"/>
      <c r="M649" s="291"/>
      <c r="N649" s="470"/>
      <c r="O649" s="735"/>
      <c r="P649" s="709"/>
    </row>
    <row r="650" spans="1:16">
      <c r="A650" s="288"/>
      <c r="B650" s="288"/>
      <c r="C650" s="456"/>
      <c r="D650" s="639"/>
      <c r="E650" s="639"/>
      <c r="F650" s="639"/>
      <c r="G650" s="639"/>
      <c r="H650" s="667"/>
      <c r="I650" s="291"/>
      <c r="J650" s="667"/>
      <c r="K650" s="355"/>
      <c r="L650" s="667"/>
      <c r="M650" s="615"/>
      <c r="N650" s="470"/>
      <c r="O650" s="735"/>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639"/>
      <c r="E654" s="639"/>
      <c r="F654" s="558"/>
      <c r="G654" s="355"/>
      <c r="H654" s="733"/>
      <c r="I654" s="291"/>
      <c r="J654" s="501"/>
      <c r="K654" s="355"/>
      <c r="L654" s="668"/>
      <c r="M654" s="291"/>
      <c r="N654" s="470"/>
      <c r="O654" s="720"/>
      <c r="P654" s="709"/>
    </row>
    <row r="655" spans="1:16">
      <c r="A655" s="288"/>
      <c r="B655" s="288"/>
      <c r="C655" s="456"/>
      <c r="D655" s="639"/>
      <c r="E655" s="639"/>
      <c r="F655" s="558"/>
      <c r="G655" s="355"/>
      <c r="H655" s="733"/>
      <c r="I655" s="291"/>
      <c r="J655" s="501"/>
      <c r="K655" s="355"/>
      <c r="L655" s="668"/>
      <c r="M655" s="291"/>
      <c r="N655" s="470"/>
      <c r="O655" s="720"/>
      <c r="P655" s="709"/>
    </row>
    <row r="656" spans="1:16">
      <c r="A656" s="288"/>
      <c r="B656" s="288"/>
      <c r="C656" s="456"/>
      <c r="D656" s="405"/>
      <c r="E656" s="405"/>
      <c r="O656" s="699"/>
      <c r="P656" s="699"/>
    </row>
    <row r="657" spans="1:16">
      <c r="A657" s="288"/>
      <c r="B657" s="288"/>
      <c r="C657" s="456"/>
      <c r="D657" s="639"/>
      <c r="E657" s="639"/>
      <c r="F657" s="639"/>
      <c r="G657" s="291"/>
      <c r="H657" s="615"/>
      <c r="I657" s="615"/>
      <c r="J657" s="667"/>
      <c r="K657" s="615"/>
      <c r="L657" s="667"/>
      <c r="M657" s="615"/>
      <c r="N657" s="458"/>
      <c r="O657" s="735"/>
      <c r="P657" s="709"/>
    </row>
    <row r="658" spans="1:16">
      <c r="A658" s="288"/>
      <c r="B658" s="288"/>
      <c r="C658" s="456"/>
      <c r="D658" s="639"/>
      <c r="E658" s="639"/>
      <c r="F658" s="639"/>
      <c r="G658" s="639"/>
      <c r="H658" s="667"/>
      <c r="I658" s="291"/>
      <c r="J658" s="667"/>
      <c r="K658" s="355"/>
      <c r="L658" s="667"/>
      <c r="M658" s="615"/>
      <c r="N658" s="470"/>
      <c r="O658" s="735"/>
      <c r="P658" s="709"/>
    </row>
    <row r="659" spans="1:16">
      <c r="A659" s="288"/>
      <c r="B659" s="288"/>
      <c r="C659" s="456"/>
      <c r="D659" s="405"/>
      <c r="E659" s="405"/>
      <c r="F659" s="405"/>
      <c r="G659" s="291"/>
      <c r="H659" s="291"/>
      <c r="I659" s="291"/>
      <c r="J659" s="671"/>
      <c r="K659" s="291"/>
      <c r="L659" s="671"/>
      <c r="M659" s="291"/>
      <c r="N659" s="461"/>
      <c r="O659" s="735"/>
      <c r="P659" s="709"/>
    </row>
    <row r="660" spans="1:16">
      <c r="A660" s="288"/>
      <c r="B660" s="288"/>
      <c r="C660" s="456"/>
      <c r="D660" s="405"/>
      <c r="E660" s="405"/>
      <c r="O660" s="699"/>
      <c r="P660" s="699"/>
    </row>
    <row r="661" spans="1:16">
      <c r="A661" s="288"/>
      <c r="B661" s="288"/>
      <c r="C661" s="456"/>
      <c r="D661" s="639"/>
      <c r="E661" s="639"/>
      <c r="F661" s="639"/>
      <c r="G661" s="291"/>
      <c r="H661" s="291"/>
      <c r="I661" s="291"/>
      <c r="J661" s="558"/>
      <c r="K661" s="291"/>
      <c r="L661" s="501"/>
      <c r="M661" s="291"/>
      <c r="N661" s="461"/>
      <c r="O661" s="720"/>
      <c r="P661" s="709"/>
    </row>
    <row r="662" spans="1:16">
      <c r="A662" s="288"/>
      <c r="B662" s="288"/>
      <c r="C662" s="456"/>
      <c r="D662" s="734"/>
      <c r="E662" s="734"/>
      <c r="F662" s="734"/>
      <c r="G662" s="734"/>
      <c r="H662" s="734"/>
      <c r="I662" s="615"/>
      <c r="J662" s="558"/>
      <c r="K662" s="291"/>
      <c r="L662" s="643"/>
      <c r="M662" s="291"/>
      <c r="N662" s="470"/>
      <c r="O662" s="720"/>
      <c r="P662" s="709"/>
    </row>
    <row r="663" spans="1:16">
      <c r="A663" s="288"/>
      <c r="B663" s="288"/>
      <c r="C663" s="456"/>
      <c r="D663" s="639"/>
      <c r="E663" s="639"/>
      <c r="F663" s="639"/>
      <c r="G663" s="639"/>
      <c r="H663" s="667"/>
      <c r="I663" s="291"/>
      <c r="J663" s="667"/>
      <c r="K663" s="355"/>
      <c r="L663" s="667"/>
      <c r="M663" s="615"/>
      <c r="N663" s="470"/>
      <c r="O663" s="735"/>
      <c r="P663" s="709"/>
    </row>
    <row r="664" spans="1:16">
      <c r="A664" s="288"/>
      <c r="B664" s="288"/>
      <c r="C664" s="456"/>
      <c r="D664" s="689"/>
      <c r="E664" s="689"/>
      <c r="F664" s="689"/>
      <c r="G664" s="734"/>
      <c r="H664" s="734"/>
      <c r="I664" s="615"/>
      <c r="J664" s="558"/>
      <c r="K664" s="291"/>
      <c r="L664" s="643"/>
      <c r="M664" s="291"/>
      <c r="N664" s="470"/>
      <c r="O664" s="720"/>
      <c r="P664" s="709"/>
    </row>
    <row r="665" spans="1:16">
      <c r="A665" s="288"/>
      <c r="B665" s="288"/>
      <c r="C665" s="456"/>
      <c r="D665" s="689"/>
      <c r="E665" s="689"/>
      <c r="F665" s="689"/>
      <c r="G665" s="734"/>
      <c r="H665" s="734"/>
      <c r="I665" s="615"/>
      <c r="J665" s="558"/>
      <c r="K665" s="291"/>
      <c r="L665" s="643"/>
      <c r="M665" s="291"/>
      <c r="N665" s="470"/>
      <c r="O665" s="720"/>
      <c r="P665" s="709"/>
    </row>
    <row r="666" spans="1:16">
      <c r="A666" s="288"/>
      <c r="B666" s="288"/>
      <c r="C666" s="456"/>
      <c r="D666" s="639"/>
      <c r="E666" s="639"/>
      <c r="F666" s="558"/>
      <c r="G666" s="291"/>
      <c r="H666" s="667"/>
      <c r="I666" s="291"/>
      <c r="J666" s="501"/>
      <c r="K666" s="355"/>
      <c r="L666" s="668"/>
      <c r="M666" s="291"/>
      <c r="N666" s="470"/>
      <c r="O666" s="735"/>
      <c r="P666" s="709"/>
    </row>
    <row r="667" spans="1:16">
      <c r="A667" s="288"/>
      <c r="B667" s="288"/>
      <c r="C667" s="456"/>
      <c r="D667" s="405"/>
      <c r="E667" s="405"/>
      <c r="O667" s="699"/>
      <c r="P667" s="699"/>
    </row>
    <row r="668" spans="1:16">
      <c r="A668" s="288"/>
      <c r="B668" s="288"/>
      <c r="C668" s="456"/>
      <c r="D668" s="639"/>
      <c r="E668" s="639"/>
      <c r="F668" s="639"/>
      <c r="G668" s="291"/>
      <c r="H668" s="291"/>
      <c r="I668" s="291"/>
      <c r="J668" s="558"/>
      <c r="K668" s="291"/>
      <c r="L668" s="558"/>
      <c r="M668" s="291"/>
      <c r="N668" s="461"/>
      <c r="O668" s="720"/>
      <c r="P668" s="709"/>
    </row>
    <row r="669" spans="1:16">
      <c r="A669" s="288"/>
      <c r="B669" s="288"/>
      <c r="C669" s="456"/>
      <c r="D669" s="639"/>
      <c r="E669" s="639"/>
      <c r="F669" s="639"/>
      <c r="G669" s="639"/>
      <c r="H669" s="667"/>
      <c r="I669" s="291"/>
      <c r="J669" s="667"/>
      <c r="K669" s="355"/>
      <c r="L669" s="667"/>
      <c r="M669" s="668"/>
      <c r="N669" s="470"/>
      <c r="O669" s="735"/>
      <c r="P669" s="709"/>
    </row>
    <row r="670" spans="1:16">
      <c r="A670" s="288"/>
      <c r="B670" s="288"/>
      <c r="C670" s="456"/>
      <c r="D670" s="639"/>
      <c r="E670" s="639"/>
      <c r="F670" s="558"/>
      <c r="G670" s="291"/>
      <c r="H670" s="667"/>
      <c r="I670" s="291"/>
      <c r="J670" s="501"/>
      <c r="K670" s="355"/>
      <c r="M670" s="291"/>
      <c r="N670" s="470"/>
      <c r="O670" s="735"/>
      <c r="P670" s="709"/>
    </row>
    <row r="671" spans="1:16">
      <c r="A671" s="288"/>
      <c r="B671" s="288"/>
      <c r="C671" s="456"/>
      <c r="D671" s="405"/>
      <c r="E671" s="405"/>
      <c r="O671" s="699"/>
      <c r="P671" s="699"/>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620"/>
      <c r="E673" s="620"/>
      <c r="F673" s="620"/>
      <c r="G673" s="620"/>
      <c r="H673" s="624"/>
      <c r="I673" s="623"/>
      <c r="J673" s="624"/>
      <c r="K673" s="736"/>
      <c r="L673" s="624"/>
      <c r="M673" s="737"/>
      <c r="N673" s="622"/>
      <c r="O673" s="738"/>
      <c r="P673" s="725"/>
    </row>
    <row r="674" spans="1:16">
      <c r="A674" s="288"/>
      <c r="B674" s="288"/>
      <c r="C674" s="456"/>
      <c r="D674" s="639"/>
      <c r="E674" s="639"/>
      <c r="F674" s="558"/>
      <c r="G674" s="355"/>
      <c r="H674" s="733"/>
      <c r="I674" s="291"/>
      <c r="J674" s="501"/>
      <c r="K674" s="355"/>
      <c r="L674" s="668"/>
      <c r="M674" s="291"/>
      <c r="N674" s="470"/>
      <c r="O674" s="720"/>
      <c r="P674" s="709"/>
    </row>
    <row r="675" spans="1:16">
      <c r="A675" s="288"/>
      <c r="B675" s="288"/>
      <c r="C675" s="456"/>
      <c r="D675" s="405"/>
      <c r="E675" s="405"/>
      <c r="O675" s="699"/>
      <c r="P675" s="699"/>
    </row>
    <row r="676" spans="1:16">
      <c r="A676" s="288"/>
      <c r="B676" s="288"/>
      <c r="C676" s="456"/>
      <c r="D676" s="639"/>
      <c r="E676" s="639"/>
      <c r="F676" s="639"/>
      <c r="G676" s="291"/>
      <c r="H676" s="734"/>
      <c r="I676" s="615"/>
      <c r="J676" s="558"/>
      <c r="K676" s="291"/>
      <c r="L676" s="643"/>
      <c r="M676" s="291"/>
      <c r="N676" s="470"/>
      <c r="O676" s="720"/>
      <c r="P676" s="709"/>
    </row>
    <row r="677" spans="1:16">
      <c r="A677" s="288"/>
      <c r="B677" s="288"/>
      <c r="C677" s="456"/>
      <c r="D677" s="620"/>
      <c r="E677" s="620"/>
      <c r="F677" s="620"/>
      <c r="G677" s="620"/>
      <c r="H677" s="624"/>
      <c r="I677" s="623"/>
      <c r="J677" s="624"/>
      <c r="K677" s="736"/>
      <c r="L677" s="624"/>
      <c r="M677" s="737"/>
      <c r="N677" s="622"/>
      <c r="O677" s="738"/>
      <c r="P677" s="725"/>
    </row>
    <row r="678" spans="1:16">
      <c r="A678" s="288"/>
      <c r="B678" s="288"/>
      <c r="C678" s="456"/>
      <c r="D678" s="734"/>
      <c r="E678" s="734"/>
      <c r="F678" s="734"/>
      <c r="G678" s="734"/>
      <c r="H678" s="734"/>
      <c r="I678" s="615"/>
      <c r="J678" s="558"/>
      <c r="K678" s="291"/>
      <c r="L678" s="643"/>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01"/>
      <c r="M680" s="291"/>
      <c r="N680" s="461"/>
      <c r="O680" s="720"/>
      <c r="P680" s="709"/>
    </row>
    <row r="681" spans="1:16">
      <c r="A681" s="288"/>
      <c r="B681" s="288"/>
      <c r="C681" s="456"/>
      <c r="D681" s="734"/>
      <c r="E681" s="734"/>
      <c r="F681" s="734"/>
      <c r="G681" s="734"/>
      <c r="H681" s="734"/>
      <c r="I681" s="291"/>
      <c r="J681" s="558"/>
      <c r="K681" s="291"/>
      <c r="L681" s="643"/>
      <c r="M681" s="291"/>
      <c r="N681" s="470"/>
      <c r="O681" s="720"/>
      <c r="P681" s="709"/>
    </row>
    <row r="682" spans="1:16">
      <c r="A682" s="288"/>
      <c r="B682" s="288"/>
      <c r="C682" s="456"/>
      <c r="D682" s="620"/>
      <c r="E682" s="620"/>
      <c r="F682" s="620"/>
      <c r="G682" s="620"/>
      <c r="H682" s="624"/>
      <c r="I682" s="623"/>
      <c r="J682" s="624"/>
      <c r="K682" s="736"/>
      <c r="L682" s="624"/>
      <c r="M682" s="737"/>
      <c r="N682" s="622"/>
      <c r="O682" s="738"/>
      <c r="P682" s="725"/>
    </row>
    <row r="683" spans="1:16">
      <c r="A683" s="288"/>
      <c r="B683" s="288"/>
      <c r="C683" s="456"/>
      <c r="D683" s="639"/>
      <c r="E683" s="639"/>
      <c r="F683" s="558"/>
      <c r="G683" s="291"/>
      <c r="H683" s="667"/>
      <c r="I683" s="291"/>
      <c r="J683" s="501"/>
      <c r="K683" s="355"/>
      <c r="L683" s="668"/>
      <c r="M683" s="291"/>
      <c r="N683" s="470"/>
      <c r="O683" s="735"/>
      <c r="P683" s="709"/>
    </row>
    <row r="684" spans="1:16">
      <c r="A684" s="288"/>
      <c r="B684" s="288"/>
      <c r="C684" s="456"/>
      <c r="D684" s="639"/>
      <c r="E684" s="639"/>
      <c r="F684" s="558"/>
      <c r="G684" s="355"/>
      <c r="H684" s="733"/>
      <c r="I684" s="291"/>
      <c r="J684" s="501"/>
      <c r="K684" s="355"/>
      <c r="L684" s="668"/>
      <c r="M684" s="291"/>
      <c r="N684" s="470"/>
      <c r="O684" s="720"/>
      <c r="P684" s="709"/>
    </row>
    <row r="685" spans="1:16">
      <c r="A685" s="288"/>
      <c r="B685" s="288"/>
      <c r="C685" s="456"/>
      <c r="D685" s="405"/>
      <c r="E685" s="405"/>
      <c r="O685" s="699"/>
      <c r="P685" s="699"/>
    </row>
    <row r="686" spans="1:16">
      <c r="A686" s="288"/>
      <c r="B686" s="288"/>
      <c r="C686" s="456"/>
      <c r="D686" s="639"/>
      <c r="E686" s="639"/>
      <c r="F686" s="639"/>
      <c r="G686" s="291"/>
      <c r="H686" s="291"/>
      <c r="I686" s="291"/>
      <c r="J686" s="558"/>
      <c r="K686" s="291"/>
      <c r="L686" s="558"/>
      <c r="M686" s="291"/>
      <c r="N686" s="461"/>
      <c r="O686" s="708"/>
      <c r="P686" s="709"/>
    </row>
    <row r="687" spans="1:16">
      <c r="A687" s="288"/>
      <c r="B687" s="288"/>
      <c r="C687" s="456"/>
      <c r="D687" s="620"/>
      <c r="E687" s="620"/>
      <c r="F687" s="620"/>
      <c r="G687" s="620"/>
      <c r="H687" s="624"/>
      <c r="I687" s="623"/>
      <c r="J687" s="624"/>
      <c r="K687" s="736"/>
      <c r="L687" s="624"/>
      <c r="M687" s="737"/>
      <c r="N687" s="622"/>
      <c r="O687" s="738"/>
      <c r="P687" s="725"/>
    </row>
    <row r="688" spans="1:16">
      <c r="A688" s="288"/>
      <c r="B688" s="288"/>
      <c r="C688" s="456"/>
      <c r="D688" s="639"/>
      <c r="E688" s="639"/>
      <c r="F688" s="558"/>
      <c r="G688" s="355"/>
      <c r="H688" s="733"/>
      <c r="I688" s="291"/>
      <c r="J688" s="501"/>
      <c r="K688" s="355"/>
      <c r="L688" s="668"/>
      <c r="M688" s="291"/>
      <c r="N688" s="470"/>
      <c r="O688" s="720"/>
      <c r="P688" s="709"/>
    </row>
    <row r="689" spans="1:16">
      <c r="A689" s="288"/>
      <c r="B689" s="288"/>
      <c r="C689" s="456"/>
      <c r="D689" s="405"/>
      <c r="E689" s="405"/>
      <c r="O689" s="699"/>
      <c r="P689" s="699"/>
    </row>
    <row r="690" spans="1:16">
      <c r="A690" s="288"/>
      <c r="B690" s="288"/>
      <c r="C690" s="456"/>
      <c r="D690" s="639"/>
      <c r="E690" s="639"/>
      <c r="F690" s="639"/>
      <c r="G690" s="291"/>
      <c r="H690" s="291"/>
      <c r="I690" s="291"/>
      <c r="J690" s="558"/>
      <c r="K690" s="291"/>
      <c r="L690" s="558"/>
      <c r="M690" s="291"/>
      <c r="N690" s="461"/>
      <c r="O690" s="708"/>
      <c r="P690" s="709"/>
    </row>
    <row r="691" spans="1:16">
      <c r="A691" s="288"/>
      <c r="B691" s="288"/>
      <c r="C691" s="456"/>
      <c r="D691" s="620"/>
      <c r="E691" s="620"/>
      <c r="F691" s="620"/>
      <c r="G691" s="620"/>
      <c r="H691" s="624"/>
      <c r="I691" s="623"/>
      <c r="J691" s="624"/>
      <c r="K691" s="736"/>
      <c r="L691" s="624"/>
      <c r="M691" s="737"/>
      <c r="N691" s="622"/>
      <c r="O691" s="738"/>
      <c r="P691" s="725"/>
    </row>
    <row r="692" spans="1:16">
      <c r="A692" s="288"/>
      <c r="B692" s="288"/>
      <c r="C692" s="456"/>
      <c r="D692" s="639"/>
      <c r="E692" s="639"/>
      <c r="F692" s="558"/>
      <c r="G692" s="355"/>
      <c r="H692" s="733"/>
      <c r="I692" s="291"/>
      <c r="J692" s="501"/>
      <c r="K692" s="355"/>
      <c r="L692" s="668"/>
      <c r="M692" s="291"/>
      <c r="N692" s="470"/>
      <c r="O692" s="720"/>
      <c r="P692" s="709"/>
    </row>
    <row r="693" spans="1:16">
      <c r="A693" s="288"/>
      <c r="B693" s="288"/>
      <c r="C693" s="456"/>
      <c r="D693" s="405"/>
      <c r="E693" s="405"/>
      <c r="O693" s="699"/>
      <c r="P693" s="699"/>
    </row>
    <row r="694" spans="1:16">
      <c r="A694" s="288"/>
      <c r="B694" s="288"/>
      <c r="C694" s="456"/>
      <c r="D694" s="639"/>
      <c r="E694" s="639"/>
      <c r="F694" s="639"/>
      <c r="G694" s="291"/>
      <c r="H694" s="291"/>
      <c r="I694" s="291"/>
      <c r="J694" s="558"/>
      <c r="K694" s="291"/>
      <c r="L694" s="558"/>
      <c r="M694" s="291"/>
      <c r="N694" s="461"/>
      <c r="O694" s="708"/>
      <c r="P694" s="709"/>
    </row>
    <row r="695" spans="1:16">
      <c r="A695" s="288"/>
      <c r="B695" s="288"/>
      <c r="C695" s="456"/>
      <c r="D695" s="620"/>
      <c r="E695" s="620"/>
      <c r="F695" s="620"/>
      <c r="G695" s="620"/>
      <c r="H695" s="624"/>
      <c r="I695" s="623"/>
      <c r="J695" s="624"/>
      <c r="K695" s="736"/>
      <c r="L695" s="624"/>
      <c r="M695" s="737"/>
      <c r="N695" s="622"/>
      <c r="O695" s="738"/>
      <c r="P695" s="725"/>
    </row>
    <row r="696" spans="1:16">
      <c r="A696" s="288"/>
      <c r="B696" s="288"/>
      <c r="C696" s="456"/>
      <c r="D696" s="639"/>
      <c r="E696" s="639"/>
      <c r="F696" s="558"/>
      <c r="G696" s="355"/>
      <c r="H696" s="733"/>
      <c r="I696" s="291"/>
      <c r="J696" s="501"/>
      <c r="K696" s="355"/>
      <c r="L696" s="668"/>
      <c r="M696" s="291"/>
      <c r="N696" s="470"/>
      <c r="O696" s="720"/>
      <c r="P696" s="709"/>
    </row>
    <row r="697" spans="1:16">
      <c r="A697" s="288"/>
      <c r="B697" s="288"/>
      <c r="C697" s="456"/>
      <c r="D697" s="405"/>
      <c r="E697" s="405"/>
      <c r="O697" s="699"/>
      <c r="P697" s="69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624"/>
      <c r="M699" s="737"/>
      <c r="N699" s="622"/>
      <c r="O699" s="738"/>
      <c r="P699" s="725"/>
    </row>
    <row r="700" spans="1:16">
      <c r="A700" s="288"/>
      <c r="B700" s="288"/>
      <c r="C700" s="456"/>
      <c r="D700" s="639"/>
      <c r="E700" s="639"/>
      <c r="F700" s="558"/>
      <c r="G700" s="355"/>
      <c r="H700" s="733"/>
      <c r="I700" s="291"/>
      <c r="J700" s="501"/>
      <c r="K700" s="355"/>
      <c r="L700" s="668"/>
      <c r="M700" s="291"/>
      <c r="N700" s="470"/>
      <c r="O700" s="720"/>
      <c r="P700" s="709"/>
    </row>
    <row r="701" spans="1:16">
      <c r="A701" s="288"/>
      <c r="B701" s="288"/>
      <c r="C701" s="456"/>
      <c r="D701" s="405"/>
      <c r="E701" s="405"/>
      <c r="O701" s="699"/>
      <c r="P701" s="69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39"/>
      <c r="E703" s="639"/>
      <c r="F703" s="639"/>
      <c r="G703" s="291"/>
      <c r="H703" s="291"/>
      <c r="I703" s="291"/>
      <c r="J703" s="558"/>
      <c r="K703" s="291"/>
      <c r="L703" s="558"/>
      <c r="M703" s="291"/>
      <c r="N703" s="461"/>
      <c r="O703" s="708"/>
      <c r="P703" s="70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20"/>
      <c r="E705" s="620"/>
      <c r="F705" s="620"/>
      <c r="G705" s="620"/>
      <c r="H705" s="624"/>
      <c r="I705" s="623"/>
      <c r="J705" s="624"/>
      <c r="K705" s="736"/>
      <c r="L705" s="739"/>
      <c r="M705" s="737"/>
      <c r="N705" s="622"/>
      <c r="O705" s="724"/>
      <c r="P705" s="725"/>
    </row>
    <row r="706" spans="1:16">
      <c r="A706" s="288"/>
      <c r="B706" s="288"/>
      <c r="C706" s="456"/>
      <c r="D706" s="639"/>
      <c r="E706" s="639"/>
      <c r="F706" s="639"/>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734"/>
      <c r="E708" s="734"/>
      <c r="F708" s="734"/>
      <c r="G708" s="734"/>
      <c r="H708" s="734"/>
      <c r="I708" s="291"/>
      <c r="J708" s="558"/>
      <c r="K708" s="291"/>
      <c r="L708" s="643"/>
      <c r="M708" s="291"/>
      <c r="N708" s="470"/>
      <c r="O708" s="720"/>
      <c r="P708" s="709"/>
    </row>
    <row r="709" spans="1:16">
      <c r="A709" s="288"/>
      <c r="B709" s="288"/>
      <c r="C709" s="456"/>
      <c r="D709" s="405"/>
      <c r="E709" s="405"/>
      <c r="O709" s="699"/>
      <c r="P709" s="69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291"/>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639"/>
      <c r="E715" s="639"/>
      <c r="F715" s="639"/>
      <c r="G715" s="291"/>
      <c r="H715" s="291"/>
      <c r="I715" s="291"/>
      <c r="J715" s="558"/>
      <c r="K715" s="291"/>
      <c r="L715" s="558"/>
      <c r="M715" s="291"/>
      <c r="N715" s="461"/>
      <c r="O715" s="708"/>
      <c r="P715" s="709"/>
    </row>
    <row r="716" spans="1:16">
      <c r="A716" s="288"/>
      <c r="B716" s="288"/>
      <c r="C716" s="456"/>
      <c r="D716" s="639"/>
      <c r="E716" s="639"/>
      <c r="F716" s="639"/>
      <c r="G716" s="291"/>
      <c r="H716" s="291"/>
      <c r="I716" s="291"/>
      <c r="J716" s="558"/>
      <c r="K716" s="291"/>
      <c r="L716" s="558"/>
      <c r="M716" s="291"/>
      <c r="N716" s="461"/>
      <c r="O716" s="708"/>
      <c r="P716" s="709"/>
    </row>
    <row r="717" spans="1:16">
      <c r="A717" s="288"/>
      <c r="B717" s="288"/>
      <c r="C717" s="456"/>
      <c r="D717" s="734"/>
      <c r="E717" s="734"/>
      <c r="F717" s="734"/>
      <c r="G717" s="734"/>
      <c r="H717" s="734"/>
      <c r="I717" s="291"/>
      <c r="J717" s="558"/>
      <c r="K717" s="291"/>
      <c r="L717" s="643"/>
      <c r="M717" s="291"/>
      <c r="N717" s="470"/>
      <c r="O717" s="720"/>
      <c r="P717" s="709"/>
    </row>
    <row r="718" spans="1:16">
      <c r="A718" s="740"/>
      <c r="B718" s="740"/>
      <c r="C718" s="741"/>
      <c r="F718" s="742"/>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H721" s="291"/>
      <c r="I721" s="291"/>
      <c r="J721" s="558"/>
      <c r="K721" s="291"/>
      <c r="L721" s="558"/>
      <c r="M721" s="291"/>
      <c r="N721" s="461"/>
      <c r="O721" s="708"/>
      <c r="P721" s="709"/>
    </row>
    <row r="722" spans="1:16">
      <c r="A722" s="740"/>
      <c r="B722" s="740"/>
      <c r="C722" s="741"/>
      <c r="H722" s="291"/>
      <c r="I722" s="291"/>
      <c r="J722" s="558"/>
      <c r="K722" s="291"/>
      <c r="L722" s="558"/>
      <c r="M722" s="291"/>
      <c r="N722" s="461"/>
      <c r="O722" s="708"/>
      <c r="P722" s="709"/>
    </row>
    <row r="723" spans="1:16">
      <c r="A723" s="740"/>
      <c r="B723" s="740"/>
      <c r="C723" s="741"/>
      <c r="F723" s="712"/>
      <c r="H723" s="291"/>
      <c r="I723" s="291"/>
      <c r="J723" s="558"/>
      <c r="K723" s="291"/>
      <c r="L723" s="558"/>
      <c r="M723" s="291"/>
      <c r="N723" s="461"/>
      <c r="O723" s="708"/>
      <c r="P723" s="709"/>
    </row>
    <row r="724" spans="1:16">
      <c r="A724" s="740"/>
      <c r="B724" s="740"/>
      <c r="C724" s="741"/>
      <c r="D724" s="620"/>
      <c r="E724" s="620"/>
      <c r="F724" s="620"/>
      <c r="G724" s="620"/>
      <c r="H724" s="624"/>
      <c r="I724" s="623"/>
      <c r="J724" s="624"/>
      <c r="K724" s="736"/>
      <c r="L724" s="739"/>
      <c r="M724" s="737"/>
      <c r="N724" s="622"/>
      <c r="O724" s="724"/>
      <c r="P724" s="725"/>
    </row>
    <row r="725" spans="1:16">
      <c r="A725" s="740"/>
      <c r="B725" s="740"/>
      <c r="C725" s="741"/>
      <c r="H725" s="291"/>
      <c r="I725" s="291"/>
      <c r="J725" s="558"/>
      <c r="K725" s="291"/>
      <c r="L725" s="558"/>
      <c r="M725" s="291"/>
      <c r="N725" s="461"/>
      <c r="O725" s="708"/>
      <c r="P725" s="709"/>
    </row>
    <row r="726" spans="1:16">
      <c r="A726" s="740"/>
      <c r="B726" s="743"/>
      <c r="C726" s="741"/>
      <c r="D726" s="744"/>
      <c r="H726" s="291"/>
      <c r="I726" s="291"/>
      <c r="J726" s="558"/>
      <c r="K726" s="291"/>
      <c r="L726" s="558"/>
      <c r="M726" s="291"/>
      <c r="N726" s="461"/>
      <c r="O726" s="708"/>
      <c r="P726" s="709"/>
    </row>
    <row r="727" spans="1:16">
      <c r="A727" s="740"/>
      <c r="B727" s="743"/>
      <c r="C727" s="741"/>
      <c r="H727" s="291"/>
      <c r="I727" s="291"/>
      <c r="J727" s="558"/>
      <c r="K727" s="291"/>
      <c r="L727" s="558"/>
      <c r="M727" s="291"/>
      <c r="N727" s="461"/>
      <c r="O727" s="708"/>
      <c r="P727" s="709"/>
    </row>
    <row r="728" spans="1:16">
      <c r="A728" s="740"/>
      <c r="B728" s="743"/>
      <c r="C728" s="741"/>
      <c r="H728" s="291"/>
      <c r="I728" s="291"/>
      <c r="J728" s="558"/>
      <c r="K728" s="291"/>
      <c r="L728" s="558"/>
      <c r="M728" s="291"/>
      <c r="N728" s="461"/>
      <c r="O728" s="708"/>
      <c r="P728" s="709"/>
    </row>
    <row r="729" spans="1:16">
      <c r="A729" s="740"/>
      <c r="B729" s="743"/>
      <c r="C729" s="741"/>
      <c r="F729" s="712"/>
      <c r="G729" s="300"/>
      <c r="H729" s="291"/>
      <c r="I729" s="291"/>
      <c r="J729" s="558"/>
      <c r="K729" s="291"/>
      <c r="L729" s="558"/>
      <c r="M729" s="291"/>
      <c r="N729" s="461"/>
      <c r="O729" s="708"/>
      <c r="P729" s="709"/>
    </row>
    <row r="730" spans="1:16">
      <c r="A730" s="740"/>
      <c r="B730" s="743"/>
      <c r="C730" s="741"/>
      <c r="D730" s="620"/>
      <c r="E730" s="620"/>
      <c r="F730" s="620"/>
      <c r="G730" s="620"/>
      <c r="H730" s="624"/>
      <c r="I730" s="623"/>
      <c r="J730" s="624"/>
      <c r="K730" s="736"/>
      <c r="L730" s="739"/>
      <c r="M730" s="737"/>
      <c r="N730" s="622"/>
      <c r="O730" s="724"/>
      <c r="P730" s="725"/>
    </row>
    <row r="731" spans="1:16">
      <c r="A731" s="740"/>
      <c r="B731" s="743"/>
      <c r="C731" s="741"/>
      <c r="H731" s="291"/>
      <c r="I731" s="291"/>
      <c r="J731" s="558"/>
      <c r="K731" s="291"/>
      <c r="L731" s="558"/>
      <c r="M731" s="291"/>
      <c r="N731" s="461"/>
      <c r="O731" s="708"/>
      <c r="P731" s="709"/>
    </row>
    <row r="732" spans="1:16">
      <c r="A732" s="740"/>
      <c r="B732" s="740"/>
      <c r="C732" s="745"/>
      <c r="H732" s="300"/>
      <c r="I732" s="300"/>
      <c r="J732" s="389"/>
      <c r="K732" s="300"/>
      <c r="L732" s="389"/>
      <c r="M732" s="300"/>
      <c r="N732" s="746"/>
      <c r="O732" s="747"/>
      <c r="P732" s="748"/>
    </row>
    <row r="733" spans="1:16">
      <c r="A733" s="740"/>
      <c r="B733" s="740"/>
      <c r="C733" s="745"/>
      <c r="D733" s="620"/>
      <c r="E733" s="620"/>
      <c r="F733" s="620"/>
      <c r="G733" s="620"/>
      <c r="H733" s="624"/>
      <c r="I733" s="623"/>
      <c r="J733" s="624"/>
      <c r="K733" s="736"/>
      <c r="L733" s="739"/>
      <c r="M733" s="737"/>
      <c r="N733" s="622"/>
      <c r="O733" s="724"/>
      <c r="P733" s="725"/>
    </row>
    <row r="734" spans="1:16">
      <c r="A734" s="740"/>
      <c r="B734" s="740"/>
      <c r="C734" s="745"/>
      <c r="H734" s="300"/>
      <c r="I734" s="300"/>
      <c r="J734" s="389"/>
      <c r="K734" s="300"/>
      <c r="L734" s="389"/>
      <c r="M734" s="300"/>
      <c r="N734" s="746"/>
      <c r="O734" s="747"/>
      <c r="P734" s="748"/>
    </row>
    <row r="735" spans="1:16">
      <c r="A735" s="288"/>
      <c r="B735" s="288"/>
      <c r="C735" s="456"/>
      <c r="D735" s="405"/>
      <c r="E735" s="405"/>
      <c r="O735" s="699"/>
      <c r="P735" s="699"/>
    </row>
    <row r="736" spans="1:16">
      <c r="A736" s="288"/>
      <c r="B736" s="288"/>
      <c r="C736" s="456"/>
      <c r="D736" s="639"/>
      <c r="E736" s="639"/>
      <c r="F736" s="639"/>
      <c r="G736" s="291"/>
      <c r="H736" s="291"/>
      <c r="I736" s="291"/>
      <c r="J736" s="558"/>
      <c r="K736" s="291"/>
      <c r="L736" s="558"/>
      <c r="M736" s="291"/>
      <c r="N736" s="461"/>
      <c r="O736" s="708"/>
      <c r="P736" s="709"/>
    </row>
    <row r="737" spans="1:16">
      <c r="A737" s="288"/>
      <c r="B737" s="288"/>
      <c r="C737" s="456"/>
      <c r="D737" s="639"/>
      <c r="E737" s="639"/>
      <c r="F737" s="639"/>
      <c r="G737" s="291"/>
      <c r="H737" s="291"/>
      <c r="I737" s="291"/>
      <c r="J737" s="558"/>
      <c r="K737" s="291"/>
      <c r="L737" s="558"/>
      <c r="M737" s="291"/>
      <c r="N737" s="461"/>
      <c r="O737" s="708"/>
      <c r="P737" s="709"/>
    </row>
    <row r="738" spans="1:16">
      <c r="A738" s="288"/>
      <c r="B738" s="288"/>
      <c r="C738" s="456"/>
      <c r="D738" s="639"/>
      <c r="E738" s="639"/>
      <c r="F738" s="291"/>
      <c r="G738" s="300"/>
      <c r="H738" s="300"/>
      <c r="I738" s="300"/>
      <c r="J738" s="389"/>
      <c r="K738" s="300"/>
      <c r="L738" s="389"/>
      <c r="M738" s="300"/>
      <c r="N738" s="746"/>
      <c r="O738" s="747"/>
      <c r="P738" s="748"/>
    </row>
    <row r="739" spans="1:16">
      <c r="A739" s="288"/>
      <c r="B739" s="288"/>
      <c r="C739" s="456"/>
      <c r="D739" s="620"/>
      <c r="E739" s="620"/>
      <c r="F739" s="620"/>
      <c r="G739" s="620"/>
      <c r="H739" s="624"/>
      <c r="I739" s="623"/>
      <c r="J739" s="624"/>
      <c r="K739" s="736"/>
      <c r="L739" s="739"/>
      <c r="M739" s="737"/>
      <c r="N739" s="622"/>
      <c r="O739" s="724"/>
      <c r="P739" s="725"/>
    </row>
    <row r="740" spans="1:16">
      <c r="A740" s="288"/>
      <c r="B740" s="288"/>
      <c r="C740" s="456"/>
      <c r="D740" s="639"/>
      <c r="E740" s="639"/>
      <c r="F740" s="639"/>
      <c r="G740" s="291"/>
      <c r="H740" s="291"/>
      <c r="I740" s="291"/>
      <c r="J740" s="558"/>
      <c r="K740" s="291"/>
      <c r="L740" s="558"/>
      <c r="M740" s="291"/>
      <c r="N740" s="461"/>
      <c r="O740" s="708"/>
      <c r="P740" s="709"/>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300"/>
      <c r="H743" s="291"/>
      <c r="I743" s="291"/>
      <c r="J743" s="558"/>
      <c r="K743" s="291"/>
      <c r="L743" s="558"/>
      <c r="M743" s="291"/>
      <c r="N743" s="461"/>
      <c r="O743" s="708"/>
      <c r="P743" s="709"/>
    </row>
    <row r="744" spans="1:16">
      <c r="A744" s="288"/>
      <c r="B744" s="288"/>
      <c r="C744" s="456"/>
      <c r="D744" s="639"/>
      <c r="E744" s="639"/>
      <c r="F744" s="639"/>
      <c r="G744" s="300"/>
      <c r="H744" s="291"/>
      <c r="I744" s="291"/>
      <c r="J744" s="558"/>
      <c r="K744" s="291"/>
      <c r="L744" s="558"/>
      <c r="M744" s="291"/>
      <c r="N744" s="461"/>
      <c r="O744" s="708"/>
      <c r="P744" s="709"/>
    </row>
    <row r="745" spans="1:16">
      <c r="A745" s="288"/>
      <c r="B745" s="288"/>
      <c r="C745" s="456"/>
      <c r="D745" s="639"/>
      <c r="E745" s="639"/>
      <c r="F745" s="291"/>
      <c r="G745" s="300"/>
      <c r="H745" s="300"/>
      <c r="I745" s="300"/>
      <c r="J745" s="389"/>
      <c r="K745" s="300"/>
      <c r="L745" s="389"/>
      <c r="M745" s="300"/>
      <c r="N745" s="746"/>
      <c r="O745" s="747"/>
      <c r="P745" s="748"/>
    </row>
    <row r="746" spans="1:16">
      <c r="A746" s="288"/>
      <c r="B746" s="288"/>
      <c r="C746" s="456"/>
      <c r="D746" s="620"/>
      <c r="E746" s="620"/>
      <c r="F746" s="620"/>
      <c r="G746" s="620"/>
      <c r="H746" s="624"/>
      <c r="I746" s="623"/>
      <c r="J746" s="624"/>
      <c r="K746" s="736"/>
      <c r="L746" s="739"/>
      <c r="M746" s="737"/>
      <c r="N746" s="622"/>
      <c r="O746" s="724"/>
      <c r="P746" s="725"/>
    </row>
    <row r="747" spans="1:16">
      <c r="A747" s="288"/>
      <c r="B747" s="288"/>
      <c r="C747" s="456"/>
      <c r="D747" s="639"/>
      <c r="E747" s="639"/>
      <c r="F747" s="639"/>
      <c r="G747" s="291"/>
      <c r="H747" s="291"/>
      <c r="I747" s="291"/>
      <c r="J747" s="558"/>
      <c r="K747" s="291"/>
      <c r="L747" s="558"/>
      <c r="M747" s="291"/>
      <c r="N747" s="461"/>
      <c r="O747" s="708"/>
      <c r="P747" s="709"/>
    </row>
    <row r="748" spans="1:16">
      <c r="A748" s="288"/>
      <c r="B748" s="288"/>
      <c r="C748" s="456"/>
      <c r="D748" s="405"/>
      <c r="E748" s="405"/>
      <c r="O748" s="699"/>
      <c r="P748" s="699"/>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620"/>
      <c r="E750" s="620"/>
      <c r="F750" s="620"/>
      <c r="G750" s="620"/>
      <c r="H750" s="624"/>
      <c r="I750" s="623"/>
      <c r="J750" s="624"/>
      <c r="K750" s="736"/>
      <c r="L750" s="739"/>
      <c r="M750" s="737"/>
      <c r="N750" s="622"/>
      <c r="O750" s="724"/>
      <c r="P750" s="725"/>
    </row>
    <row r="751" spans="1:16">
      <c r="A751" s="288"/>
      <c r="B751" s="288"/>
      <c r="C751" s="456"/>
      <c r="D751" s="639"/>
      <c r="E751" s="639"/>
      <c r="F751" s="639"/>
      <c r="G751" s="291"/>
      <c r="H751" s="291"/>
      <c r="I751" s="291"/>
      <c r="J751" s="558"/>
      <c r="K751" s="291"/>
      <c r="L751" s="558"/>
      <c r="M751" s="291"/>
      <c r="N751" s="461"/>
      <c r="O751" s="708"/>
      <c r="P751" s="709"/>
    </row>
    <row r="752" spans="1:16">
      <c r="A752" s="288"/>
      <c r="B752" s="288"/>
      <c r="C752" s="456"/>
      <c r="D752" s="405"/>
      <c r="E752" s="405"/>
      <c r="O752" s="699"/>
      <c r="P752" s="699"/>
    </row>
    <row r="753" spans="1:16">
      <c r="A753" s="288"/>
      <c r="B753" s="288"/>
      <c r="C753" s="456"/>
      <c r="D753" s="749"/>
      <c r="E753" s="749"/>
      <c r="F753" s="749"/>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D755" s="639"/>
      <c r="E755" s="639"/>
      <c r="F755" s="639"/>
      <c r="G755" s="291"/>
      <c r="H755" s="300"/>
      <c r="I755" s="300"/>
      <c r="J755" s="389"/>
      <c r="K755" s="300"/>
      <c r="L755" s="389"/>
      <c r="M755" s="300"/>
      <c r="N755" s="746"/>
      <c r="O755" s="747"/>
      <c r="P755" s="74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O758" s="698"/>
      <c r="P758" s="698"/>
    </row>
    <row r="759" spans="1:16">
      <c r="A759" s="288"/>
      <c r="B759" s="288"/>
      <c r="C759" s="456"/>
      <c r="D759" s="405"/>
      <c r="E759" s="405"/>
      <c r="G759" s="300"/>
      <c r="H759" s="300"/>
      <c r="I759" s="300"/>
      <c r="J759" s="389"/>
      <c r="K759" s="300"/>
      <c r="L759" s="389"/>
      <c r="M759" s="300"/>
      <c r="N759" s="746"/>
      <c r="O759" s="747"/>
      <c r="P759" s="748"/>
    </row>
    <row r="760" spans="1:16">
      <c r="A760" s="288"/>
      <c r="B760" s="288"/>
      <c r="C760" s="456"/>
      <c r="D760" s="620"/>
      <c r="E760" s="620"/>
      <c r="F760" s="620"/>
      <c r="G760" s="620"/>
      <c r="H760" s="624"/>
      <c r="I760" s="623"/>
      <c r="J760" s="624"/>
      <c r="K760" s="736"/>
      <c r="L760" s="739"/>
      <c r="M760" s="737"/>
      <c r="N760" s="622"/>
      <c r="O760" s="724"/>
      <c r="P760" s="725"/>
    </row>
    <row r="761" spans="1:16">
      <c r="A761" s="288"/>
      <c r="B761" s="288"/>
      <c r="C761" s="456"/>
      <c r="O761" s="698"/>
      <c r="P761" s="698"/>
    </row>
    <row r="762" spans="1:16">
      <c r="A762" s="288"/>
      <c r="B762" s="288"/>
      <c r="C762" s="456"/>
      <c r="D762" s="405"/>
      <c r="E762" s="405"/>
      <c r="G762" s="300"/>
      <c r="H762" s="300"/>
      <c r="I762" s="300"/>
      <c r="J762" s="389"/>
      <c r="K762" s="300"/>
      <c r="L762" s="389"/>
      <c r="M762" s="300"/>
      <c r="N762" s="746"/>
      <c r="O762" s="747"/>
      <c r="P762" s="748"/>
    </row>
    <row r="763" spans="1:16">
      <c r="A763" s="288"/>
      <c r="B763" s="288"/>
      <c r="C763" s="456"/>
      <c r="D763" s="620"/>
      <c r="E763" s="620"/>
      <c r="F763" s="620"/>
      <c r="G763" s="620"/>
      <c r="H763" s="624"/>
      <c r="I763" s="623"/>
      <c r="J763" s="624"/>
      <c r="K763" s="736"/>
      <c r="L763" s="739"/>
      <c r="M763" s="737"/>
      <c r="N763" s="622"/>
      <c r="O763" s="724"/>
      <c r="P763" s="725"/>
    </row>
    <row r="764" spans="1:16">
      <c r="A764" s="288"/>
      <c r="B764" s="288"/>
      <c r="C764" s="456"/>
      <c r="D764" s="620"/>
      <c r="E764" s="620"/>
      <c r="F764" s="620"/>
      <c r="G764" s="620"/>
      <c r="H764" s="624"/>
      <c r="I764" s="623"/>
      <c r="J764" s="624"/>
      <c r="K764" s="736"/>
      <c r="L764" s="739"/>
      <c r="M764" s="737"/>
      <c r="N764" s="622"/>
      <c r="O764" s="724"/>
      <c r="P764" s="725"/>
    </row>
    <row r="765" spans="1:16">
      <c r="A765" s="288"/>
      <c r="B765" s="288"/>
      <c r="C765" s="456"/>
      <c r="D765" s="637"/>
      <c r="E765" s="637"/>
      <c r="F765" s="637"/>
      <c r="G765" s="620"/>
      <c r="H765" s="624"/>
      <c r="I765" s="623"/>
      <c r="J765" s="624"/>
      <c r="K765" s="736"/>
      <c r="L765" s="739"/>
      <c r="M765" s="737"/>
      <c r="N765" s="622"/>
      <c r="O765" s="724"/>
      <c r="P765" s="725"/>
    </row>
    <row r="766" spans="1:16">
      <c r="A766" s="288"/>
      <c r="B766" s="288"/>
      <c r="C766" s="456"/>
      <c r="O766" s="698"/>
      <c r="P766" s="698"/>
    </row>
    <row r="767" spans="1:16">
      <c r="A767" s="288"/>
      <c r="B767" s="288"/>
      <c r="C767" s="750"/>
      <c r="D767" s="639"/>
      <c r="E767" s="639"/>
      <c r="F767" s="639"/>
      <c r="G767" s="639"/>
      <c r="H767" s="639"/>
      <c r="I767" s="300"/>
      <c r="J767" s="389"/>
      <c r="K767" s="300"/>
      <c r="L767" s="389"/>
      <c r="M767" s="300"/>
      <c r="N767" s="746"/>
      <c r="O767" s="747"/>
      <c r="P767" s="748"/>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c r="A773" s="288"/>
      <c r="B773" s="288"/>
      <c r="C773" s="751"/>
      <c r="D773" s="620"/>
      <c r="E773" s="615"/>
      <c r="F773" s="615"/>
      <c r="G773" s="615"/>
      <c r="H773" s="752"/>
      <c r="I773" s="692"/>
      <c r="J773" s="752"/>
      <c r="K773" s="615"/>
      <c r="L773" s="666"/>
      <c r="M773" s="615"/>
      <c r="N773" s="501"/>
      <c r="O773" s="724"/>
      <c r="P773" s="725"/>
    </row>
    <row r="774" spans="1:16">
      <c r="A774" s="288"/>
      <c r="B774" s="288"/>
      <c r="C774" s="751"/>
      <c r="D774" s="620"/>
      <c r="E774" s="615"/>
      <c r="F774" s="615"/>
      <c r="G774" s="615"/>
      <c r="H774" s="752"/>
      <c r="I774" s="692"/>
      <c r="J774" s="752"/>
      <c r="K774" s="615"/>
      <c r="L774" s="666"/>
      <c r="M774" s="615"/>
      <c r="N774" s="501"/>
      <c r="O774" s="724"/>
      <c r="P774" s="725"/>
    </row>
    <row r="775" spans="1:16" ht="15.75">
      <c r="A775" s="288"/>
      <c r="B775" s="288"/>
      <c r="C775" s="751"/>
      <c r="D775" s="676"/>
      <c r="E775" s="677"/>
      <c r="F775" s="678"/>
      <c r="G775" s="677"/>
      <c r="H775" s="679"/>
      <c r="I775" s="677"/>
      <c r="J775" s="680"/>
      <c r="K775" s="679"/>
      <c r="L775" s="679"/>
      <c r="M775" s="681"/>
      <c r="N775" s="680"/>
      <c r="O775" s="708"/>
      <c r="P775" s="709"/>
    </row>
    <row r="776" spans="1:16">
      <c r="A776" s="288"/>
      <c r="B776" s="288"/>
      <c r="C776" s="751"/>
      <c r="O776" s="698"/>
      <c r="P776" s="698"/>
    </row>
    <row r="777" spans="1:16">
      <c r="A777" s="672"/>
      <c r="B777" s="672"/>
      <c r="C777" s="673"/>
      <c r="O777" s="698"/>
      <c r="P777" s="698"/>
    </row>
    <row r="778" spans="1:16">
      <c r="A778" s="740"/>
      <c r="B778" s="740"/>
      <c r="C778" s="289"/>
      <c r="O778" s="698"/>
      <c r="P778" s="698"/>
    </row>
    <row r="779" spans="1:16" ht="18.75">
      <c r="A779" s="753"/>
      <c r="B779" s="754"/>
      <c r="C779" s="754"/>
      <c r="O779" s="698"/>
      <c r="P779" s="698"/>
    </row>
    <row r="780" spans="1:16">
      <c r="A780" s="288"/>
      <c r="B780" s="361"/>
      <c r="C780" s="456"/>
      <c r="D780" s="405"/>
      <c r="E780" s="405"/>
      <c r="G780" s="300"/>
      <c r="H780" s="300"/>
      <c r="I780" s="300"/>
      <c r="J780" s="389"/>
      <c r="K780" s="300"/>
      <c r="L780" s="389"/>
      <c r="M780" s="300"/>
      <c r="N780" s="746"/>
      <c r="O780" s="747"/>
      <c r="P780" s="748"/>
    </row>
    <row r="781" spans="1:16">
      <c r="A781" s="288"/>
      <c r="B781" s="361"/>
      <c r="C781" s="456"/>
      <c r="D781" s="620"/>
      <c r="E781" s="620"/>
      <c r="F781" s="620"/>
      <c r="G781" s="620"/>
      <c r="H781" s="624"/>
      <c r="I781" s="623"/>
      <c r="J781" s="624"/>
      <c r="K781" s="736"/>
      <c r="L781" s="739"/>
      <c r="M781" s="737"/>
      <c r="N781" s="622"/>
      <c r="O781" s="724"/>
      <c r="P781" s="725"/>
    </row>
    <row r="782" spans="1:16">
      <c r="A782" s="288"/>
      <c r="B782" s="361"/>
      <c r="C782" s="456"/>
      <c r="D782" s="620"/>
      <c r="E782" s="620"/>
      <c r="F782" s="620"/>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D793" s="637"/>
      <c r="E793" s="637"/>
      <c r="F793" s="637"/>
      <c r="G793" s="620"/>
      <c r="H793" s="624"/>
      <c r="I793" s="623"/>
      <c r="J793" s="624"/>
      <c r="K793" s="736"/>
      <c r="L793" s="739"/>
      <c r="M793" s="737"/>
      <c r="N793" s="622"/>
      <c r="O793" s="724"/>
      <c r="P793" s="725"/>
    </row>
    <row r="794" spans="1:16">
      <c r="A794" s="288"/>
      <c r="B794" s="361"/>
      <c r="C794" s="456"/>
      <c r="O794" s="698"/>
      <c r="P794" s="698"/>
    </row>
    <row r="795" spans="1:16">
      <c r="A795" s="288"/>
      <c r="B795" s="361"/>
      <c r="C795" s="456"/>
      <c r="D795" s="405"/>
      <c r="E795" s="405"/>
      <c r="G795" s="300"/>
      <c r="H795" s="300"/>
      <c r="I795" s="300"/>
      <c r="J795" s="389"/>
      <c r="K795" s="300"/>
      <c r="L795" s="389"/>
      <c r="M795" s="300"/>
      <c r="N795" s="746"/>
      <c r="O795" s="747"/>
      <c r="P795" s="748"/>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20"/>
      <c r="E797" s="620"/>
      <c r="F797" s="620"/>
      <c r="G797" s="620"/>
      <c r="H797" s="624"/>
      <c r="I797" s="623"/>
      <c r="J797" s="624"/>
      <c r="K797" s="736"/>
      <c r="L797" s="739"/>
      <c r="M797" s="737"/>
      <c r="N797" s="622"/>
      <c r="O797" s="724"/>
      <c r="P797" s="725"/>
    </row>
    <row r="798" spans="1:16">
      <c r="A798" s="288"/>
      <c r="B798" s="361"/>
      <c r="C798" s="456"/>
      <c r="D798" s="637"/>
      <c r="E798" s="637"/>
      <c r="F798" s="637"/>
      <c r="G798" s="620"/>
      <c r="H798" s="624"/>
      <c r="I798" s="623"/>
      <c r="J798" s="624"/>
      <c r="K798" s="736"/>
      <c r="L798" s="739"/>
      <c r="M798" s="737"/>
      <c r="N798" s="622"/>
      <c r="O798" s="724"/>
      <c r="P798" s="725"/>
    </row>
    <row r="799" spans="1:16">
      <c r="A799" s="288"/>
      <c r="B799" s="361"/>
      <c r="C799" s="456"/>
      <c r="O799" s="698"/>
      <c r="P799" s="698"/>
    </row>
    <row r="800" spans="1:16">
      <c r="A800" s="288"/>
      <c r="B800" s="361"/>
      <c r="C800" s="456"/>
      <c r="D800" s="405"/>
      <c r="E800" s="405"/>
      <c r="G800" s="300"/>
      <c r="H800" s="300"/>
      <c r="I800" s="300"/>
      <c r="J800" s="389"/>
      <c r="K800" s="300"/>
      <c r="L800" s="389"/>
      <c r="M800" s="300"/>
      <c r="N800" s="746"/>
      <c r="O800" s="747"/>
      <c r="P800" s="748"/>
    </row>
    <row r="801" spans="1:16">
      <c r="A801" s="288"/>
      <c r="B801" s="361"/>
      <c r="C801" s="456"/>
      <c r="D801" s="620"/>
      <c r="E801" s="620"/>
      <c r="F801" s="620"/>
      <c r="G801" s="620"/>
      <c r="H801" s="624"/>
      <c r="I801" s="623"/>
      <c r="J801" s="624"/>
      <c r="K801" s="736"/>
      <c r="L801" s="739"/>
      <c r="M801" s="737"/>
      <c r="N801" s="622"/>
      <c r="O801" s="724"/>
      <c r="P801" s="725"/>
    </row>
    <row r="802" spans="1:16">
      <c r="A802" s="288"/>
      <c r="B802" s="361"/>
      <c r="C802" s="456"/>
      <c r="D802" s="620"/>
      <c r="E802" s="620"/>
      <c r="F802" s="620"/>
      <c r="G802" s="620"/>
      <c r="H802" s="624"/>
      <c r="I802" s="623"/>
      <c r="J802" s="624"/>
      <c r="K802" s="736"/>
      <c r="L802" s="739"/>
      <c r="M802" s="737"/>
      <c r="N802" s="622"/>
      <c r="O802" s="724"/>
      <c r="P802" s="725"/>
    </row>
    <row r="803" spans="1:16">
      <c r="A803" s="288"/>
      <c r="B803" s="361"/>
      <c r="C803" s="456"/>
      <c r="D803" s="637"/>
      <c r="E803" s="637"/>
      <c r="F803" s="637"/>
      <c r="G803" s="620"/>
      <c r="H803" s="624"/>
      <c r="I803" s="623"/>
      <c r="J803" s="624"/>
      <c r="K803" s="736"/>
      <c r="L803" s="739"/>
      <c r="M803" s="737"/>
      <c r="N803" s="622"/>
      <c r="O803" s="724"/>
      <c r="P803" s="725"/>
    </row>
    <row r="804" spans="1:16">
      <c r="A804" s="288"/>
      <c r="B804" s="361"/>
      <c r="C804" s="456"/>
      <c r="O804" s="698"/>
      <c r="P804" s="698"/>
    </row>
    <row r="805" spans="1:16">
      <c r="A805" s="288"/>
      <c r="B805" s="288"/>
      <c r="C805" s="456"/>
      <c r="D805" s="405"/>
      <c r="E805" s="405"/>
      <c r="G805" s="300"/>
      <c r="H805" s="300"/>
      <c r="I805" s="300"/>
      <c r="J805" s="389"/>
      <c r="K805" s="300"/>
      <c r="L805" s="389"/>
      <c r="M805" s="300"/>
      <c r="N805" s="746"/>
      <c r="O805" s="747"/>
      <c r="P805" s="748"/>
    </row>
    <row r="806" spans="1:16">
      <c r="A806" s="288"/>
      <c r="B806" s="288"/>
      <c r="C806" s="456"/>
      <c r="D806" s="620"/>
      <c r="E806" s="620"/>
      <c r="F806" s="620"/>
      <c r="G806" s="620"/>
      <c r="H806" s="624"/>
      <c r="I806" s="623"/>
      <c r="J806" s="624"/>
      <c r="K806" s="736"/>
      <c r="L806" s="739"/>
      <c r="M806" s="737"/>
      <c r="N806" s="622"/>
      <c r="O806" s="724"/>
      <c r="P806" s="725"/>
    </row>
    <row r="807" spans="1:16">
      <c r="A807" s="288"/>
      <c r="B807" s="288"/>
      <c r="C807" s="456"/>
      <c r="D807" s="620"/>
      <c r="E807" s="620"/>
      <c r="F807" s="620"/>
      <c r="G807" s="620"/>
      <c r="H807" s="624"/>
      <c r="I807" s="623"/>
      <c r="J807" s="624"/>
      <c r="K807" s="736"/>
      <c r="L807" s="739"/>
      <c r="M807" s="737"/>
      <c r="N807" s="622"/>
      <c r="O807" s="724"/>
      <c r="P807" s="725"/>
    </row>
    <row r="808" spans="1:16">
      <c r="A808" s="288"/>
      <c r="B808" s="288"/>
      <c r="C808" s="456"/>
      <c r="D808" s="637"/>
      <c r="E808" s="637"/>
      <c r="F808" s="637"/>
      <c r="G808" s="620"/>
      <c r="H808" s="624"/>
      <c r="I808" s="623"/>
      <c r="J808" s="624"/>
      <c r="K808" s="736"/>
      <c r="L808" s="739"/>
      <c r="M808" s="737"/>
      <c r="N808" s="622"/>
      <c r="O808" s="724"/>
      <c r="P808" s="725"/>
    </row>
    <row r="809" spans="1:16">
      <c r="A809" s="288"/>
      <c r="B809" s="288"/>
      <c r="C809" s="456"/>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c r="P813" s="698"/>
    </row>
    <row r="814" spans="1:16">
      <c r="A814" s="740"/>
      <c r="B814" s="740"/>
      <c r="C814" s="289"/>
      <c r="O814" s="698"/>
      <c r="P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row r="8412" spans="1:15">
      <c r="A8412" s="740"/>
      <c r="B8412" s="740"/>
      <c r="C8412" s="289"/>
      <c r="O8412" s="698"/>
    </row>
    <row r="8413" spans="1:15">
      <c r="A8413" s="740"/>
      <c r="B8413" s="740"/>
      <c r="C8413" s="289"/>
      <c r="O8413" s="698"/>
    </row>
  </sheetData>
  <mergeCells count="146">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89"/>
    <mergeCell ref="B182:B189"/>
    <mergeCell ref="C182:C189"/>
    <mergeCell ref="D184:G184"/>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216:A224"/>
    <mergeCell ref="B216:B224"/>
    <mergeCell ref="C216:C224"/>
    <mergeCell ref="D217:F217"/>
    <mergeCell ref="A225:A239"/>
    <mergeCell ref="B225:B239"/>
    <mergeCell ref="C225:C239"/>
    <mergeCell ref="D226:H226"/>
    <mergeCell ref="D230:G230"/>
    <mergeCell ref="A240:A244"/>
    <mergeCell ref="B240:B244"/>
    <mergeCell ref="C240:C244"/>
    <mergeCell ref="D241:H241"/>
    <mergeCell ref="A245:A250"/>
    <mergeCell ref="B245:B250"/>
    <mergeCell ref="C245:C250"/>
    <mergeCell ref="D247:F247"/>
    <mergeCell ref="D249:H249"/>
    <mergeCell ref="A251:A257"/>
    <mergeCell ref="B251:B257"/>
    <mergeCell ref="C251:C257"/>
    <mergeCell ref="D252:E252"/>
    <mergeCell ref="D255:H255"/>
    <mergeCell ref="A258:A264"/>
    <mergeCell ref="B258:B264"/>
    <mergeCell ref="C258:C264"/>
    <mergeCell ref="D259:E259"/>
    <mergeCell ref="D262:H262"/>
  </mergeCells>
  <pageMargins left="0.7" right="0.7" top="0.75" bottom="0.75" header="0.3" footer="0.3"/>
  <pageSetup paperSize="9" scale="4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5" workbookViewId="0">
      <selection activeCell="D6" sqref="D6"/>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74" t="s">
        <v>416</v>
      </c>
      <c r="B1" s="974"/>
      <c r="C1" s="974"/>
      <c r="D1" s="974"/>
      <c r="E1" s="974"/>
      <c r="F1" s="974"/>
      <c r="G1" s="974"/>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35.05 Detail'!O9</f>
        <v>1482</v>
      </c>
      <c r="E4" s="239" t="s">
        <v>4</v>
      </c>
      <c r="F4" s="236">
        <v>207.13</v>
      </c>
      <c r="G4" s="236">
        <f>F4*D4</f>
        <v>306966.65999999997</v>
      </c>
    </row>
    <row r="5" spans="1:7" ht="122.25" customHeight="1">
      <c r="A5" s="240">
        <v>2</v>
      </c>
      <c r="B5" s="240" t="s">
        <v>243</v>
      </c>
      <c r="C5" s="241" t="s">
        <v>244</v>
      </c>
      <c r="D5" s="242">
        <f>'Fuse 35.05 Detail'!N20</f>
        <v>1122.9749999999999</v>
      </c>
      <c r="E5" s="243" t="s">
        <v>4</v>
      </c>
      <c r="F5" s="255">
        <v>355.3</v>
      </c>
      <c r="G5" s="244">
        <f t="shared" ref="G5:G23" si="0">D5*F5</f>
        <v>398993.01749999996</v>
      </c>
    </row>
    <row r="6" spans="1:7" ht="79.5" customHeight="1">
      <c r="A6" s="240">
        <v>3</v>
      </c>
      <c r="B6" s="240" t="s">
        <v>245</v>
      </c>
      <c r="C6" s="241" t="s">
        <v>246</v>
      </c>
      <c r="D6" s="242">
        <f>'Fuse 35.05 Detail'!N48</f>
        <v>241.7757</v>
      </c>
      <c r="E6" s="243" t="s">
        <v>4</v>
      </c>
      <c r="F6" s="243">
        <v>1082.67</v>
      </c>
      <c r="G6" s="244">
        <f t="shared" si="0"/>
        <v>261763.29711900002</v>
      </c>
    </row>
    <row r="7" spans="1:7" ht="304.5" customHeight="1">
      <c r="A7" s="245">
        <v>4</v>
      </c>
      <c r="B7" s="245" t="s">
        <v>247</v>
      </c>
      <c r="C7" s="246" t="s">
        <v>248</v>
      </c>
      <c r="D7" s="242">
        <f>'Fuse 35.05 Detail'!O67</f>
        <v>1667.8379999999997</v>
      </c>
      <c r="E7" s="243" t="s">
        <v>16</v>
      </c>
      <c r="F7" s="243">
        <v>255.08</v>
      </c>
      <c r="G7" s="247">
        <f t="shared" si="0"/>
        <v>425432.11703999998</v>
      </c>
    </row>
    <row r="8" spans="1:7" ht="297.75" customHeight="1">
      <c r="A8" s="245">
        <v>5</v>
      </c>
      <c r="B8" s="245" t="s">
        <v>249</v>
      </c>
      <c r="C8" s="246" t="s">
        <v>404</v>
      </c>
      <c r="D8" s="248">
        <f>'Fuse 35.05 Detail'!O84</f>
        <v>1558.6907216494844</v>
      </c>
      <c r="E8" s="243" t="s">
        <v>3</v>
      </c>
      <c r="F8" s="243">
        <v>433.62</v>
      </c>
      <c r="G8" s="244">
        <f t="shared" si="0"/>
        <v>675879.47072164947</v>
      </c>
    </row>
    <row r="9" spans="1:7" ht="84.75" customHeight="1">
      <c r="A9" s="240">
        <v>6</v>
      </c>
      <c r="B9" s="240" t="s">
        <v>251</v>
      </c>
      <c r="C9" s="249" t="s">
        <v>252</v>
      </c>
      <c r="D9" s="242">
        <f>'Fuse 35.05 Detail'!O104</f>
        <v>161.18379999999999</v>
      </c>
      <c r="E9" s="243" t="s">
        <v>146</v>
      </c>
      <c r="F9" s="243">
        <v>4572.72</v>
      </c>
      <c r="G9" s="244">
        <f t="shared" si="0"/>
        <v>737048.38593600004</v>
      </c>
    </row>
    <row r="10" spans="1:7" s="254" customFormat="1" ht="19.5" customHeight="1">
      <c r="A10" s="250"/>
      <c r="B10" s="250"/>
      <c r="C10" s="251" t="s">
        <v>8</v>
      </c>
      <c r="D10" s="252">
        <f>D9</f>
        <v>161.18379999999999</v>
      </c>
      <c r="E10" s="206" t="s">
        <v>253</v>
      </c>
      <c r="F10" s="206">
        <v>4451.5200000000004</v>
      </c>
      <c r="G10" s="253">
        <f t="shared" si="0"/>
        <v>717512.90937600005</v>
      </c>
    </row>
    <row r="11" spans="1:7" ht="140.25" customHeight="1">
      <c r="A11" s="245">
        <v>7</v>
      </c>
      <c r="B11" s="245" t="s">
        <v>254</v>
      </c>
      <c r="C11" s="246" t="s">
        <v>255</v>
      </c>
      <c r="D11" s="248">
        <f>'Fuse 35.05 Detail'!N118</f>
        <v>1270.1499999999999</v>
      </c>
      <c r="E11" s="243" t="s">
        <v>3</v>
      </c>
      <c r="F11" s="243">
        <v>1646.08</v>
      </c>
      <c r="G11" s="244">
        <f t="shared" si="0"/>
        <v>2090768.5119999996</v>
      </c>
    </row>
    <row r="12" spans="1:7" ht="17.25" customHeight="1">
      <c r="A12" s="245"/>
      <c r="B12" s="245"/>
      <c r="C12" s="246" t="s">
        <v>9</v>
      </c>
      <c r="D12" s="248">
        <f>'Fuse 35.05 Detail'!O132</f>
        <v>2389.8503999999998</v>
      </c>
      <c r="E12" s="243" t="s">
        <v>3</v>
      </c>
      <c r="F12" s="255">
        <v>1006.89</v>
      </c>
      <c r="G12" s="244">
        <f t="shared" si="0"/>
        <v>2406316.4692559997</v>
      </c>
    </row>
    <row r="13" spans="1:7" ht="22.5" customHeight="1">
      <c r="A13" s="245"/>
      <c r="B13" s="245"/>
      <c r="C13" s="246" t="s">
        <v>256</v>
      </c>
      <c r="D13" s="248">
        <f>'Fuse 35.05 Detail'!O142</f>
        <v>1781.2499999999995</v>
      </c>
      <c r="E13" s="243" t="s">
        <v>3</v>
      </c>
      <c r="F13" s="243">
        <v>859.69</v>
      </c>
      <c r="G13" s="244">
        <f t="shared" si="0"/>
        <v>1531322.8124999998</v>
      </c>
    </row>
    <row r="14" spans="1:7" ht="24.75" customHeight="1">
      <c r="A14" s="245"/>
      <c r="B14" s="245"/>
      <c r="C14" s="246" t="s">
        <v>257</v>
      </c>
      <c r="D14" s="248">
        <f>'Fuse 35.05 Detail'!O162</f>
        <v>3916.85</v>
      </c>
      <c r="E14" s="243" t="s">
        <v>3</v>
      </c>
      <c r="F14" s="243">
        <v>441.92</v>
      </c>
      <c r="G14" s="244">
        <f t="shared" si="0"/>
        <v>1730934.352</v>
      </c>
    </row>
    <row r="15" spans="1:7" ht="70.5" customHeight="1">
      <c r="A15" s="245">
        <v>8</v>
      </c>
      <c r="B15" s="245" t="s">
        <v>258</v>
      </c>
      <c r="C15" s="256" t="s">
        <v>259</v>
      </c>
      <c r="D15" s="242">
        <f>'Fuse 35.05 Detail'!O175</f>
        <v>288.67336499999999</v>
      </c>
      <c r="E15" s="243" t="s">
        <v>4</v>
      </c>
      <c r="F15" s="243">
        <v>1452.75</v>
      </c>
      <c r="G15" s="244">
        <f t="shared" si="0"/>
        <v>419370.23100375</v>
      </c>
    </row>
    <row r="16" spans="1:7" ht="22.5" customHeight="1">
      <c r="A16" s="245"/>
      <c r="B16" s="245"/>
      <c r="C16" s="257" t="s">
        <v>260</v>
      </c>
      <c r="D16" s="242">
        <f>D15</f>
        <v>288.67336499999999</v>
      </c>
      <c r="E16" s="243" t="s">
        <v>4</v>
      </c>
      <c r="F16" s="255">
        <v>2275.7399999999998</v>
      </c>
      <c r="G16" s="244">
        <f t="shared" si="0"/>
        <v>656945.52366509987</v>
      </c>
    </row>
    <row r="17" spans="1:7" ht="110.25" customHeight="1">
      <c r="A17" s="245">
        <v>9</v>
      </c>
      <c r="B17" s="245" t="s">
        <v>261</v>
      </c>
      <c r="C17" s="246" t="s">
        <v>262</v>
      </c>
      <c r="D17" s="242">
        <f>'Fuse 35.05 Detail'!O186</f>
        <v>23.439999999999998</v>
      </c>
      <c r="E17" s="243" t="s">
        <v>4</v>
      </c>
      <c r="F17" s="243">
        <v>12391.66</v>
      </c>
      <c r="G17" s="244">
        <f t="shared" si="0"/>
        <v>290460.51039999997</v>
      </c>
    </row>
    <row r="18" spans="1:7" ht="148.5" customHeight="1">
      <c r="A18" s="245">
        <v>10</v>
      </c>
      <c r="B18" s="245" t="s">
        <v>263</v>
      </c>
      <c r="C18" s="246" t="s">
        <v>264</v>
      </c>
      <c r="D18" s="242">
        <f>'Fuse 35.05 Detail'!O194</f>
        <v>94.236000000000004</v>
      </c>
      <c r="E18" s="243" t="s">
        <v>253</v>
      </c>
      <c r="F18" s="243">
        <v>1187.98</v>
      </c>
      <c r="G18" s="244">
        <f t="shared" si="0"/>
        <v>111950.48328</v>
      </c>
    </row>
    <row r="19" spans="1:7" ht="113.25" customHeight="1">
      <c r="A19" s="245">
        <v>11</v>
      </c>
      <c r="B19" s="245" t="s">
        <v>265</v>
      </c>
      <c r="C19" s="246" t="s">
        <v>266</v>
      </c>
      <c r="D19" s="242">
        <f>'Fuse 35.05 Detail'!O207</f>
        <v>142.67239999999998</v>
      </c>
      <c r="E19" s="243" t="s">
        <v>102</v>
      </c>
      <c r="F19" s="243">
        <v>103.13</v>
      </c>
      <c r="G19" s="244">
        <f t="shared" si="0"/>
        <v>14713.804611999998</v>
      </c>
    </row>
    <row r="20" spans="1:7" ht="75" customHeight="1">
      <c r="A20" s="245">
        <v>12</v>
      </c>
      <c r="B20" s="245" t="s">
        <v>267</v>
      </c>
      <c r="C20" s="246" t="s">
        <v>268</v>
      </c>
      <c r="D20" s="242">
        <f>'Fuse 35.05 Detail'!O211</f>
        <v>2</v>
      </c>
      <c r="E20" s="243" t="s">
        <v>16</v>
      </c>
      <c r="F20" s="243">
        <v>467.54</v>
      </c>
      <c r="G20" s="244">
        <f t="shared" si="0"/>
        <v>935.08</v>
      </c>
    </row>
    <row r="21" spans="1:7" ht="186.75" customHeight="1">
      <c r="A21" s="258">
        <v>13</v>
      </c>
      <c r="B21" s="258" t="s">
        <v>269</v>
      </c>
      <c r="C21" s="246" t="s">
        <v>270</v>
      </c>
      <c r="D21" s="242">
        <f>'Fuse 35.05 Detail'!O219</f>
        <v>1.2361740000000001</v>
      </c>
      <c r="E21" s="243" t="s">
        <v>146</v>
      </c>
      <c r="F21" s="243">
        <v>14016.51</v>
      </c>
      <c r="G21" s="244">
        <f t="shared" si="0"/>
        <v>17326.845232740001</v>
      </c>
    </row>
    <row r="22" spans="1:7" ht="251.25" customHeight="1">
      <c r="A22" s="245">
        <v>14</v>
      </c>
      <c r="B22" s="245" t="s">
        <v>271</v>
      </c>
      <c r="C22" s="246" t="s">
        <v>272</v>
      </c>
      <c r="D22" s="242">
        <f>'Fuse 35.05 Detail'!O227</f>
        <v>669.40000000000009</v>
      </c>
      <c r="E22" s="243" t="s">
        <v>4</v>
      </c>
      <c r="F22" s="255">
        <v>254.66</v>
      </c>
      <c r="G22" s="244">
        <f t="shared" si="0"/>
        <v>170469.40400000001</v>
      </c>
    </row>
    <row r="23" spans="1:7" ht="57" customHeight="1">
      <c r="A23" s="240">
        <v>15</v>
      </c>
      <c r="B23" s="240" t="s">
        <v>273</v>
      </c>
      <c r="C23" s="249" t="s">
        <v>5</v>
      </c>
      <c r="D23" s="242">
        <f>'Fuse 35.05 Detail'!O239</f>
        <v>669.40000000000009</v>
      </c>
      <c r="E23" s="243" t="s">
        <v>4</v>
      </c>
      <c r="F23" s="205">
        <v>16.97</v>
      </c>
      <c r="G23" s="244">
        <f t="shared" si="0"/>
        <v>11359.718000000001</v>
      </c>
    </row>
    <row r="24" spans="1:7" ht="49.5" customHeight="1">
      <c r="A24" s="245">
        <v>16</v>
      </c>
      <c r="B24" s="259" t="s">
        <v>274</v>
      </c>
      <c r="C24" s="260" t="s">
        <v>95</v>
      </c>
      <c r="D24" s="261">
        <f>'Fuse 35.05 Detail'!O247</f>
        <v>669.40000000000009</v>
      </c>
      <c r="E24" s="262" t="s">
        <v>4</v>
      </c>
      <c r="F24" s="263" t="s">
        <v>275</v>
      </c>
      <c r="G24" s="264"/>
    </row>
    <row r="25" spans="1:7" ht="21" customHeight="1">
      <c r="A25" s="250"/>
      <c r="B25" s="265"/>
      <c r="C25" s="266" t="s">
        <v>276</v>
      </c>
      <c r="D25" s="267"/>
      <c r="E25" s="268"/>
      <c r="F25" s="207">
        <f>30.93*2</f>
        <v>61.86</v>
      </c>
      <c r="G25" s="269">
        <f>D24*F25</f>
        <v>41409.084000000003</v>
      </c>
    </row>
    <row r="26" spans="1:7" ht="47.25" customHeight="1">
      <c r="A26" s="245">
        <v>17</v>
      </c>
      <c r="B26" s="259" t="s">
        <v>277</v>
      </c>
      <c r="C26" s="260" t="s">
        <v>278</v>
      </c>
      <c r="D26" s="261">
        <f>'Fuse 35.05 Detail'!O253</f>
        <v>669.40000000000009</v>
      </c>
      <c r="E26" s="270" t="s">
        <v>4</v>
      </c>
      <c r="F26" s="271" t="s">
        <v>279</v>
      </c>
      <c r="G26" s="264"/>
    </row>
    <row r="27" spans="1:7" ht="18.75" customHeight="1">
      <c r="A27" s="272"/>
      <c r="B27" s="273"/>
      <c r="C27" s="274" t="s">
        <v>280</v>
      </c>
      <c r="D27" s="275"/>
      <c r="E27" s="276"/>
      <c r="F27" s="277">
        <f>16*2</f>
        <v>32</v>
      </c>
      <c r="G27" s="278">
        <f>D26*F27</f>
        <v>21420.800000000003</v>
      </c>
    </row>
    <row r="28" spans="1:7" ht="70.5" customHeight="1">
      <c r="A28" s="240">
        <v>18</v>
      </c>
      <c r="B28" s="279" t="s">
        <v>281</v>
      </c>
      <c r="C28" s="280" t="s">
        <v>40</v>
      </c>
      <c r="D28" s="281">
        <f>'Fuse 35.05 Detail'!O260</f>
        <v>1185.6000000000001</v>
      </c>
      <c r="E28" s="282" t="s">
        <v>4</v>
      </c>
      <c r="F28" s="282">
        <v>207.19</v>
      </c>
      <c r="G28" s="283">
        <f>F28*D28</f>
        <v>245644.46400000004</v>
      </c>
    </row>
    <row r="29" spans="1:7" ht="17.100000000000001" customHeight="1">
      <c r="A29" s="284"/>
      <c r="B29" s="284"/>
      <c r="C29" s="284"/>
      <c r="D29" s="284"/>
      <c r="E29" s="284"/>
      <c r="F29" s="284"/>
      <c r="G29" s="760">
        <f>SUM(G4:G28)</f>
        <v>13284943.951642238</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2020-10-20T08:11:13Z</cp:lastPrinted>
  <dcterms:created xsi:type="dcterms:W3CDTF">2020-09-17T09:43:57Z</dcterms:created>
  <dcterms:modified xsi:type="dcterms:W3CDTF">2020-11-02T10:40:50Z</dcterms:modified>
</cp:coreProperties>
</file>