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0\"/>
    </mc:Choice>
  </mc:AlternateContent>
  <bookViews>
    <workbookView xWindow="-120" yWindow="-120" windowWidth="20730" windowHeight="11760" activeTab="3"/>
  </bookViews>
  <sheets>
    <sheet name="Detail" sheetId="4" r:id="rId1"/>
    <sheet name="Abst." sheetId="1" r:id="rId2"/>
    <sheet name="Sheet2" sheetId="2" r:id="rId3"/>
    <sheet name="Sheet3" sheetId="3" r:id="rId4"/>
  </sheets>
  <definedNames>
    <definedName name="_xlnm.Print_Area" localSheetId="1">Abst.!$A$1:$F$32</definedName>
    <definedName name="_xlnm.Print_Area" localSheetId="0">Detail!$A$1:$L$175</definedName>
    <definedName name="_xlnm.Print_Titles" localSheetId="1">Abst.!$3:$4</definedName>
    <definedName name="_xlnm.Print_Titles" localSheetId="0">Detail!$2:$2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1" l="1"/>
  <c r="G21" i="1"/>
  <c r="F27" i="1" l="1"/>
  <c r="F26" i="1"/>
  <c r="F25" i="1"/>
  <c r="F24" i="1"/>
  <c r="F23" i="1"/>
  <c r="F22" i="1"/>
  <c r="F21" i="1"/>
  <c r="G160" i="4" l="1"/>
  <c r="G159" i="4"/>
  <c r="G107" i="4"/>
  <c r="G106" i="4"/>
  <c r="G93" i="4"/>
  <c r="G92" i="4"/>
  <c r="G76" i="4"/>
  <c r="G75" i="4"/>
  <c r="G59" i="4"/>
  <c r="G58" i="4"/>
  <c r="G47" i="4"/>
  <c r="G46" i="4"/>
  <c r="G22" i="4"/>
  <c r="G8" i="4"/>
  <c r="G169" i="4"/>
  <c r="D171" i="4" s="1"/>
  <c r="G158" i="4"/>
  <c r="G139" i="4"/>
  <c r="E114" i="4"/>
  <c r="G105" i="4"/>
  <c r="F98" i="4"/>
  <c r="G90" i="4"/>
  <c r="E91" i="4" s="1"/>
  <c r="I91" i="4" s="1"/>
  <c r="G79" i="4"/>
  <c r="K74" i="4"/>
  <c r="G73" i="4"/>
  <c r="K73" i="4" s="1"/>
  <c r="G71" i="4"/>
  <c r="D66" i="4"/>
  <c r="G64" i="4"/>
  <c r="F66" i="4" s="1"/>
  <c r="D62" i="4"/>
  <c r="D57" i="4"/>
  <c r="G55" i="4"/>
  <c r="F57" i="4" s="1"/>
  <c r="G45" i="4"/>
  <c r="K45" i="4" s="1"/>
  <c r="G43" i="4"/>
  <c r="G28" i="4"/>
  <c r="D30" i="4" s="1"/>
  <c r="G21" i="4"/>
  <c r="G18" i="4"/>
  <c r="D20" i="4" s="1"/>
  <c r="J20" i="4" s="1"/>
  <c r="K20" i="4" s="1"/>
  <c r="G11" i="4"/>
  <c r="G7" i="4"/>
  <c r="G6" i="4"/>
  <c r="G161" i="4" l="1"/>
  <c r="C142" i="4"/>
  <c r="H142" i="4" s="1"/>
  <c r="C144" i="4"/>
  <c r="H144" i="4" s="1"/>
  <c r="G108" i="4"/>
  <c r="G9" i="4"/>
  <c r="G23" i="4"/>
  <c r="E50" i="4" s="1"/>
  <c r="K50" i="4" s="1"/>
  <c r="K51" i="4" s="1"/>
  <c r="L51" i="4" s="1"/>
  <c r="C9" i="1" s="1"/>
  <c r="F9" i="1" s="1"/>
  <c r="G48" i="4"/>
  <c r="G77" i="4"/>
  <c r="G94" i="4"/>
  <c r="E95" i="4" s="1"/>
  <c r="I95" i="4" s="1"/>
  <c r="I96" i="4" s="1"/>
  <c r="D98" i="4" s="1"/>
  <c r="I98" i="4" s="1"/>
  <c r="E99" i="4" s="1"/>
  <c r="I99" i="4" s="1"/>
  <c r="I100" i="4" s="1"/>
  <c r="L99" i="4" s="1"/>
  <c r="G60" i="4"/>
  <c r="D31" i="4"/>
  <c r="J31" i="4" s="1"/>
  <c r="K31" i="4" s="1"/>
  <c r="J66" i="4"/>
  <c r="G12" i="4"/>
  <c r="H171" i="4"/>
  <c r="L170" i="4" s="1"/>
  <c r="C20" i="1" s="1"/>
  <c r="F20" i="1" s="1"/>
  <c r="B163" i="4"/>
  <c r="L163" i="4" s="1"/>
  <c r="J57" i="4"/>
  <c r="G119" i="4"/>
  <c r="F120" i="4" s="1"/>
  <c r="L120" i="4" s="1"/>
  <c r="G111" i="4"/>
  <c r="F113" i="4" s="1"/>
  <c r="J113" i="4" s="1"/>
  <c r="J114" i="4" s="1"/>
  <c r="J115" i="4" s="1"/>
  <c r="K115" i="4" s="1"/>
  <c r="J30" i="4"/>
  <c r="K30" i="4" s="1"/>
  <c r="H145" i="4" l="1"/>
  <c r="L145" i="4" s="1"/>
  <c r="C18" i="1" s="1"/>
  <c r="F18" i="1" s="1"/>
  <c r="F62" i="4"/>
  <c r="J62" i="4" s="1"/>
  <c r="J67" i="4" s="1"/>
  <c r="L67" i="4" s="1"/>
  <c r="C10" i="1" s="1"/>
  <c r="F10" i="1" s="1"/>
  <c r="D25" i="4"/>
  <c r="J25" i="4" s="1"/>
  <c r="K25" i="4" s="1"/>
  <c r="E79" i="4"/>
  <c r="K79" i="4" s="1"/>
  <c r="E80" i="4"/>
  <c r="K80" i="4" s="1"/>
  <c r="G13" i="4"/>
  <c r="F14" i="4" s="1"/>
  <c r="K14" i="4" s="1"/>
  <c r="L14" i="4" s="1"/>
  <c r="C5" i="1" s="1"/>
  <c r="F5" i="1" s="1"/>
  <c r="K32" i="4"/>
  <c r="F33" i="4" s="1"/>
  <c r="J33" i="4" s="1"/>
  <c r="L33" i="4" s="1"/>
  <c r="C6" i="1" s="1"/>
  <c r="F6" i="1" s="1"/>
  <c r="C124" i="4"/>
  <c r="K124" i="4" s="1"/>
  <c r="C13" i="1"/>
  <c r="F13" i="1" s="1"/>
  <c r="C128" i="4"/>
  <c r="K128" i="4" s="1"/>
  <c r="C15" i="1"/>
  <c r="F15" i="1" s="1"/>
  <c r="L164" i="4"/>
  <c r="C19" i="1"/>
  <c r="F19" i="1" s="1"/>
  <c r="C126" i="4"/>
  <c r="K126" i="4" s="1"/>
  <c r="L114" i="4"/>
  <c r="C14" i="1" s="1"/>
  <c r="F14" i="1" s="1"/>
  <c r="K81" i="4" l="1"/>
  <c r="G83" i="4" s="1"/>
  <c r="K83" i="4" s="1"/>
  <c r="L83" i="4" s="1"/>
  <c r="C11" i="1" s="1"/>
  <c r="F11" i="1" s="1"/>
  <c r="K129" i="4"/>
  <c r="G131" i="4" s="1"/>
  <c r="K131" i="4" s="1"/>
  <c r="L131" i="4" s="1"/>
  <c r="C16" i="1" s="1"/>
  <c r="F16" i="1" s="1"/>
  <c r="G36" i="4"/>
  <c r="L36" i="4"/>
  <c r="C7" i="1" s="1"/>
  <c r="F7" i="1" s="1"/>
  <c r="G86" i="4" l="1"/>
  <c r="L86" i="4" s="1"/>
  <c r="C12" i="1" s="1"/>
  <c r="F12" i="1" s="1"/>
  <c r="H134" i="4"/>
  <c r="L134" i="4" s="1"/>
  <c r="C17" i="1" s="1"/>
  <c r="F17" i="1" s="1"/>
  <c r="L39" i="4"/>
  <c r="C8" i="1" s="1"/>
  <c r="F8" i="1" s="1"/>
  <c r="G39" i="4"/>
  <c r="F28" i="1" l="1"/>
</calcChain>
</file>

<file path=xl/sharedStrings.xml><?xml version="1.0" encoding="utf-8"?>
<sst xmlns="http://schemas.openxmlformats.org/spreadsheetml/2006/main" count="590" uniqueCount="169">
  <si>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</si>
  <si>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</si>
  <si>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</si>
  <si>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</si>
  <si>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</si>
  <si>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</si>
  <si>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</si>
  <si>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</si>
  <si>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</si>
  <si>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</si>
  <si>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</si>
  <si>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</si>
  <si>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</si>
  <si>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</si>
  <si>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</si>
  <si>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</si>
  <si>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</si>
  <si>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</si>
  <si>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</si>
  <si>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Nos</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</si>
  <si>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</si>
  <si>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</si>
  <si>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</si>
  <si>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</si>
  <si>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sqm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</si>
  <si>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</si>
  <si>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10/40-380</t>
  </si>
  <si>
    <t>No.</t>
  </si>
  <si>
    <t>11/28-120</t>
  </si>
  <si>
    <t>12/48-100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</si>
  <si>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</si>
  <si>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</si>
  <si>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8/40-190</t>
  </si>
  <si>
    <t>(B)40-190-50. : Block Size: 30cmx30cmx30cm</t>
  </si>
  <si>
    <t>(C) 40-190-40. : Block Size: 40cmx40cmx30cm</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</si>
  <si>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</si>
  <si>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7/40-530</t>
  </si>
  <si>
    <t>(B) 40-530-30 : Well graded between 20mm to 5mm size.</t>
  </si>
  <si>
    <t>Sl No.          Code no</t>
  </si>
  <si>
    <t>Quantity</t>
  </si>
  <si>
    <t>Erection bamboo profile</t>
  </si>
  <si>
    <t>Type A</t>
  </si>
  <si>
    <t xml:space="preserve">From km </t>
  </si>
  <si>
    <t>to  km.</t>
  </si>
  <si>
    <t>=</t>
  </si>
  <si>
    <t>meter</t>
  </si>
  <si>
    <t>,,</t>
  </si>
  <si>
    <t>Sub -Total=</t>
  </si>
  <si>
    <t>Meter</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</si>
  <si>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</si>
  <si>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</si>
  <si>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</si>
  <si>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</si>
  <si>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</si>
  <si>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</si>
  <si>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</si>
  <si>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</si>
  <si>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</si>
  <si>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</si>
  <si>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</si>
  <si>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4.50 m</t>
  </si>
  <si>
    <t>Quantity of earth =</t>
  </si>
  <si>
    <t>x0.50x(4.30+31.5)</t>
  </si>
  <si>
    <t>x</t>
  </si>
  <si>
    <t>Total =</t>
  </si>
  <si>
    <t>1.50 m</t>
  </si>
  <si>
    <t>x0.50x(4.30+13.3)</t>
  </si>
  <si>
    <t>Total</t>
  </si>
  <si>
    <t>For Type - B</t>
  </si>
  <si>
    <t>Total=</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</si>
  <si>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</si>
  <si>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</si>
  <si>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</si>
  <si>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</si>
  <si>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</si>
  <si>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</si>
  <si>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</si>
  <si>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</si>
  <si>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</si>
  <si>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Total slope length =[{</t>
    </r>
    <r>
      <rPr>
        <sz val="10"/>
        <color theme="1"/>
        <rFont val="Calibri"/>
        <family val="2"/>
      </rPr>
      <t xml:space="preserve">√(4.50x3)²+(4.50)²}x2]+4.30 = </t>
    </r>
  </si>
  <si>
    <t>Volume =</t>
  </si>
  <si>
    <r>
      <t>Total slope length =[{</t>
    </r>
    <r>
      <rPr>
        <sz val="10"/>
        <color theme="1"/>
        <rFont val="Calibri"/>
        <family val="2"/>
      </rPr>
      <t xml:space="preserve">√(1.50x3)²+(1.50)²}x2]+4.30 = </t>
    </r>
  </si>
  <si>
    <t>6.                         40-500</t>
  </si>
  <si>
    <r>
      <t>Total slope length =[{</t>
    </r>
    <r>
      <rPr>
        <sz val="10"/>
        <color theme="1"/>
        <rFont val="Calibri"/>
        <family val="2"/>
      </rPr>
      <t xml:space="preserve">√(4.50x3)²+(4.50)²}x2]+4.30 +(2x0.90) = </t>
    </r>
  </si>
  <si>
    <t>Area =</t>
  </si>
  <si>
    <r>
      <t>Total slope length =[{</t>
    </r>
    <r>
      <rPr>
        <sz val="10"/>
        <color theme="1"/>
        <rFont val="Calibri"/>
        <family val="2"/>
      </rPr>
      <t xml:space="preserve">√(1.50x3)²+(1.50)²}x2]+4.30 +(2x0.90) </t>
    </r>
  </si>
  <si>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</si>
  <si>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</si>
  <si>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</si>
  <si>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</si>
  <si>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</si>
  <si>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</si>
  <si>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</si>
  <si>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</si>
  <si>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</si>
  <si>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</si>
  <si>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</si>
  <si>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</si>
  <si>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</si>
  <si>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</si>
  <si>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Nos.</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</si>
  <si>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</si>
  <si>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</si>
  <si>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</si>
  <si>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</si>
  <si>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</si>
  <si>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</si>
  <si>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</si>
  <si>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</si>
  <si>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</si>
  <si>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</si>
  <si>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</si>
  <si>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</si>
  <si>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</si>
  <si>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</si>
  <si>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</si>
  <si>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</si>
  <si>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</si>
  <si>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</si>
  <si>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</si>
  <si>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t>Geo Bag</t>
  </si>
  <si>
    <t xml:space="preserve"> @ 2.00</t>
  </si>
  <si>
    <t>m c/c</t>
  </si>
  <si>
    <t>No. of bag=((</t>
  </si>
  <si>
    <t>)+1)x2</t>
  </si>
  <si>
    <t>11.                             28-120</t>
  </si>
  <si>
    <t xml:space="preserve">Total length </t>
  </si>
  <si>
    <t xml:space="preserve">Volume = </t>
  </si>
  <si>
    <t>12.                             48-100</t>
  </si>
  <si>
    <r>
      <t>Total slope length =[{</t>
    </r>
    <r>
      <rPr>
        <sz val="10"/>
        <color theme="1"/>
        <rFont val="Calibri"/>
        <family val="2"/>
      </rPr>
      <t>√(1.50x3)²+(1.50)²}x2]+4.30 =13.79 m</t>
    </r>
  </si>
  <si>
    <t xml:space="preserve">Area </t>
  </si>
  <si>
    <t>Total Tk.</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</si>
  <si>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</si>
  <si>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
</t>
  </si>
  <si>
    <t xml:space="preserve">Supplying and laying sand as filter layers as per specific size ranges and gradation including preparation of surface, compacting in layer etc. complete with supply of all materials and as per direction of Engineer in charge.                                                                                       40-550-30 . FM :  FM : 1.0 to 1.5 </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</si>
  <si>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</si>
  <si>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</si>
  <si>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</si>
  <si>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</si>
  <si>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</si>
  <si>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 xml:space="preserve">18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</si>
  <si>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</si>
  <si>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</si>
  <si>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</si>
  <si>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</si>
  <si>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</si>
  <si>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13.
Approved Analysis Rate</t>
  </si>
  <si>
    <t>14
Approved Analysis Rate</t>
  </si>
  <si>
    <t>15
Approved Analysis Rate</t>
  </si>
  <si>
    <t xml:space="preserve">16
Approved Analysis Rate
</t>
  </si>
  <si>
    <t xml:space="preserve">17
Approved Analysis Rate
</t>
  </si>
  <si>
    <t>19
NSI</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</si>
  <si>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</si>
  <si>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</si>
  <si>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Abstruct cost of estimate for slope protection work of submersible embankment around Naogaon Haor( Part-A )sub project  from km. 12.430 to km 12.481= 51.00m, In between km 17.800 to km 21.950 =3590.00m, Km.21.950 to km.22.690= 740.00m, &amp; km. 26.080 to km 26.180 =100.00m  Total = 4.481km.   in C/W Haor Flood Management &amp; Livelihood Improvement Project under Kishoregonj WD Division BWDB, Kishoregonj during the year 2019-20.  </t>
    </r>
    <r>
      <rPr>
        <b/>
        <sz val="11"/>
        <rFont val="Calibri"/>
        <family val="2"/>
        <scheme val="minor"/>
      </rPr>
      <t>(Package no. BWDB/Kish/HFMLIP/PW-30)</t>
    </r>
  </si>
  <si>
    <r>
      <t xml:space="preserve">Detail estimate for slope protection work of submersible embankment around Naogaon Haor( Part-A )sub project  from km. 12.430 to km 12.481= 51.00m, 19.590 to km 20.100 =510.00m, Km.20.130 to km.21.250= 1120.00m, km. 21.250 to km 21.950 =700.00m &amp; Flood Fuse from km. 20.100 to km. 20.130 =30.00m =  Total = 2.381 km.   in C/W Haor Flood Management &amp; Livelihood Improvement Project under Kishoregonj WD Division BWDB, Kishoregonj during the year 2019-20. 
</t>
    </r>
    <r>
      <rPr>
        <b/>
        <sz val="12"/>
        <color theme="1"/>
        <rFont val="Calibri"/>
        <family val="2"/>
        <scheme val="minor"/>
      </rPr>
      <t>(Package no. BWDB/Kish/HFMLIP/PW-30)</t>
    </r>
  </si>
  <si>
    <t>Toe of embankment =</t>
  </si>
  <si>
    <t>Top of embankment=</t>
  </si>
  <si>
    <t>Total nos of bag=</t>
  </si>
  <si>
    <t>Noagaon Haor Part-A</t>
  </si>
  <si>
    <t>Noagaon Haor Part-B</t>
  </si>
  <si>
    <t>Dakshiner Haor</t>
  </si>
  <si>
    <t>Noapara Haor</t>
  </si>
  <si>
    <t>KISH-30</t>
  </si>
  <si>
    <t>KISH-31</t>
  </si>
  <si>
    <t>KISH-32</t>
  </si>
  <si>
    <t>KISH-33</t>
  </si>
  <si>
    <t>KISH-34</t>
  </si>
  <si>
    <t>KISH-35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</si>
</sst>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name val="Calibri"/>
      <family val="2"/>
      <scheme val="minor"/>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sz val="10"/>
      <color rgb="FFFF0000"/>
      <name val="Calibri"/>
      <family val="2"/>
      <scheme val="minor"/>
    </font>
    <font>
      <b/>
      <sz val="10"/>
      <name val="Calibri"/>
      <family val="2"/>
      <scheme val="minor"/>
    </font>
    <font>
      <b/>
      <sz val="9"/>
      <color theme="1"/>
      <name val="Calibri"/>
      <family val="2"/>
      <scheme val="minor"/>
    </font>
    <font>
      <sz val="10"/>
      <color theme="1"/>
      <name val="Calibri"/>
      <family val="2"/>
    </font>
    <font>
      <b/>
      <sz val="11"/>
      <name val="Calibri"/>
      <family val="2"/>
      <scheme val="minor"/>
    </font>
    <font>
      <sz val="10"/>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96">
    <xf numFmtId="0" fontId="0" fillId="0" borderId="0" xfId="0"/>
    <xf numFmtId="0" fontId="3" fillId="0" borderId="1" xfId="0" applyFont="1" applyBorder="1" applyAlignment="1">
      <alignment vertical="top"/>
    </xf>
    <xf numFmtId="0" fontId="3" fillId="0" borderId="1" xfId="0" applyFont="1" applyBorder="1" applyAlignment="1">
      <alignment horizontal="center"/>
    </xf>
    <xf numFmtId="0" fontId="3" fillId="0" borderId="4"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4"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1" xfId="0" applyFont="1" applyBorder="1" applyAlignment="1">
      <alignment horizontal="center" vertical="top"/>
    </xf>
    <xf numFmtId="0" fontId="3" fillId="0" borderId="3" xfId="0" applyFont="1" applyBorder="1"/>
    <xf numFmtId="0" fontId="0" fillId="0" borderId="0" xfId="0"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xf>
    <xf numFmtId="2" fontId="3" fillId="0" borderId="4" xfId="0" applyNumberFormat="1" applyFont="1" applyBorder="1" applyAlignment="1">
      <alignment horizontal="center" vertical="top"/>
    </xf>
    <xf numFmtId="0" fontId="3" fillId="0" borderId="4" xfId="0" applyFont="1" applyBorder="1" applyAlignment="1">
      <alignment horizontal="center" vertical="top"/>
    </xf>
    <xf numFmtId="2" fontId="3" fillId="0" borderId="1" xfId="0" applyNumberFormat="1" applyFont="1" applyBorder="1" applyAlignment="1">
      <alignment horizontal="center" vertical="top"/>
    </xf>
    <xf numFmtId="2" fontId="5" fillId="0" borderId="4" xfId="0" applyNumberFormat="1" applyFont="1" applyBorder="1" applyAlignment="1">
      <alignment horizontal="center" vertical="top"/>
    </xf>
    <xf numFmtId="0" fontId="2" fillId="0" borderId="1" xfId="0" applyFont="1" applyBorder="1" applyAlignment="1">
      <alignment horizontal="left" vertical="center"/>
    </xf>
    <xf numFmtId="0" fontId="4" fillId="0" borderId="1" xfId="0" applyFont="1" applyBorder="1" applyAlignment="1">
      <alignment horizontal="left" wrapText="1"/>
    </xf>
    <xf numFmtId="0" fontId="3" fillId="0" borderId="5" xfId="0" applyFont="1" applyBorder="1" applyAlignment="1">
      <alignment horizontal="left" vertical="top" wrapText="1"/>
    </xf>
    <xf numFmtId="0" fontId="9" fillId="0" borderId="0" xfId="0" applyFont="1"/>
    <xf numFmtId="0" fontId="3" fillId="0" borderId="4" xfId="0" applyFont="1" applyBorder="1"/>
    <xf numFmtId="0" fontId="3" fillId="0" borderId="8" xfId="0" applyFont="1" applyBorder="1"/>
    <xf numFmtId="0" fontId="3" fillId="0" borderId="9" xfId="0" applyFont="1" applyBorder="1"/>
    <xf numFmtId="0" fontId="3" fillId="0" borderId="10" xfId="0" applyFont="1" applyBorder="1"/>
    <xf numFmtId="0" fontId="3" fillId="0" borderId="0" xfId="0" applyFont="1" applyBorder="1"/>
    <xf numFmtId="0" fontId="10" fillId="0" borderId="11" xfId="0" applyFont="1" applyBorder="1"/>
    <xf numFmtId="0" fontId="3" fillId="0" borderId="11"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11" xfId="0" applyFont="1" applyBorder="1"/>
    <xf numFmtId="164" fontId="3" fillId="0" borderId="10" xfId="0" applyNumberFormat="1" applyFont="1" applyBorder="1" applyAlignment="1">
      <alignment horizontal="center"/>
    </xf>
    <xf numFmtId="0" fontId="3" fillId="0" borderId="10" xfId="0"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xf numFmtId="0" fontId="3" fillId="0" borderId="0" xfId="0" applyFont="1" applyBorder="1" applyAlignment="1">
      <alignment horizontal="left"/>
    </xf>
    <xf numFmtId="0" fontId="5" fillId="0" borderId="11" xfId="0" applyFont="1" applyBorder="1"/>
    <xf numFmtId="0" fontId="5" fillId="0" borderId="0" xfId="0" applyFont="1" applyBorder="1"/>
    <xf numFmtId="0" fontId="5" fillId="0" borderId="0" xfId="0" applyFont="1" applyBorder="1" applyAlignment="1">
      <alignment horizontal="right"/>
    </xf>
    <xf numFmtId="2" fontId="5" fillId="0" borderId="0" xfId="0" applyNumberFormat="1" applyFont="1" applyBorder="1" applyAlignment="1">
      <alignment horizontal="center"/>
    </xf>
    <xf numFmtId="2" fontId="11"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0" xfId="0" applyNumberFormat="1" applyFont="1" applyBorder="1"/>
    <xf numFmtId="1" fontId="3" fillId="0" borderId="8" xfId="0" applyNumberFormat="1" applyFont="1" applyBorder="1" applyAlignment="1">
      <alignment horizontal="center"/>
    </xf>
    <xf numFmtId="0" fontId="3" fillId="0" borderId="12" xfId="0" applyFont="1" applyBorder="1"/>
    <xf numFmtId="0" fontId="0" fillId="0" borderId="10" xfId="0" applyBorder="1" applyAlignment="1">
      <alignment horizontal="center"/>
    </xf>
    <xf numFmtId="0" fontId="0" fillId="0" borderId="10" xfId="0" applyBorder="1"/>
    <xf numFmtId="0" fontId="3" fillId="0" borderId="12" xfId="0" applyFont="1" applyBorder="1" applyAlignment="1">
      <alignment horizontal="center"/>
    </xf>
    <xf numFmtId="0" fontId="3" fillId="0" borderId="8" xfId="0" applyFont="1" applyBorder="1" applyAlignment="1">
      <alignment horizontal="center" vertical="top" wrapText="1"/>
    </xf>
    <xf numFmtId="0" fontId="12" fillId="0" borderId="11" xfId="0" applyFont="1" applyBorder="1"/>
    <xf numFmtId="0" fontId="13" fillId="0" borderId="0" xfId="0" applyFont="1" applyBorder="1"/>
    <xf numFmtId="0" fontId="14" fillId="0" borderId="0" xfId="0" applyFont="1" applyBorder="1"/>
    <xf numFmtId="2" fontId="3" fillId="0" borderId="0" xfId="0" applyNumberFormat="1" applyFont="1" applyBorder="1"/>
    <xf numFmtId="0" fontId="3" fillId="0" borderId="0" xfId="0" applyFont="1" applyBorder="1" applyAlignment="1"/>
    <xf numFmtId="2" fontId="3" fillId="0" borderId="13" xfId="0" applyNumberFormat="1" applyFont="1" applyBorder="1"/>
    <xf numFmtId="0" fontId="14" fillId="0" borderId="11" xfId="0" applyFont="1" applyBorder="1" applyAlignment="1">
      <alignment horizontal="center"/>
    </xf>
    <xf numFmtId="164" fontId="14" fillId="0" borderId="0" xfId="0" applyNumberFormat="1" applyFont="1" applyBorder="1" applyAlignment="1">
      <alignment horizontal="center"/>
    </xf>
    <xf numFmtId="0" fontId="14" fillId="0" borderId="0" xfId="0" applyFont="1" applyBorder="1" applyAlignment="1">
      <alignment horizontal="center"/>
    </xf>
    <xf numFmtId="2" fontId="14" fillId="0" borderId="0" xfId="0" applyNumberFormat="1" applyFont="1" applyBorder="1" applyAlignment="1">
      <alignment horizontal="center"/>
    </xf>
    <xf numFmtId="0" fontId="3" fillId="0" borderId="13" xfId="0" applyFont="1" applyBorder="1"/>
    <xf numFmtId="0" fontId="4" fillId="0" borderId="0" xfId="0" applyFont="1" applyBorder="1" applyAlignment="1">
      <alignment horizontal="center"/>
    </xf>
    <xf numFmtId="2" fontId="3" fillId="0" borderId="8" xfId="0" applyNumberFormat="1" applyFont="1" applyBorder="1"/>
    <xf numFmtId="0" fontId="0" fillId="0" borderId="8" xfId="0" applyBorder="1"/>
    <xf numFmtId="0" fontId="16" fillId="0" borderId="11"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Fill="1" applyBorder="1"/>
    <xf numFmtId="0" fontId="4" fillId="0" borderId="11" xfId="0" applyFont="1" applyBorder="1" applyAlignment="1">
      <alignment horizontal="center"/>
    </xf>
    <xf numFmtId="2" fontId="3" fillId="0" borderId="0" xfId="0" applyNumberFormat="1" applyFont="1" applyFill="1" applyBorder="1" applyAlignment="1">
      <alignment horizontal="center"/>
    </xf>
    <xf numFmtId="0" fontId="0" fillId="0" borderId="11" xfId="0" applyBorder="1"/>
    <xf numFmtId="164" fontId="14" fillId="0" borderId="10" xfId="0" applyNumberFormat="1" applyFont="1" applyBorder="1" applyAlignment="1">
      <alignment horizontal="center"/>
    </xf>
    <xf numFmtId="0" fontId="14" fillId="0" borderId="10" xfId="0" applyFont="1" applyBorder="1" applyAlignment="1">
      <alignment horizontal="center"/>
    </xf>
    <xf numFmtId="2" fontId="14" fillId="0" borderId="10" xfId="0" applyNumberFormat="1" applyFont="1" applyBorder="1" applyAlignment="1">
      <alignment horizontal="center"/>
    </xf>
    <xf numFmtId="0" fontId="14" fillId="0" borderId="10" xfId="0" applyFont="1" applyBorder="1"/>
    <xf numFmtId="2" fontId="3" fillId="0" borderId="10" xfId="0" applyNumberFormat="1" applyFont="1" applyBorder="1"/>
    <xf numFmtId="2" fontId="3" fillId="0" borderId="14" xfId="0" applyNumberFormat="1" applyFont="1" applyBorder="1"/>
    <xf numFmtId="9" fontId="3" fillId="0" borderId="0" xfId="0" applyNumberFormat="1" applyFont="1" applyBorder="1"/>
    <xf numFmtId="2" fontId="3" fillId="0" borderId="8" xfId="0" applyNumberFormat="1" applyFont="1" applyBorder="1" applyAlignment="1">
      <alignment horizontal="center"/>
    </xf>
    <xf numFmtId="0" fontId="0" fillId="0" borderId="12" xfId="0" applyBorder="1"/>
    <xf numFmtId="0" fontId="0" fillId="0" borderId="9" xfId="0" applyBorder="1"/>
    <xf numFmtId="0" fontId="0" fillId="0" borderId="14" xfId="0" applyBorder="1"/>
    <xf numFmtId="0" fontId="0" fillId="0" borderId="13" xfId="0" applyBorder="1"/>
    <xf numFmtId="164" fontId="3" fillId="0" borderId="13" xfId="0" applyNumberFormat="1" applyFont="1" applyBorder="1" applyAlignment="1">
      <alignment horizontal="center"/>
    </xf>
    <xf numFmtId="0" fontId="14" fillId="0" borderId="11" xfId="0" applyFont="1" applyBorder="1" applyAlignment="1">
      <alignment horizontal="left"/>
    </xf>
    <xf numFmtId="0" fontId="7" fillId="0" borderId="0" xfId="0" applyFont="1" applyBorder="1"/>
    <xf numFmtId="0" fontId="5" fillId="0" borderId="11" xfId="0" applyFont="1" applyBorder="1" applyAlignment="1">
      <alignment horizontal="center"/>
    </xf>
    <xf numFmtId="0" fontId="5" fillId="0" borderId="0" xfId="0" applyFont="1" applyBorder="1" applyAlignment="1">
      <alignment horizontal="center"/>
    </xf>
    <xf numFmtId="0" fontId="3" fillId="0" borderId="13" xfId="0" applyFont="1" applyBorder="1" applyAlignment="1">
      <alignment horizontal="center"/>
    </xf>
    <xf numFmtId="164" fontId="3" fillId="0" borderId="14" xfId="0" applyNumberFormat="1" applyFont="1" applyBorder="1" applyAlignment="1">
      <alignment horizontal="center"/>
    </xf>
    <xf numFmtId="2" fontId="3" fillId="0" borderId="13" xfId="0" applyNumberFormat="1" applyFont="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0" fillId="0" borderId="4" xfId="0" applyBorder="1" applyAlignment="1">
      <alignment horizontal="center" vertical="top" wrapText="1"/>
    </xf>
    <xf numFmtId="0" fontId="3" fillId="0" borderId="4" xfId="0" applyNumberFormat="1" applyFont="1" applyBorder="1" applyAlignment="1">
      <alignment vertical="top" wrapText="1"/>
    </xf>
    <xf numFmtId="0" fontId="3" fillId="0" borderId="14" xfId="0" applyFont="1" applyBorder="1"/>
    <xf numFmtId="9" fontId="3" fillId="0" borderId="0" xfId="0" applyNumberFormat="1" applyFont="1" applyBorder="1" applyAlignment="1">
      <alignment horizontal="center"/>
    </xf>
    <xf numFmtId="164" fontId="3" fillId="0" borderId="8" xfId="0" applyNumberFormat="1" applyFont="1" applyBorder="1" applyAlignment="1">
      <alignment horizontal="center"/>
    </xf>
    <xf numFmtId="164" fontId="3" fillId="0" borderId="0" xfId="0" applyNumberFormat="1" applyFont="1"/>
    <xf numFmtId="0" fontId="3" fillId="0" borderId="4" xfId="0" applyFont="1" applyBorder="1" applyAlignment="1">
      <alignment horizontal="center" vertical="top" wrapText="1"/>
    </xf>
    <xf numFmtId="2" fontId="3" fillId="0" borderId="0" xfId="0" applyNumberFormat="1" applyFont="1" applyAlignment="1">
      <alignment horizontal="center"/>
    </xf>
    <xf numFmtId="0" fontId="14" fillId="0" borderId="0" xfId="0" applyFont="1" applyBorder="1" applyAlignment="1">
      <alignment horizontal="left"/>
    </xf>
    <xf numFmtId="165" fontId="5" fillId="0" borderId="0" xfId="0" applyNumberFormat="1" applyFont="1" applyBorder="1" applyAlignment="1"/>
    <xf numFmtId="0" fontId="17" fillId="0" borderId="0" xfId="0" applyFont="1" applyBorder="1" applyAlignment="1">
      <alignment horizontal="center"/>
    </xf>
    <xf numFmtId="164" fontId="3" fillId="0" borderId="0" xfId="0" applyNumberFormat="1" applyFont="1" applyBorder="1"/>
    <xf numFmtId="1" fontId="3" fillId="0" borderId="0" xfId="0" applyNumberFormat="1" applyFont="1" applyBorder="1"/>
    <xf numFmtId="1" fontId="3" fillId="0" borderId="0" xfId="0" applyNumberFormat="1" applyFont="1" applyBorder="1" applyAlignment="1">
      <alignment horizontal="center"/>
    </xf>
    <xf numFmtId="1" fontId="3" fillId="0" borderId="10" xfId="0" applyNumberFormat="1" applyFont="1" applyBorder="1"/>
    <xf numFmtId="1" fontId="3" fillId="0" borderId="10" xfId="0" applyNumberFormat="1" applyFont="1" applyBorder="1" applyAlignment="1">
      <alignment horizontal="center"/>
    </xf>
    <xf numFmtId="1" fontId="3" fillId="0" borderId="8" xfId="0" applyNumberFormat="1" applyFont="1" applyBorder="1"/>
    <xf numFmtId="1" fontId="3" fillId="0" borderId="12" xfId="0" applyNumberFormat="1" applyFont="1" applyBorder="1" applyAlignment="1">
      <alignment horizontal="right"/>
    </xf>
    <xf numFmtId="0" fontId="10" fillId="0" borderId="0" xfId="0" applyFont="1" applyBorder="1"/>
    <xf numFmtId="0" fontId="12" fillId="0" borderId="0" xfId="0" applyFont="1" applyBorder="1"/>
    <xf numFmtId="0" fontId="12" fillId="0" borderId="9" xfId="0" applyFont="1" applyBorder="1"/>
    <xf numFmtId="0" fontId="13" fillId="0" borderId="10" xfId="0" applyFont="1" applyBorder="1"/>
    <xf numFmtId="1" fontId="3" fillId="0" borderId="14" xfId="0" applyNumberFormat="1" applyFont="1" applyBorder="1" applyAlignment="1">
      <alignment horizontal="center"/>
    </xf>
    <xf numFmtId="0" fontId="8" fillId="0" borderId="11" xfId="0" applyFont="1" applyBorder="1"/>
    <xf numFmtId="2" fontId="15" fillId="0" borderId="0" xfId="0" applyNumberFormat="1" applyFont="1" applyBorder="1" applyAlignment="1">
      <alignment horizontal="center"/>
    </xf>
    <xf numFmtId="0" fontId="0" fillId="0" borderId="8" xfId="0" applyBorder="1" applyAlignment="1">
      <alignment horizontal="center" vertical="top" wrapText="1"/>
    </xf>
    <xf numFmtId="0" fontId="4" fillId="0" borderId="11" xfId="0" applyFont="1" applyBorder="1"/>
    <xf numFmtId="2" fontId="3" fillId="0" borderId="14" xfId="0" applyNumberFormat="1" applyFont="1" applyBorder="1" applyAlignment="1">
      <alignment horizontal="center"/>
    </xf>
    <xf numFmtId="0" fontId="3" fillId="0" borderId="6" xfId="0" applyFont="1" applyBorder="1"/>
    <xf numFmtId="0" fontId="3" fillId="0" borderId="7" xfId="0" applyFont="1" applyBorder="1"/>
    <xf numFmtId="2" fontId="3" fillId="0" borderId="5" xfId="0" applyNumberFormat="1" applyFont="1" applyBorder="1" applyAlignment="1">
      <alignment horizontal="center"/>
    </xf>
    <xf numFmtId="0" fontId="0" fillId="0" borderId="0" xfId="0" applyBorder="1" applyAlignment="1">
      <alignment horizontal="center"/>
    </xf>
    <xf numFmtId="0" fontId="3" fillId="0" borderId="8" xfId="0" applyFont="1" applyBorder="1" applyAlignment="1">
      <alignment horizontal="center"/>
    </xf>
    <xf numFmtId="2" fontId="3" fillId="0" borderId="11"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3" fillId="0" borderId="11" xfId="0" applyFont="1" applyBorder="1" applyAlignment="1">
      <alignment horizontal="right"/>
    </xf>
    <xf numFmtId="1" fontId="3" fillId="0" borderId="1" xfId="0" applyNumberFormat="1" applyFont="1" applyBorder="1" applyAlignment="1">
      <alignment horizontal="center" vertical="top"/>
    </xf>
    <xf numFmtId="43" fontId="3" fillId="0" borderId="1" xfId="0" applyNumberFormat="1" applyFont="1" applyBorder="1"/>
    <xf numFmtId="0" fontId="19" fillId="0" borderId="11"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0" xfId="0" applyFont="1" applyBorder="1"/>
    <xf numFmtId="2" fontId="19" fillId="0" borderId="0" xfId="0" applyNumberFormat="1" applyFont="1" applyBorder="1"/>
    <xf numFmtId="0" fontId="15" fillId="0" borderId="11" xfId="0" applyFont="1" applyBorder="1" applyAlignment="1">
      <alignment horizontal="center"/>
    </xf>
    <xf numFmtId="164" fontId="15" fillId="0" borderId="0" xfId="0" applyNumberFormat="1" applyFont="1" applyBorder="1" applyAlignment="1">
      <alignment horizontal="center"/>
    </xf>
    <xf numFmtId="0" fontId="15" fillId="0" borderId="0" xfId="0" applyFont="1" applyBorder="1" applyAlignment="1">
      <alignment horizontal="center"/>
    </xf>
    <xf numFmtId="0" fontId="5" fillId="0" borderId="12" xfId="0" applyFont="1" applyBorder="1" applyAlignment="1">
      <alignment horizontal="center" vertical="top" wrapText="1"/>
    </xf>
    <xf numFmtId="0" fontId="5" fillId="0" borderId="12" xfId="0" applyFont="1" applyBorder="1" applyAlignment="1">
      <alignment horizontal="left" vertical="top" wrapText="1"/>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164" fontId="20" fillId="0" borderId="1" xfId="0" applyNumberFormat="1" applyFont="1" applyBorder="1" applyAlignment="1">
      <alignment horizontal="right" vertical="center"/>
    </xf>
    <xf numFmtId="0" fontId="21" fillId="0" borderId="1" xfId="0" applyNumberFormat="1" applyFont="1" applyBorder="1" applyAlignment="1">
      <alignment vertical="top" wrapText="1"/>
    </xf>
    <xf numFmtId="2"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2" fontId="22" fillId="0" borderId="1" xfId="0" applyNumberFormat="1" applyFont="1" applyBorder="1" applyAlignment="1">
      <alignment horizontal="center" vertical="center" wrapText="1"/>
    </xf>
    <xf numFmtId="0" fontId="22" fillId="0" borderId="1" xfId="0" applyNumberFormat="1" applyFont="1" applyBorder="1" applyAlignment="1">
      <alignment horizontal="center" vertical="center" wrapText="1"/>
    </xf>
    <xf numFmtId="164" fontId="22" fillId="0" borderId="3" xfId="0" applyNumberFormat="1" applyFont="1" applyBorder="1" applyAlignment="1">
      <alignment horizontal="center" vertical="center"/>
    </xf>
    <xf numFmtId="2" fontId="22" fillId="0" borderId="1" xfId="0" applyNumberFormat="1" applyFont="1" applyBorder="1" applyAlignment="1">
      <alignment horizontal="right" vertical="center"/>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17" fillId="0" borderId="10" xfId="0" applyFont="1" applyBorder="1" applyAlignment="1">
      <alignment horizontal="center"/>
    </xf>
    <xf numFmtId="164" fontId="0" fillId="0" borderId="0" xfId="0" applyNumberFormat="1"/>
    <xf numFmtId="4" fontId="0" fillId="0" borderId="0" xfId="0" applyNumberFormat="1" applyBorder="1"/>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xf numFmtId="0" fontId="0" fillId="0" borderId="1" xfId="0" applyFill="1" applyBorder="1"/>
    <xf numFmtId="0" fontId="3" fillId="0" borderId="6" xfId="0" applyFont="1" applyBorder="1" applyAlignment="1">
      <alignment horizontal="left" vertical="top" wrapText="1"/>
    </xf>
    <xf numFmtId="0" fontId="3" fillId="0" borderId="7" xfId="0" applyFont="1" applyBorder="1" applyAlignment="1">
      <alignment horizontal="left" vertical="top"/>
    </xf>
    <xf numFmtId="0" fontId="4"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7"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xf>
    <xf numFmtId="0" fontId="14" fillId="0" borderId="7" xfId="0" applyFont="1" applyBorder="1" applyAlignment="1">
      <alignment horizontal="right"/>
    </xf>
    <xf numFmtId="0" fontId="5" fillId="0" borderId="11" xfId="0" applyFont="1" applyBorder="1" applyAlignment="1">
      <alignment horizontal="center"/>
    </xf>
    <xf numFmtId="0" fontId="5" fillId="0" borderId="0" xfId="0" applyFont="1" applyBorder="1" applyAlignment="1">
      <alignment horizontal="center"/>
    </xf>
    <xf numFmtId="0" fontId="14" fillId="0" borderId="0" xfId="0" applyFont="1" applyBorder="1" applyAlignment="1">
      <alignment horizontal="right"/>
    </xf>
    <xf numFmtId="0" fontId="3" fillId="0" borderId="11" xfId="0" applyFont="1" applyBorder="1" applyAlignment="1">
      <alignment horizontal="left" vertical="top" wrapText="1"/>
    </xf>
    <xf numFmtId="0" fontId="3" fillId="0" borderId="13" xfId="0" applyFont="1" applyBorder="1" applyAlignment="1">
      <alignment horizontal="left" vertical="top" wrapText="1"/>
    </xf>
    <xf numFmtId="0" fontId="6" fillId="0" borderId="0" xfId="0" applyFont="1" applyAlignment="1">
      <alignment horizontal="left" vertical="top" wrapText="1"/>
    </xf>
    <xf numFmtId="0" fontId="3" fillId="0" borderId="3" xfId="0" applyFont="1" applyFill="1" applyBorder="1" applyAlignment="1">
      <alignment horizontal="right" vertical="top"/>
    </xf>
    <xf numFmtId="0" fontId="0" fillId="0" borderId="1" xfId="0"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2"/>
  <sheetViews>
    <sheetView view="pageBreakPreview" zoomScale="130" zoomScaleNormal="115" zoomScaleSheetLayoutView="130" workbookViewId="0">
      <selection activeCell="B6" sqref="B6:G8"/>
    </sheetView>
  </sheetViews>
  <sheetFormatPr defaultRowHeight="15" x14ac:dyDescent="0.25"/>
  <cols>
    <col min="1" max="1" width="7.5703125" customWidth="1"/>
    <col min="2" max="2" width="10" customWidth="1"/>
    <col min="3" max="3" width="7" customWidth="1"/>
    <col min="4" max="4" width="6.85546875" customWidth="1"/>
    <col min="5" max="5" width="7.42578125" customWidth="1"/>
    <col min="6" max="6" width="9" customWidth="1"/>
    <col min="7" max="8" width="7.85546875" customWidth="1"/>
    <col min="9" max="9" width="9.28515625" customWidth="1"/>
    <col min="10" max="10" width="9" customWidth="1"/>
    <col min="11" max="11" width="9.5703125" customWidth="1"/>
    <col min="12" max="12" width="10" customWidth="1"/>
  </cols>
  <sheetData>
    <row r="1" spans="1:15" ht="71.25" customHeight="1" x14ac:dyDescent="0.25">
      <c r="A1" s="175" t="s">
        <v>155</v>
      </c>
      <c r="B1" s="176"/>
      <c r="C1" s="176"/>
      <c r="D1" s="176"/>
      <c r="E1" s="176"/>
      <c r="F1" s="176"/>
      <c r="G1" s="176"/>
      <c r="H1" s="176"/>
      <c r="I1" s="176"/>
      <c r="J1" s="176"/>
      <c r="K1" s="176"/>
      <c r="L1" s="176"/>
      <c r="O1" s="26"/>
    </row>
    <row r="2" spans="1:15" ht="29.25" customHeight="1" x14ac:dyDescent="0.25">
      <c r="A2" s="5" t="s">
        <v>38</v>
      </c>
      <c r="B2" s="177" t="s">
        <v>1</v>
      </c>
      <c r="C2" s="178"/>
      <c r="D2" s="178"/>
      <c r="E2" s="178"/>
      <c r="F2" s="178"/>
      <c r="G2" s="178"/>
      <c r="H2" s="178"/>
      <c r="I2" s="178"/>
      <c r="J2" s="15"/>
      <c r="K2" s="15"/>
      <c r="L2" s="1" t="s">
        <v>39</v>
      </c>
    </row>
    <row r="3" spans="1:15" ht="33" customHeight="1" x14ac:dyDescent="0.25">
      <c r="A3" s="3" t="s">
        <v>5</v>
      </c>
      <c r="B3" s="173" t="s">
        <v>6</v>
      </c>
      <c r="C3" s="179"/>
      <c r="D3" s="179"/>
      <c r="E3" s="179"/>
      <c r="F3" s="179"/>
      <c r="G3" s="179"/>
      <c r="H3" s="179"/>
      <c r="I3" s="179"/>
      <c r="J3" s="179"/>
      <c r="K3" s="180"/>
      <c r="L3" s="27"/>
    </row>
    <row r="4" spans="1:15" x14ac:dyDescent="0.25">
      <c r="A4" s="28"/>
      <c r="B4" s="29" t="s">
        <v>40</v>
      </c>
      <c r="C4" s="30"/>
      <c r="D4" s="30"/>
      <c r="E4" s="31"/>
      <c r="F4" s="31"/>
      <c r="G4" s="31"/>
      <c r="H4" s="31"/>
      <c r="I4" s="31"/>
      <c r="J4" s="11"/>
      <c r="K4" s="11"/>
      <c r="L4" s="28"/>
    </row>
    <row r="5" spans="1:15" ht="15.75" x14ac:dyDescent="0.25">
      <c r="A5" s="28"/>
      <c r="B5" s="32" t="s">
        <v>41</v>
      </c>
      <c r="C5" s="31"/>
      <c r="D5" s="31"/>
      <c r="E5" s="31"/>
      <c r="F5" s="31"/>
      <c r="G5" s="31"/>
      <c r="H5" s="31"/>
      <c r="I5" s="31"/>
      <c r="J5" s="11"/>
      <c r="K5" s="11"/>
      <c r="L5" s="28"/>
    </row>
    <row r="6" spans="1:15" x14ac:dyDescent="0.25">
      <c r="A6" s="28"/>
      <c r="B6" s="33" t="s">
        <v>42</v>
      </c>
      <c r="C6" s="34">
        <v>12.43</v>
      </c>
      <c r="D6" s="35" t="s">
        <v>43</v>
      </c>
      <c r="E6" s="35">
        <v>12.481</v>
      </c>
      <c r="F6" s="35" t="s">
        <v>44</v>
      </c>
      <c r="G6" s="36">
        <f t="shared" ref="G6:G7" si="0">(E6-C6)*1000</f>
        <v>51.000000000000156</v>
      </c>
      <c r="H6" s="31" t="s">
        <v>45</v>
      </c>
      <c r="I6" s="31"/>
      <c r="J6" s="11"/>
      <c r="K6" s="11"/>
      <c r="L6" s="28"/>
    </row>
    <row r="7" spans="1:15" x14ac:dyDescent="0.25">
      <c r="A7" s="28"/>
      <c r="B7" s="33" t="s">
        <v>42</v>
      </c>
      <c r="C7" s="34">
        <v>19.59</v>
      </c>
      <c r="D7" s="35" t="s">
        <v>43</v>
      </c>
      <c r="E7" s="34">
        <v>20.100000000000001</v>
      </c>
      <c r="F7" s="35" t="s">
        <v>44</v>
      </c>
      <c r="G7" s="36">
        <f t="shared" si="0"/>
        <v>510.00000000000159</v>
      </c>
      <c r="H7" s="31" t="s">
        <v>46</v>
      </c>
      <c r="I7" s="31"/>
      <c r="J7" s="11"/>
      <c r="K7" s="11"/>
      <c r="L7" s="28"/>
    </row>
    <row r="8" spans="1:15" x14ac:dyDescent="0.25">
      <c r="A8" s="37"/>
      <c r="B8" s="33" t="s">
        <v>42</v>
      </c>
      <c r="C8" s="34">
        <v>20.13</v>
      </c>
      <c r="D8" s="35" t="s">
        <v>43</v>
      </c>
      <c r="E8" s="38">
        <v>21.25</v>
      </c>
      <c r="F8" s="39" t="s">
        <v>44</v>
      </c>
      <c r="G8" s="40">
        <f t="shared" ref="G8" si="1">(E8-C8)*1000</f>
        <v>1120.0000000000009</v>
      </c>
      <c r="H8" s="31"/>
      <c r="I8" s="31"/>
      <c r="J8" s="11"/>
      <c r="K8" s="11"/>
      <c r="L8" s="28"/>
    </row>
    <row r="9" spans="1:15" x14ac:dyDescent="0.25">
      <c r="A9" s="37"/>
      <c r="B9" s="33"/>
      <c r="C9" s="34"/>
      <c r="D9" s="35"/>
      <c r="E9" s="36" t="s">
        <v>47</v>
      </c>
      <c r="F9" s="35"/>
      <c r="G9" s="36">
        <f>SUM(G6:G8)</f>
        <v>1681.0000000000027</v>
      </c>
      <c r="H9" s="31" t="s">
        <v>48</v>
      </c>
      <c r="I9" s="31"/>
      <c r="J9" s="11"/>
      <c r="K9" s="11"/>
      <c r="L9" s="28"/>
    </row>
    <row r="10" spans="1:15" ht="15.75" x14ac:dyDescent="0.25">
      <c r="A10" s="37"/>
      <c r="B10" s="32" t="s">
        <v>49</v>
      </c>
      <c r="C10" s="34"/>
      <c r="D10" s="35"/>
      <c r="E10" s="36"/>
      <c r="F10" s="35"/>
      <c r="G10" s="36"/>
      <c r="H10" s="31"/>
      <c r="I10" s="31"/>
      <c r="J10" s="11"/>
      <c r="K10" s="11"/>
      <c r="L10" s="28"/>
    </row>
    <row r="11" spans="1:15" x14ac:dyDescent="0.25">
      <c r="A11" s="37"/>
      <c r="B11" s="33" t="s">
        <v>42</v>
      </c>
      <c r="C11" s="34">
        <v>21.25</v>
      </c>
      <c r="D11" s="35" t="s">
        <v>43</v>
      </c>
      <c r="E11" s="38">
        <v>21.95</v>
      </c>
      <c r="F11" s="39" t="s">
        <v>44</v>
      </c>
      <c r="G11" s="40">
        <f t="shared" ref="G11" si="2">(E11-C11)*1000</f>
        <v>699.99999999999932</v>
      </c>
      <c r="H11" s="30" t="s">
        <v>46</v>
      </c>
      <c r="I11" s="31"/>
      <c r="J11" s="11"/>
      <c r="K11" s="11"/>
      <c r="L11" s="28"/>
    </row>
    <row r="12" spans="1:15" x14ac:dyDescent="0.25">
      <c r="A12" s="37"/>
      <c r="B12" s="33"/>
      <c r="C12" s="34"/>
      <c r="D12" s="35"/>
      <c r="E12" s="36" t="s">
        <v>47</v>
      </c>
      <c r="F12" s="35"/>
      <c r="G12" s="36">
        <f>SUM(G11:G11)</f>
        <v>699.99999999999932</v>
      </c>
      <c r="H12" s="31"/>
      <c r="I12" s="31"/>
      <c r="J12" s="11"/>
      <c r="K12" s="11"/>
      <c r="L12" s="28"/>
    </row>
    <row r="13" spans="1:15" x14ac:dyDescent="0.25">
      <c r="A13" s="41"/>
      <c r="B13" s="33"/>
      <c r="C13" s="34"/>
      <c r="D13" s="35"/>
      <c r="E13" s="42" t="s">
        <v>50</v>
      </c>
      <c r="F13" s="35"/>
      <c r="G13" s="36">
        <f>G12+G9</f>
        <v>2381.0000000000018</v>
      </c>
      <c r="H13" s="31"/>
      <c r="I13" s="31"/>
      <c r="J13" s="11"/>
      <c r="K13" s="11"/>
      <c r="L13" s="28"/>
    </row>
    <row r="14" spans="1:15" x14ac:dyDescent="0.25">
      <c r="A14" s="28"/>
      <c r="B14" s="43" t="s">
        <v>51</v>
      </c>
      <c r="C14" s="44" t="s">
        <v>52</v>
      </c>
      <c r="D14" s="44"/>
      <c r="E14" s="45" t="s">
        <v>53</v>
      </c>
      <c r="F14" s="46">
        <f>G13</f>
        <v>2381.0000000000018</v>
      </c>
      <c r="G14" s="47" t="s">
        <v>54</v>
      </c>
      <c r="H14" s="48">
        <v>30</v>
      </c>
      <c r="I14" s="44" t="s">
        <v>55</v>
      </c>
      <c r="J14" s="46" t="s">
        <v>44</v>
      </c>
      <c r="K14" s="49">
        <f>(F14/H14)+6</f>
        <v>85.366666666666731</v>
      </c>
      <c r="L14" s="50">
        <f>K14</f>
        <v>85.366666666666731</v>
      </c>
    </row>
    <row r="15" spans="1:15" ht="14.25" customHeight="1" x14ac:dyDescent="0.25">
      <c r="A15" s="51"/>
      <c r="B15" s="29"/>
      <c r="C15" s="30"/>
      <c r="D15" s="30"/>
      <c r="E15" s="30"/>
      <c r="F15" s="30"/>
      <c r="G15" s="30"/>
      <c r="H15" s="30"/>
      <c r="I15" s="30"/>
      <c r="J15" s="52"/>
      <c r="K15" s="53"/>
      <c r="L15" s="54" t="s">
        <v>19</v>
      </c>
    </row>
    <row r="16" spans="1:15" ht="151.5" customHeight="1" x14ac:dyDescent="0.25">
      <c r="A16" s="55" t="s">
        <v>56</v>
      </c>
      <c r="B16" s="173" t="s">
        <v>57</v>
      </c>
      <c r="C16" s="179"/>
      <c r="D16" s="179"/>
      <c r="E16" s="179"/>
      <c r="F16" s="179"/>
      <c r="G16" s="179"/>
      <c r="H16" s="179"/>
      <c r="I16" s="179"/>
      <c r="J16" s="179"/>
      <c r="K16" s="180"/>
      <c r="L16" s="28"/>
    </row>
    <row r="17" spans="1:12" x14ac:dyDescent="0.25">
      <c r="A17" s="28"/>
      <c r="B17" s="56" t="s">
        <v>58</v>
      </c>
      <c r="C17" s="57"/>
      <c r="D17" s="31"/>
      <c r="E17" s="31"/>
      <c r="F17" s="31"/>
      <c r="G17" s="31"/>
      <c r="H17" s="31"/>
      <c r="I17" s="31"/>
      <c r="J17" s="31"/>
      <c r="L17" s="28"/>
    </row>
    <row r="18" spans="1:12" x14ac:dyDescent="0.25">
      <c r="A18" s="28"/>
      <c r="B18" s="147" t="s">
        <v>42</v>
      </c>
      <c r="C18" s="148">
        <v>12.43</v>
      </c>
      <c r="D18" s="149" t="s">
        <v>43</v>
      </c>
      <c r="E18" s="148">
        <v>12.481</v>
      </c>
      <c r="F18" s="149" t="s">
        <v>44</v>
      </c>
      <c r="G18" s="126">
        <f>(E18-C18)*1000</f>
        <v>51.000000000000156</v>
      </c>
      <c r="H18" s="145" t="s">
        <v>46</v>
      </c>
      <c r="I18" s="31"/>
      <c r="J18" s="31"/>
      <c r="L18" s="28"/>
    </row>
    <row r="19" spans="1:12" x14ac:dyDescent="0.25">
      <c r="A19" s="28"/>
      <c r="B19" s="31" t="s">
        <v>59</v>
      </c>
      <c r="C19" s="31"/>
      <c r="D19" s="36" t="s">
        <v>60</v>
      </c>
      <c r="E19" s="35"/>
      <c r="F19" s="35"/>
      <c r="G19" s="35"/>
      <c r="H19" s="59"/>
      <c r="J19" s="31"/>
      <c r="L19" s="28"/>
    </row>
    <row r="20" spans="1:12" x14ac:dyDescent="0.25">
      <c r="A20" s="28"/>
      <c r="B20" s="56" t="s">
        <v>61</v>
      </c>
      <c r="C20" s="57"/>
      <c r="D20" s="36">
        <f>G18</f>
        <v>51.000000000000156</v>
      </c>
      <c r="E20" s="60" t="s">
        <v>62</v>
      </c>
      <c r="F20" s="60"/>
      <c r="G20" s="35" t="s">
        <v>63</v>
      </c>
      <c r="H20" s="36">
        <v>4.5</v>
      </c>
      <c r="I20" s="35" t="s">
        <v>44</v>
      </c>
      <c r="J20" s="59">
        <f>((4.3+((H20*6)+4.3))/2)*H20*D20</f>
        <v>4085.1000000000131</v>
      </c>
      <c r="K20" s="61">
        <f>J20</f>
        <v>4085.1000000000131</v>
      </c>
      <c r="L20" s="28"/>
    </row>
    <row r="21" spans="1:12" x14ac:dyDescent="0.25">
      <c r="A21" s="28"/>
      <c r="B21" s="62" t="s">
        <v>42</v>
      </c>
      <c r="C21" s="63">
        <v>19.59</v>
      </c>
      <c r="D21" s="64" t="s">
        <v>43</v>
      </c>
      <c r="E21" s="63">
        <v>20.100000000000001</v>
      </c>
      <c r="F21" s="64" t="s">
        <v>44</v>
      </c>
      <c r="G21" s="65">
        <f t="shared" ref="G21" si="3">(E21-C21)*1000</f>
        <v>510.00000000000159</v>
      </c>
      <c r="H21" s="36" t="s">
        <v>45</v>
      </c>
      <c r="I21" s="35"/>
      <c r="J21" s="31"/>
      <c r="K21" s="66"/>
      <c r="L21" s="28"/>
    </row>
    <row r="22" spans="1:12" x14ac:dyDescent="0.25">
      <c r="A22" s="28"/>
      <c r="B22" s="62" t="s">
        <v>42</v>
      </c>
      <c r="C22" s="63">
        <v>20.13</v>
      </c>
      <c r="D22" s="81" t="s">
        <v>43</v>
      </c>
      <c r="E22" s="80">
        <v>21.25</v>
      </c>
      <c r="F22" s="81" t="s">
        <v>44</v>
      </c>
      <c r="G22" s="82">
        <f t="shared" ref="G22" si="4">(E22-C22)*1000</f>
        <v>1120.0000000000009</v>
      </c>
      <c r="H22" s="36"/>
      <c r="I22" s="35"/>
      <c r="J22" s="31"/>
      <c r="K22" s="66"/>
      <c r="L22" s="28"/>
    </row>
    <row r="23" spans="1:12" x14ac:dyDescent="0.25">
      <c r="A23" s="28"/>
      <c r="B23" s="64"/>
      <c r="C23" s="63"/>
      <c r="D23" s="64"/>
      <c r="E23" s="63"/>
      <c r="F23" s="64" t="s">
        <v>69</v>
      </c>
      <c r="G23" s="65">
        <f>SUM(G21:G22)</f>
        <v>1630.0000000000025</v>
      </c>
      <c r="H23" s="36"/>
      <c r="I23" s="35"/>
      <c r="J23" s="31"/>
      <c r="K23" s="66"/>
      <c r="L23" s="28"/>
    </row>
    <row r="24" spans="1:12" x14ac:dyDescent="0.25">
      <c r="A24" s="28"/>
      <c r="B24" s="31" t="s">
        <v>59</v>
      </c>
      <c r="C24" s="31"/>
      <c r="D24" s="36" t="s">
        <v>65</v>
      </c>
      <c r="E24" s="35"/>
      <c r="F24" s="35"/>
      <c r="G24" s="35"/>
      <c r="H24" s="59"/>
      <c r="J24" s="31"/>
      <c r="K24" s="66"/>
      <c r="L24" s="28"/>
    </row>
    <row r="25" spans="1:12" x14ac:dyDescent="0.25">
      <c r="A25" s="28"/>
      <c r="B25" s="56" t="s">
        <v>61</v>
      </c>
      <c r="C25" s="57"/>
      <c r="D25" s="36">
        <f>G23</f>
        <v>1630.0000000000025</v>
      </c>
      <c r="E25" s="60" t="s">
        <v>66</v>
      </c>
      <c r="F25" s="60"/>
      <c r="G25" s="35" t="s">
        <v>63</v>
      </c>
      <c r="H25" s="36">
        <v>1.5</v>
      </c>
      <c r="I25" s="35" t="s">
        <v>44</v>
      </c>
      <c r="J25" s="59">
        <f>((4.3+((H25*6)+4.3))/2)*H25*D25</f>
        <v>21516.000000000036</v>
      </c>
      <c r="K25" s="61">
        <f>J25</f>
        <v>21516.000000000036</v>
      </c>
      <c r="L25" s="68"/>
    </row>
    <row r="26" spans="1:12" ht="15.75" x14ac:dyDescent="0.25">
      <c r="A26" s="69"/>
      <c r="B26" s="32" t="s">
        <v>68</v>
      </c>
      <c r="C26" s="57"/>
      <c r="D26" s="11"/>
      <c r="E26" s="11"/>
      <c r="F26" s="11"/>
      <c r="G26" s="11"/>
      <c r="H26" s="11"/>
      <c r="I26" s="11"/>
      <c r="J26" s="11"/>
      <c r="K26" s="66"/>
      <c r="L26" s="28"/>
    </row>
    <row r="27" spans="1:12" x14ac:dyDescent="0.25">
      <c r="A27" s="69"/>
      <c r="B27" s="70"/>
      <c r="C27" s="71"/>
      <c r="D27" s="72"/>
      <c r="E27" s="71"/>
      <c r="F27" s="72"/>
      <c r="G27" s="73"/>
      <c r="H27" s="11"/>
      <c r="I27" s="11"/>
      <c r="J27" s="11"/>
      <c r="K27" s="66"/>
      <c r="L27" s="28"/>
    </row>
    <row r="28" spans="1:12" x14ac:dyDescent="0.25">
      <c r="A28" s="69"/>
      <c r="B28" s="141" t="s">
        <v>42</v>
      </c>
      <c r="C28" s="142">
        <v>21.25</v>
      </c>
      <c r="D28" s="143" t="s">
        <v>43</v>
      </c>
      <c r="E28" s="142">
        <v>21.95</v>
      </c>
      <c r="F28" s="143" t="s">
        <v>44</v>
      </c>
      <c r="G28" s="144">
        <f t="shared" ref="G28" si="5">(E28-C28)*1000</f>
        <v>699.99999999999932</v>
      </c>
      <c r="H28" s="145" t="s">
        <v>48</v>
      </c>
      <c r="I28" s="31"/>
      <c r="J28" s="31"/>
      <c r="K28" s="66"/>
      <c r="L28" s="28"/>
    </row>
    <row r="29" spans="1:12" x14ac:dyDescent="0.25">
      <c r="A29" s="69"/>
      <c r="B29" s="145" t="s">
        <v>59</v>
      </c>
      <c r="C29" s="145"/>
      <c r="D29" s="144" t="s">
        <v>65</v>
      </c>
      <c r="E29" s="143"/>
      <c r="F29" s="143"/>
      <c r="G29" s="143"/>
      <c r="H29" s="146"/>
      <c r="J29" s="31"/>
      <c r="K29" s="66"/>
      <c r="L29" s="28"/>
    </row>
    <row r="30" spans="1:12" x14ac:dyDescent="0.25">
      <c r="A30" s="79"/>
      <c r="B30" s="56" t="s">
        <v>61</v>
      </c>
      <c r="C30" s="57"/>
      <c r="D30" s="36">
        <f>G28</f>
        <v>699.99999999999932</v>
      </c>
      <c r="E30" s="60" t="s">
        <v>66</v>
      </c>
      <c r="F30" s="60"/>
      <c r="G30" s="35" t="s">
        <v>63</v>
      </c>
      <c r="H30" s="36">
        <v>1.5</v>
      </c>
      <c r="I30" s="35" t="s">
        <v>44</v>
      </c>
      <c r="J30" s="59">
        <f>((4.3+((H30*6)+4.3))/2)*H30*D30</f>
        <v>9239.9999999999909</v>
      </c>
      <c r="K30" s="61">
        <f>J30</f>
        <v>9239.9999999999909</v>
      </c>
      <c r="L30" s="66"/>
    </row>
    <row r="31" spans="1:12" x14ac:dyDescent="0.25">
      <c r="A31" s="79"/>
      <c r="B31" s="56" t="s">
        <v>70</v>
      </c>
      <c r="C31" s="57"/>
      <c r="D31" s="36">
        <f>G28</f>
        <v>699.99999999999932</v>
      </c>
      <c r="E31" s="60" t="s">
        <v>63</v>
      </c>
      <c r="F31" s="60">
        <v>13.79</v>
      </c>
      <c r="G31" s="39" t="s">
        <v>63</v>
      </c>
      <c r="H31" s="40">
        <v>0.1</v>
      </c>
      <c r="I31" s="39"/>
      <c r="J31" s="84">
        <f>D31*F31*H31</f>
        <v>965.29999999999916</v>
      </c>
      <c r="K31" s="85">
        <f>J31</f>
        <v>965.29999999999916</v>
      </c>
      <c r="L31" s="61"/>
    </row>
    <row r="32" spans="1:12" x14ac:dyDescent="0.25">
      <c r="A32" s="69"/>
      <c r="B32" s="56"/>
      <c r="C32" s="57"/>
      <c r="D32" s="36"/>
      <c r="E32" s="60"/>
      <c r="F32" s="60"/>
      <c r="G32" s="35"/>
      <c r="H32" s="36" t="s">
        <v>71</v>
      </c>
      <c r="I32" s="35"/>
      <c r="J32" s="59"/>
      <c r="K32" s="61">
        <f>SUM(K20:K31)</f>
        <v>35806.400000000038</v>
      </c>
      <c r="L32" s="28"/>
    </row>
    <row r="33" spans="1:12" x14ac:dyDescent="0.25">
      <c r="A33" s="69"/>
      <c r="B33" s="37" t="s">
        <v>72</v>
      </c>
      <c r="C33" s="31"/>
      <c r="D33" s="31"/>
      <c r="E33" s="31"/>
      <c r="F33" s="59">
        <f>K32</f>
        <v>35806.400000000038</v>
      </c>
      <c r="G33" s="31" t="s">
        <v>63</v>
      </c>
      <c r="H33" s="86">
        <v>0.5</v>
      </c>
      <c r="I33" s="31" t="s">
        <v>44</v>
      </c>
      <c r="J33" s="59">
        <f>F33*0.5</f>
        <v>17903.200000000019</v>
      </c>
      <c r="K33" s="66" t="s">
        <v>46</v>
      </c>
      <c r="L33" s="87">
        <f>J33</f>
        <v>17903.200000000019</v>
      </c>
    </row>
    <row r="34" spans="1:12" x14ac:dyDescent="0.25">
      <c r="A34" s="88"/>
      <c r="B34" s="89"/>
      <c r="C34" s="53"/>
      <c r="D34" s="53"/>
      <c r="E34" s="53"/>
      <c r="F34" s="53"/>
      <c r="G34" s="53"/>
      <c r="H34" s="53"/>
      <c r="I34" s="53"/>
      <c r="J34" s="53"/>
      <c r="K34" s="90"/>
      <c r="L34" s="54" t="s">
        <v>73</v>
      </c>
    </row>
    <row r="35" spans="1:12" ht="163.5" customHeight="1" x14ac:dyDescent="0.25">
      <c r="A35" s="55" t="s">
        <v>74</v>
      </c>
      <c r="B35" s="173" t="s">
        <v>75</v>
      </c>
      <c r="C35" s="179"/>
      <c r="D35" s="179"/>
      <c r="E35" s="179"/>
      <c r="F35" s="179"/>
      <c r="G35" s="179"/>
      <c r="H35" s="179"/>
      <c r="I35" s="179"/>
      <c r="J35" s="179"/>
      <c r="K35" s="180"/>
      <c r="L35" s="28"/>
    </row>
    <row r="36" spans="1:12" x14ac:dyDescent="0.25">
      <c r="A36" s="69"/>
      <c r="B36" s="79"/>
      <c r="C36" s="31" t="s">
        <v>76</v>
      </c>
      <c r="D36" s="31"/>
      <c r="E36" s="31"/>
      <c r="F36" s="31"/>
      <c r="G36" s="59">
        <f>L33</f>
        <v>17903.200000000019</v>
      </c>
      <c r="H36" s="31"/>
      <c r="I36" s="11"/>
      <c r="J36" s="11"/>
      <c r="K36" s="91"/>
      <c r="L36" s="87">
        <f>L33</f>
        <v>17903.200000000019</v>
      </c>
    </row>
    <row r="37" spans="1:12" x14ac:dyDescent="0.25">
      <c r="A37" s="88"/>
      <c r="B37" s="89"/>
      <c r="C37" s="53"/>
      <c r="D37" s="53"/>
      <c r="E37" s="53"/>
      <c r="F37" s="53"/>
      <c r="G37" s="53"/>
      <c r="H37" s="53"/>
      <c r="I37" s="53"/>
      <c r="J37" s="53"/>
      <c r="K37" s="90"/>
      <c r="L37" s="54" t="s">
        <v>73</v>
      </c>
    </row>
    <row r="38" spans="1:12" ht="47.25" customHeight="1" x14ac:dyDescent="0.25">
      <c r="A38" s="55" t="s">
        <v>77</v>
      </c>
      <c r="B38" s="173" t="s">
        <v>15</v>
      </c>
      <c r="C38" s="179"/>
      <c r="D38" s="179"/>
      <c r="E38" s="179"/>
      <c r="F38" s="179"/>
      <c r="G38" s="179"/>
      <c r="H38" s="179"/>
      <c r="I38" s="179"/>
      <c r="J38" s="179"/>
      <c r="K38" s="180"/>
      <c r="L38" s="28"/>
    </row>
    <row r="39" spans="1:12" x14ac:dyDescent="0.25">
      <c r="A39" s="28"/>
      <c r="B39" s="79"/>
      <c r="C39" s="31" t="s">
        <v>76</v>
      </c>
      <c r="D39" s="31"/>
      <c r="E39" s="31"/>
      <c r="F39" s="31"/>
      <c r="G39" s="59">
        <f>L36</f>
        <v>17903.200000000019</v>
      </c>
      <c r="H39" s="31"/>
      <c r="I39" s="11"/>
      <c r="J39" s="11"/>
      <c r="K39" s="91"/>
      <c r="L39" s="87">
        <f>L36</f>
        <v>17903.200000000019</v>
      </c>
    </row>
    <row r="40" spans="1:12" x14ac:dyDescent="0.25">
      <c r="A40" s="51"/>
      <c r="B40" s="89"/>
      <c r="C40" s="53"/>
      <c r="D40" s="53"/>
      <c r="E40" s="53"/>
      <c r="F40" s="53"/>
      <c r="G40" s="53"/>
      <c r="H40" s="53"/>
      <c r="I40" s="53"/>
      <c r="J40" s="53"/>
      <c r="K40" s="90"/>
      <c r="L40" s="54" t="s">
        <v>73</v>
      </c>
    </row>
    <row r="41" spans="1:12" ht="55.5" customHeight="1" x14ac:dyDescent="0.25">
      <c r="A41" s="55" t="s">
        <v>78</v>
      </c>
      <c r="B41" s="173" t="s">
        <v>135</v>
      </c>
      <c r="C41" s="179"/>
      <c r="D41" s="179"/>
      <c r="E41" s="179"/>
      <c r="F41" s="179"/>
      <c r="G41" s="179"/>
      <c r="H41" s="179"/>
      <c r="I41" s="179"/>
      <c r="J41" s="179"/>
      <c r="K41" s="180"/>
      <c r="L41" s="28"/>
    </row>
    <row r="42" spans="1:12" ht="15.75" x14ac:dyDescent="0.25">
      <c r="A42" s="69"/>
      <c r="B42" s="32" t="s">
        <v>58</v>
      </c>
      <c r="C42" s="57"/>
      <c r="D42" s="31"/>
      <c r="E42" s="31"/>
      <c r="F42" s="31"/>
      <c r="G42" s="31"/>
      <c r="H42" s="31"/>
      <c r="I42" s="11"/>
      <c r="J42" s="11"/>
      <c r="K42" s="91"/>
      <c r="L42" s="28"/>
    </row>
    <row r="43" spans="1:12" x14ac:dyDescent="0.25">
      <c r="A43" s="69"/>
      <c r="B43" s="33" t="s">
        <v>42</v>
      </c>
      <c r="C43" s="34">
        <v>12.43</v>
      </c>
      <c r="D43" s="35" t="s">
        <v>43</v>
      </c>
      <c r="E43" s="34">
        <v>12.481</v>
      </c>
      <c r="F43" s="35" t="s">
        <v>44</v>
      </c>
      <c r="G43" s="36">
        <f>(E43-C43)*1000</f>
        <v>51.000000000000156</v>
      </c>
      <c r="H43" s="31" t="s">
        <v>48</v>
      </c>
      <c r="I43" s="11"/>
      <c r="J43" s="11"/>
      <c r="K43" s="91"/>
      <c r="L43" s="28"/>
    </row>
    <row r="44" spans="1:12" x14ac:dyDescent="0.25">
      <c r="A44" s="69"/>
      <c r="B44" s="37" t="s">
        <v>79</v>
      </c>
      <c r="C44" s="31"/>
      <c r="D44" s="31"/>
      <c r="E44" s="31"/>
      <c r="F44" s="31"/>
      <c r="G44" s="31"/>
      <c r="H44" s="31">
        <v>32.76</v>
      </c>
      <c r="I44" s="31" t="s">
        <v>48</v>
      </c>
      <c r="J44" s="31"/>
      <c r="K44" s="66"/>
      <c r="L44" s="28"/>
    </row>
    <row r="45" spans="1:12" x14ac:dyDescent="0.25">
      <c r="A45" s="69"/>
      <c r="B45" s="37" t="s">
        <v>80</v>
      </c>
      <c r="C45" s="35">
        <v>1</v>
      </c>
      <c r="D45" s="35" t="s">
        <v>63</v>
      </c>
      <c r="E45" s="36">
        <v>51</v>
      </c>
      <c r="F45" s="35" t="s">
        <v>63</v>
      </c>
      <c r="G45" s="35">
        <f>H44</f>
        <v>32.76</v>
      </c>
      <c r="H45" s="35" t="s">
        <v>63</v>
      </c>
      <c r="I45" s="34">
        <v>0.1</v>
      </c>
      <c r="J45" s="35" t="s">
        <v>44</v>
      </c>
      <c r="K45" s="92">
        <f>C45*E45*G45*I45</f>
        <v>167.07600000000002</v>
      </c>
      <c r="L45" s="28"/>
    </row>
    <row r="46" spans="1:12" x14ac:dyDescent="0.25">
      <c r="A46" s="69"/>
      <c r="B46" s="62" t="s">
        <v>42</v>
      </c>
      <c r="C46" s="63">
        <v>19.59</v>
      </c>
      <c r="D46" s="64" t="s">
        <v>43</v>
      </c>
      <c r="E46" s="63">
        <v>20.100000000000001</v>
      </c>
      <c r="F46" s="64" t="s">
        <v>44</v>
      </c>
      <c r="G46" s="65">
        <f t="shared" ref="G46:G47" si="6">(E46-C46)*1000</f>
        <v>510.00000000000159</v>
      </c>
      <c r="H46" s="36" t="s">
        <v>45</v>
      </c>
      <c r="I46" s="94"/>
      <c r="J46" s="11"/>
      <c r="K46" s="91"/>
      <c r="L46" s="28"/>
    </row>
    <row r="47" spans="1:12" x14ac:dyDescent="0.25">
      <c r="A47" s="69"/>
      <c r="B47" s="62" t="s">
        <v>42</v>
      </c>
      <c r="C47" s="63">
        <v>20.13</v>
      </c>
      <c r="D47" s="81" t="s">
        <v>43</v>
      </c>
      <c r="E47" s="80">
        <v>21.25</v>
      </c>
      <c r="F47" s="81" t="s">
        <v>44</v>
      </c>
      <c r="G47" s="82">
        <f t="shared" si="6"/>
        <v>1120.0000000000009</v>
      </c>
      <c r="H47" s="36"/>
      <c r="I47" s="94"/>
      <c r="J47" s="11"/>
      <c r="K47" s="91"/>
      <c r="L47" s="28"/>
    </row>
    <row r="48" spans="1:12" x14ac:dyDescent="0.25">
      <c r="A48" s="69"/>
      <c r="B48" s="64"/>
      <c r="C48" s="63"/>
      <c r="D48" s="64"/>
      <c r="E48" s="63"/>
      <c r="F48" s="64" t="s">
        <v>69</v>
      </c>
      <c r="G48" s="65">
        <f>SUM(G46:G47)</f>
        <v>1630.0000000000025</v>
      </c>
      <c r="H48" s="36"/>
      <c r="I48" s="94"/>
      <c r="J48" s="11"/>
      <c r="K48" s="91"/>
      <c r="L48" s="28"/>
    </row>
    <row r="49" spans="1:12" x14ac:dyDescent="0.25">
      <c r="A49" s="69"/>
      <c r="B49" s="37" t="s">
        <v>81</v>
      </c>
      <c r="C49" s="31"/>
      <c r="D49" s="31"/>
      <c r="E49" s="31"/>
      <c r="F49" s="31"/>
      <c r="G49" s="31"/>
      <c r="H49" s="59">
        <v>13.3</v>
      </c>
      <c r="I49" s="31" t="s">
        <v>48</v>
      </c>
      <c r="J49" s="31"/>
      <c r="K49" s="66"/>
      <c r="L49" s="28"/>
    </row>
    <row r="50" spans="1:12" x14ac:dyDescent="0.25">
      <c r="A50" s="69"/>
      <c r="B50" s="37" t="s">
        <v>80</v>
      </c>
      <c r="C50" s="35">
        <v>1</v>
      </c>
      <c r="D50" s="35" t="s">
        <v>63</v>
      </c>
      <c r="E50" s="36">
        <f>G23</f>
        <v>1630.0000000000025</v>
      </c>
      <c r="F50" s="35" t="s">
        <v>63</v>
      </c>
      <c r="G50" s="36">
        <v>13.79</v>
      </c>
      <c r="H50" s="39" t="s">
        <v>63</v>
      </c>
      <c r="I50" s="38">
        <v>0.1</v>
      </c>
      <c r="J50" s="39" t="s">
        <v>44</v>
      </c>
      <c r="K50" s="98">
        <f>C50*E50*G50*I50</f>
        <v>2247.7700000000036</v>
      </c>
      <c r="L50" s="28"/>
    </row>
    <row r="51" spans="1:12" x14ac:dyDescent="0.25">
      <c r="A51" s="69"/>
      <c r="B51" s="37"/>
      <c r="C51" s="35"/>
      <c r="D51" s="35"/>
      <c r="E51" s="36"/>
      <c r="F51" s="35"/>
      <c r="G51" s="35"/>
      <c r="H51" s="35"/>
      <c r="I51" s="34"/>
      <c r="J51" s="35" t="s">
        <v>69</v>
      </c>
      <c r="K51" s="99">
        <f>SUM(K45:K50)</f>
        <v>2414.8460000000036</v>
      </c>
      <c r="L51" s="61">
        <f>K51</f>
        <v>2414.8460000000036</v>
      </c>
    </row>
    <row r="52" spans="1:12" x14ac:dyDescent="0.25">
      <c r="A52" s="88"/>
      <c r="B52" s="100"/>
      <c r="C52" s="39"/>
      <c r="D52" s="39"/>
      <c r="E52" s="39"/>
      <c r="F52" s="39"/>
      <c r="G52" s="40"/>
      <c r="H52" s="30"/>
      <c r="I52" s="30"/>
      <c r="J52" s="30"/>
      <c r="K52" s="101" t="s">
        <v>10</v>
      </c>
      <c r="L52" s="101" t="s">
        <v>10</v>
      </c>
    </row>
    <row r="53" spans="1:12" ht="163.5" customHeight="1" x14ac:dyDescent="0.25">
      <c r="A53" s="102" t="s">
        <v>82</v>
      </c>
      <c r="B53" s="181" t="s">
        <v>30</v>
      </c>
      <c r="C53" s="182"/>
      <c r="D53" s="182"/>
      <c r="E53" s="182"/>
      <c r="F53" s="182"/>
      <c r="G53" s="182"/>
      <c r="H53" s="182"/>
      <c r="I53" s="182"/>
      <c r="J53" s="182"/>
      <c r="K53" s="182"/>
      <c r="L53" s="103"/>
    </row>
    <row r="54" spans="1:12" x14ac:dyDescent="0.25">
      <c r="A54" s="69"/>
      <c r="B54" s="56" t="s">
        <v>58</v>
      </c>
      <c r="C54" s="57"/>
      <c r="D54" s="31"/>
      <c r="E54" s="31"/>
      <c r="F54" s="31"/>
      <c r="G54" s="31"/>
      <c r="H54" s="31"/>
      <c r="I54" s="31"/>
      <c r="J54" s="31"/>
      <c r="K54" s="31"/>
      <c r="L54" s="28"/>
    </row>
    <row r="55" spans="1:12" x14ac:dyDescent="0.25">
      <c r="A55" s="69"/>
      <c r="B55" s="33" t="s">
        <v>42</v>
      </c>
      <c r="C55" s="36">
        <v>12.43</v>
      </c>
      <c r="D55" s="35" t="s">
        <v>43</v>
      </c>
      <c r="E55" s="36">
        <v>12.481</v>
      </c>
      <c r="F55" s="35" t="s">
        <v>44</v>
      </c>
      <c r="G55" s="36">
        <f>(E55-C55)*1000</f>
        <v>51.000000000000156</v>
      </c>
      <c r="H55" s="31" t="s">
        <v>48</v>
      </c>
      <c r="I55" s="11"/>
      <c r="J55" s="31"/>
      <c r="K55" s="31"/>
      <c r="L55" s="28"/>
    </row>
    <row r="56" spans="1:12" x14ac:dyDescent="0.25">
      <c r="A56" s="69"/>
      <c r="B56" s="37" t="s">
        <v>83</v>
      </c>
      <c r="C56" s="31"/>
      <c r="D56" s="31"/>
      <c r="E56" s="31"/>
      <c r="F56" s="31"/>
      <c r="G56" s="31"/>
      <c r="H56" s="31">
        <v>34.56</v>
      </c>
      <c r="I56" s="31" t="s">
        <v>48</v>
      </c>
      <c r="J56" s="31"/>
      <c r="K56" s="31"/>
      <c r="L56" s="28"/>
    </row>
    <row r="57" spans="1:12" x14ac:dyDescent="0.25">
      <c r="A57" s="69"/>
      <c r="B57" s="37" t="s">
        <v>84</v>
      </c>
      <c r="C57" s="31"/>
      <c r="D57" s="35">
        <f>H56</f>
        <v>34.56</v>
      </c>
      <c r="E57" s="35" t="s">
        <v>63</v>
      </c>
      <c r="F57" s="36">
        <f>G55</f>
        <v>51.000000000000156</v>
      </c>
      <c r="G57" s="35"/>
      <c r="H57" s="36"/>
      <c r="I57" s="35" t="s">
        <v>44</v>
      </c>
      <c r="J57" s="36">
        <f>D57*F57</f>
        <v>1762.5600000000056</v>
      </c>
      <c r="K57" s="31" t="s">
        <v>18</v>
      </c>
      <c r="L57" s="28"/>
    </row>
    <row r="58" spans="1:12" x14ac:dyDescent="0.25">
      <c r="A58" s="69"/>
      <c r="B58" s="62" t="s">
        <v>42</v>
      </c>
      <c r="C58" s="63">
        <v>19.59</v>
      </c>
      <c r="D58" s="64" t="s">
        <v>43</v>
      </c>
      <c r="E58" s="63">
        <v>20.100000000000001</v>
      </c>
      <c r="F58" s="64" t="s">
        <v>44</v>
      </c>
      <c r="G58" s="65">
        <f t="shared" ref="G58:G59" si="7">(E58-C58)*1000</f>
        <v>510.00000000000159</v>
      </c>
      <c r="H58" s="36" t="s">
        <v>45</v>
      </c>
      <c r="I58" s="11"/>
      <c r="J58" s="31"/>
      <c r="K58" s="31"/>
      <c r="L58" s="28"/>
    </row>
    <row r="59" spans="1:12" x14ac:dyDescent="0.25">
      <c r="A59" s="69"/>
      <c r="B59" s="62" t="s">
        <v>42</v>
      </c>
      <c r="C59" s="63">
        <v>20.13</v>
      </c>
      <c r="D59" s="81" t="s">
        <v>43</v>
      </c>
      <c r="E59" s="80">
        <v>21.25</v>
      </c>
      <c r="F59" s="81" t="s">
        <v>44</v>
      </c>
      <c r="G59" s="82">
        <f t="shared" si="7"/>
        <v>1120.0000000000009</v>
      </c>
      <c r="H59" s="36"/>
      <c r="I59" s="11"/>
      <c r="J59" s="31"/>
      <c r="K59" s="31"/>
      <c r="L59" s="28"/>
    </row>
    <row r="60" spans="1:12" x14ac:dyDescent="0.25">
      <c r="A60" s="69"/>
      <c r="B60" s="64"/>
      <c r="C60" s="63"/>
      <c r="D60" s="64"/>
      <c r="E60" s="63"/>
      <c r="F60" s="64" t="s">
        <v>69</v>
      </c>
      <c r="G60" s="65">
        <f>SUM(G58:G59)</f>
        <v>1630.0000000000025</v>
      </c>
      <c r="H60" s="36"/>
      <c r="I60" s="11"/>
      <c r="J60" s="31"/>
      <c r="K60" s="31"/>
      <c r="L60" s="28"/>
    </row>
    <row r="61" spans="1:12" x14ac:dyDescent="0.25">
      <c r="A61" s="69"/>
      <c r="B61" s="37" t="s">
        <v>85</v>
      </c>
      <c r="C61" s="31"/>
      <c r="D61" s="31"/>
      <c r="E61" s="31"/>
      <c r="F61" s="31"/>
      <c r="G61" s="31"/>
      <c r="H61" s="59">
        <v>15.1</v>
      </c>
      <c r="I61" s="31" t="s">
        <v>48</v>
      </c>
      <c r="J61" s="31"/>
      <c r="K61" s="31"/>
      <c r="L61" s="28"/>
    </row>
    <row r="62" spans="1:12" x14ac:dyDescent="0.25">
      <c r="A62" s="69"/>
      <c r="B62" s="37" t="s">
        <v>84</v>
      </c>
      <c r="C62" s="31"/>
      <c r="D62" s="36">
        <f>H61</f>
        <v>15.1</v>
      </c>
      <c r="E62" s="35" t="s">
        <v>63</v>
      </c>
      <c r="F62" s="36">
        <f>G23</f>
        <v>1630.0000000000025</v>
      </c>
      <c r="G62" s="35"/>
      <c r="H62" s="36"/>
      <c r="I62" s="35" t="s">
        <v>44</v>
      </c>
      <c r="J62" s="36">
        <f>D62*F62</f>
        <v>24613.000000000036</v>
      </c>
      <c r="K62" s="31" t="s">
        <v>18</v>
      </c>
      <c r="L62" s="28"/>
    </row>
    <row r="63" spans="1:12" ht="15.75" x14ac:dyDescent="0.25">
      <c r="A63" s="69"/>
      <c r="B63" s="32" t="s">
        <v>68</v>
      </c>
      <c r="C63" s="31"/>
      <c r="D63" s="36"/>
      <c r="E63" s="35"/>
      <c r="F63" s="36"/>
      <c r="G63" s="35"/>
      <c r="H63" s="36"/>
      <c r="I63" s="35"/>
      <c r="J63" s="36"/>
      <c r="K63" s="31"/>
      <c r="L63" s="28"/>
    </row>
    <row r="64" spans="1:12" x14ac:dyDescent="0.25">
      <c r="A64" s="69"/>
      <c r="B64" s="33" t="s">
        <v>42</v>
      </c>
      <c r="C64" s="34">
        <v>21.25</v>
      </c>
      <c r="D64" s="35" t="s">
        <v>43</v>
      </c>
      <c r="E64" s="34">
        <v>21.95</v>
      </c>
      <c r="F64" s="35" t="s">
        <v>44</v>
      </c>
      <c r="G64" s="36">
        <f>(E64-C64)*1000</f>
        <v>699.99999999999932</v>
      </c>
      <c r="H64" s="31" t="s">
        <v>45</v>
      </c>
      <c r="I64" s="31"/>
      <c r="J64" s="31"/>
      <c r="K64" s="31"/>
      <c r="L64" s="28"/>
    </row>
    <row r="65" spans="1:12" x14ac:dyDescent="0.25">
      <c r="A65" s="69"/>
      <c r="B65" s="37" t="s">
        <v>86</v>
      </c>
      <c r="C65" s="31"/>
      <c r="D65" s="31"/>
      <c r="E65" s="31"/>
      <c r="F65" s="31"/>
      <c r="G65" s="31"/>
      <c r="H65" s="59">
        <v>16.09</v>
      </c>
      <c r="I65" s="31" t="s">
        <v>48</v>
      </c>
      <c r="J65" s="31"/>
      <c r="K65" s="31"/>
      <c r="L65" s="28"/>
    </row>
    <row r="66" spans="1:12" x14ac:dyDescent="0.25">
      <c r="A66" s="69"/>
      <c r="B66" s="37" t="s">
        <v>84</v>
      </c>
      <c r="C66" s="31"/>
      <c r="D66" s="36">
        <f>H65</f>
        <v>16.09</v>
      </c>
      <c r="E66" s="35" t="s">
        <v>63</v>
      </c>
      <c r="F66" s="36">
        <f>G64</f>
        <v>699.99999999999932</v>
      </c>
      <c r="G66" s="39"/>
      <c r="H66" s="40"/>
      <c r="I66" s="39" t="s">
        <v>44</v>
      </c>
      <c r="J66" s="40">
        <f>D66*F66</f>
        <v>11262.999999999989</v>
      </c>
      <c r="K66" s="104" t="s">
        <v>18</v>
      </c>
      <c r="L66" s="28"/>
    </row>
    <row r="67" spans="1:12" x14ac:dyDescent="0.25">
      <c r="A67" s="69"/>
      <c r="B67" s="37"/>
      <c r="C67" s="31"/>
      <c r="D67" s="31"/>
      <c r="E67" s="31"/>
      <c r="G67" s="31"/>
      <c r="H67" s="31" t="s">
        <v>71</v>
      </c>
      <c r="I67" s="31"/>
      <c r="J67" s="59">
        <f>SUM(J57:J66)</f>
        <v>37638.560000000027</v>
      </c>
      <c r="K67" s="31" t="s">
        <v>18</v>
      </c>
      <c r="L67" s="68">
        <f>J67</f>
        <v>37638.560000000027</v>
      </c>
    </row>
    <row r="68" spans="1:12" x14ac:dyDescent="0.25">
      <c r="A68" s="88"/>
      <c r="B68" s="89"/>
      <c r="C68" s="53"/>
      <c r="D68" s="53"/>
      <c r="E68" s="53"/>
      <c r="F68" s="53"/>
      <c r="G68" s="53"/>
      <c r="H68" s="53"/>
      <c r="I68" s="53"/>
      <c r="J68" s="53"/>
      <c r="K68" s="53"/>
      <c r="L68" s="54" t="s">
        <v>18</v>
      </c>
    </row>
    <row r="69" spans="1:12" ht="45" customHeight="1" x14ac:dyDescent="0.25">
      <c r="A69" s="55" t="s">
        <v>87</v>
      </c>
      <c r="B69" s="173" t="s">
        <v>88</v>
      </c>
      <c r="C69" s="174"/>
      <c r="D69" s="174"/>
      <c r="E69" s="174"/>
      <c r="F69" s="174"/>
      <c r="G69" s="174"/>
      <c r="H69" s="174"/>
      <c r="I69" s="174"/>
      <c r="J69" s="174"/>
      <c r="K69" s="174"/>
      <c r="L69" s="27"/>
    </row>
    <row r="70" spans="1:12" ht="15.75" x14ac:dyDescent="0.25">
      <c r="A70" s="28"/>
      <c r="B70" s="32" t="s">
        <v>58</v>
      </c>
      <c r="C70" s="57"/>
      <c r="D70" s="31"/>
      <c r="E70" s="31"/>
      <c r="F70" s="31"/>
      <c r="G70" s="31"/>
      <c r="H70" s="31"/>
      <c r="I70" s="11"/>
      <c r="J70" s="11"/>
      <c r="K70" s="91"/>
      <c r="L70" s="28"/>
    </row>
    <row r="71" spans="1:12" x14ac:dyDescent="0.25">
      <c r="A71" s="37"/>
      <c r="B71" s="93" t="s">
        <v>42</v>
      </c>
      <c r="C71" s="65">
        <v>12.43</v>
      </c>
      <c r="D71" s="64" t="s">
        <v>43</v>
      </c>
      <c r="E71" s="65">
        <v>12.481</v>
      </c>
      <c r="F71" s="64" t="s">
        <v>44</v>
      </c>
      <c r="G71" s="65">
        <f>(E71-C71)*1000</f>
        <v>51.000000000000156</v>
      </c>
      <c r="H71" s="58" t="s">
        <v>48</v>
      </c>
      <c r="I71" s="11"/>
      <c r="J71" s="11"/>
      <c r="K71" s="91"/>
      <c r="L71" s="28"/>
    </row>
    <row r="72" spans="1:12" x14ac:dyDescent="0.25">
      <c r="A72" s="28"/>
      <c r="B72" s="37" t="s">
        <v>79</v>
      </c>
      <c r="C72" s="31"/>
      <c r="D72" s="31"/>
      <c r="E72" s="31"/>
      <c r="F72" s="31"/>
      <c r="G72" s="31"/>
      <c r="H72" s="31">
        <v>32.76</v>
      </c>
      <c r="I72" s="31" t="s">
        <v>48</v>
      </c>
      <c r="J72" s="31"/>
      <c r="K72" s="66"/>
      <c r="L72" s="28"/>
    </row>
    <row r="73" spans="1:12" x14ac:dyDescent="0.25">
      <c r="A73" s="28"/>
      <c r="B73" s="37" t="s">
        <v>80</v>
      </c>
      <c r="C73" s="35">
        <v>1</v>
      </c>
      <c r="D73" s="35" t="s">
        <v>63</v>
      </c>
      <c r="E73" s="36">
        <v>51</v>
      </c>
      <c r="F73" s="35" t="s">
        <v>63</v>
      </c>
      <c r="G73" s="35">
        <f>H72</f>
        <v>32.76</v>
      </c>
      <c r="H73" s="35" t="s">
        <v>63</v>
      </c>
      <c r="I73" s="34">
        <v>0.1</v>
      </c>
      <c r="J73" s="35" t="s">
        <v>44</v>
      </c>
      <c r="K73" s="92">
        <f>C73*E73*G73*I73</f>
        <v>167.07600000000002</v>
      </c>
      <c r="L73" s="28"/>
    </row>
    <row r="74" spans="1:12" x14ac:dyDescent="0.25">
      <c r="A74" s="28"/>
      <c r="B74" s="79" t="s">
        <v>89</v>
      </c>
      <c r="C74" s="35">
        <v>2</v>
      </c>
      <c r="D74" s="35" t="s">
        <v>63</v>
      </c>
      <c r="E74" s="36">
        <v>51</v>
      </c>
      <c r="F74" s="35" t="s">
        <v>63</v>
      </c>
      <c r="G74" s="34">
        <v>0.9</v>
      </c>
      <c r="H74" s="35" t="s">
        <v>63</v>
      </c>
      <c r="I74" s="34">
        <v>0.1</v>
      </c>
      <c r="J74" s="35" t="s">
        <v>44</v>
      </c>
      <c r="K74" s="92">
        <f>C74*E74*G74*I74</f>
        <v>9.18</v>
      </c>
      <c r="L74" s="28"/>
    </row>
    <row r="75" spans="1:12" x14ac:dyDescent="0.25">
      <c r="A75" s="28"/>
      <c r="B75" s="62" t="s">
        <v>42</v>
      </c>
      <c r="C75" s="63">
        <v>19.59</v>
      </c>
      <c r="D75" s="64" t="s">
        <v>43</v>
      </c>
      <c r="E75" s="63">
        <v>20.100000000000001</v>
      </c>
      <c r="F75" s="64" t="s">
        <v>44</v>
      </c>
      <c r="G75" s="65">
        <f t="shared" ref="G75:G76" si="8">(E75-C75)*1000</f>
        <v>510.00000000000159</v>
      </c>
      <c r="H75" s="36" t="s">
        <v>45</v>
      </c>
      <c r="I75" s="34"/>
      <c r="J75" s="35"/>
      <c r="K75" s="92"/>
      <c r="L75" s="28"/>
    </row>
    <row r="76" spans="1:12" x14ac:dyDescent="0.25">
      <c r="A76" s="28"/>
      <c r="B76" s="62" t="s">
        <v>42</v>
      </c>
      <c r="C76" s="63">
        <v>20.13</v>
      </c>
      <c r="D76" s="81" t="s">
        <v>43</v>
      </c>
      <c r="E76" s="80">
        <v>21.25</v>
      </c>
      <c r="F76" s="81" t="s">
        <v>44</v>
      </c>
      <c r="G76" s="82">
        <f t="shared" si="8"/>
        <v>1120.0000000000009</v>
      </c>
      <c r="H76" s="36"/>
      <c r="I76" s="34"/>
      <c r="J76" s="35"/>
      <c r="K76" s="92"/>
      <c r="L76" s="28"/>
    </row>
    <row r="77" spans="1:12" x14ac:dyDescent="0.25">
      <c r="A77" s="28"/>
      <c r="B77" s="64"/>
      <c r="C77" s="63"/>
      <c r="D77" s="64"/>
      <c r="E77" s="63"/>
      <c r="F77" s="64" t="s">
        <v>69</v>
      </c>
      <c r="G77" s="65">
        <f>SUM(G75:G76)</f>
        <v>1630.0000000000025</v>
      </c>
      <c r="H77" s="36"/>
      <c r="I77" s="34"/>
      <c r="J77" s="35"/>
      <c r="K77" s="92"/>
      <c r="L77" s="28"/>
    </row>
    <row r="78" spans="1:12" x14ac:dyDescent="0.25">
      <c r="A78" s="28"/>
      <c r="B78" s="37" t="s">
        <v>81</v>
      </c>
      <c r="C78" s="31"/>
      <c r="D78" s="31"/>
      <c r="E78" s="31"/>
      <c r="F78" s="31"/>
      <c r="G78" s="31"/>
      <c r="H78" s="59">
        <v>13.3</v>
      </c>
      <c r="I78" s="31" t="s">
        <v>48</v>
      </c>
      <c r="J78" s="31"/>
      <c r="K78" s="66"/>
      <c r="L78" s="28"/>
    </row>
    <row r="79" spans="1:12" x14ac:dyDescent="0.25">
      <c r="A79" s="28"/>
      <c r="B79" s="37" t="s">
        <v>80</v>
      </c>
      <c r="C79" s="35">
        <v>1</v>
      </c>
      <c r="D79" s="35" t="s">
        <v>63</v>
      </c>
      <c r="E79" s="36">
        <f>G77</f>
        <v>1630.0000000000025</v>
      </c>
      <c r="F79" s="35" t="s">
        <v>63</v>
      </c>
      <c r="G79" s="36">
        <f>H78</f>
        <v>13.3</v>
      </c>
      <c r="H79" s="35" t="s">
        <v>63</v>
      </c>
      <c r="I79" s="34">
        <v>0.1</v>
      </c>
      <c r="J79" s="35" t="s">
        <v>44</v>
      </c>
      <c r="K79" s="92">
        <f>C79*E79*G79*I79</f>
        <v>2167.9000000000033</v>
      </c>
      <c r="L79" s="28"/>
    </row>
    <row r="80" spans="1:12" x14ac:dyDescent="0.25">
      <c r="A80" s="28"/>
      <c r="B80" s="79" t="s">
        <v>89</v>
      </c>
      <c r="C80" s="35">
        <v>2</v>
      </c>
      <c r="D80" s="35" t="s">
        <v>63</v>
      </c>
      <c r="E80" s="36">
        <f>G77</f>
        <v>1630.0000000000025</v>
      </c>
      <c r="F80" s="35" t="s">
        <v>63</v>
      </c>
      <c r="G80" s="38">
        <v>0.9</v>
      </c>
      <c r="H80" s="39" t="s">
        <v>63</v>
      </c>
      <c r="I80" s="38">
        <v>0.1</v>
      </c>
      <c r="J80" s="39" t="s">
        <v>44</v>
      </c>
      <c r="K80" s="98">
        <f>C80*E80*G80*I80</f>
        <v>293.40000000000049</v>
      </c>
      <c r="L80" s="28"/>
    </row>
    <row r="81" spans="1:12" x14ac:dyDescent="0.25">
      <c r="A81" s="37"/>
      <c r="B81" s="37"/>
      <c r="C81" s="35"/>
      <c r="D81" s="35"/>
      <c r="E81" s="36"/>
      <c r="F81" s="35"/>
      <c r="G81" s="35"/>
      <c r="H81" s="35"/>
      <c r="I81" s="34" t="s">
        <v>67</v>
      </c>
      <c r="J81" s="35" t="s">
        <v>44</v>
      </c>
      <c r="K81" s="99">
        <f>SUM(K73:K80)</f>
        <v>2637.5560000000037</v>
      </c>
      <c r="L81" s="28"/>
    </row>
    <row r="82" spans="1:12" x14ac:dyDescent="0.25">
      <c r="A82" s="37"/>
      <c r="B82" s="100"/>
      <c r="C82" s="39"/>
      <c r="D82" s="39"/>
      <c r="E82" s="39"/>
      <c r="F82" s="39"/>
      <c r="G82" s="40"/>
      <c r="H82" s="30"/>
      <c r="I82" s="30"/>
      <c r="J82" s="30"/>
      <c r="K82" s="101" t="s">
        <v>10</v>
      </c>
      <c r="L82" s="28"/>
    </row>
    <row r="83" spans="1:12" ht="27.75" customHeight="1" x14ac:dyDescent="0.25">
      <c r="A83" s="28"/>
      <c r="B83" s="183" t="s">
        <v>90</v>
      </c>
      <c r="C83" s="184"/>
      <c r="D83" s="184"/>
      <c r="E83" s="184"/>
      <c r="F83" s="184"/>
      <c r="G83" s="34">
        <f>K81</f>
        <v>2637.5560000000037</v>
      </c>
      <c r="H83" s="35" t="s">
        <v>63</v>
      </c>
      <c r="I83" s="105">
        <v>0.5</v>
      </c>
      <c r="J83" s="35" t="s">
        <v>44</v>
      </c>
      <c r="K83" s="34">
        <f>G83*0.5</f>
        <v>1318.7780000000018</v>
      </c>
      <c r="L83" s="106">
        <f>K83</f>
        <v>1318.7780000000018</v>
      </c>
    </row>
    <row r="84" spans="1:12" x14ac:dyDescent="0.25">
      <c r="A84" s="51"/>
      <c r="B84" s="39"/>
      <c r="C84" s="39"/>
      <c r="D84" s="39"/>
      <c r="E84" s="39"/>
      <c r="F84" s="39"/>
      <c r="G84" s="40"/>
      <c r="H84" s="30"/>
      <c r="I84" s="30"/>
      <c r="J84" s="30"/>
      <c r="K84" s="39"/>
      <c r="L84" s="54" t="s">
        <v>10</v>
      </c>
    </row>
    <row r="85" spans="1:12" ht="17.25" customHeight="1" x14ac:dyDescent="0.25">
      <c r="A85" s="28"/>
      <c r="B85" s="185" t="s">
        <v>91</v>
      </c>
      <c r="C85" s="186"/>
      <c r="D85" s="186"/>
      <c r="E85" s="186"/>
      <c r="F85" s="186"/>
      <c r="G85" s="186"/>
      <c r="H85" s="186"/>
      <c r="I85" s="186"/>
      <c r="J85" s="186"/>
      <c r="K85" s="186"/>
      <c r="L85" s="28"/>
    </row>
    <row r="86" spans="1:12" x14ac:dyDescent="0.25">
      <c r="A86" s="28"/>
      <c r="B86" s="74"/>
      <c r="C86" s="74" t="s">
        <v>92</v>
      </c>
      <c r="D86" s="74"/>
      <c r="E86" s="74"/>
      <c r="F86" s="74"/>
      <c r="G86" s="107">
        <f>L83</f>
        <v>1318.7780000000018</v>
      </c>
      <c r="H86" s="74"/>
      <c r="I86" s="74"/>
      <c r="J86" s="74"/>
      <c r="K86" s="74"/>
      <c r="L86" s="106">
        <f>G86</f>
        <v>1318.7780000000018</v>
      </c>
    </row>
    <row r="87" spans="1:12" ht="15" customHeight="1" x14ac:dyDescent="0.25">
      <c r="A87" s="28"/>
      <c r="B87" s="74"/>
      <c r="C87" s="74"/>
      <c r="D87" s="74"/>
      <c r="E87" s="74"/>
      <c r="F87" s="74"/>
      <c r="G87" s="74"/>
      <c r="H87" s="74"/>
      <c r="I87" s="74"/>
      <c r="J87" s="74"/>
      <c r="K87" s="74"/>
      <c r="L87" s="54" t="s">
        <v>10</v>
      </c>
    </row>
    <row r="88" spans="1:12" ht="82.5" customHeight="1" x14ac:dyDescent="0.25">
      <c r="A88" s="108" t="s">
        <v>93</v>
      </c>
      <c r="B88" s="173" t="s">
        <v>94</v>
      </c>
      <c r="C88" s="174"/>
      <c r="D88" s="174"/>
      <c r="E88" s="174"/>
      <c r="F88" s="174"/>
      <c r="G88" s="174"/>
      <c r="H88" s="174"/>
      <c r="I88" s="174"/>
      <c r="J88" s="174"/>
      <c r="K88" s="174"/>
      <c r="L88" s="27"/>
    </row>
    <row r="89" spans="1:12" x14ac:dyDescent="0.25">
      <c r="A89" s="69"/>
      <c r="B89" s="56" t="s">
        <v>58</v>
      </c>
      <c r="C89" s="57"/>
      <c r="D89" s="31"/>
      <c r="E89" s="31"/>
      <c r="F89" s="31"/>
      <c r="G89" s="31"/>
      <c r="H89" s="31"/>
      <c r="I89" s="31"/>
      <c r="J89" s="74"/>
      <c r="K89" s="74"/>
      <c r="L89" s="28"/>
    </row>
    <row r="90" spans="1:12" x14ac:dyDescent="0.25">
      <c r="A90" s="69"/>
      <c r="B90" s="62" t="s">
        <v>42</v>
      </c>
      <c r="C90" s="63">
        <v>12.43</v>
      </c>
      <c r="D90" s="63" t="s">
        <v>43</v>
      </c>
      <c r="E90" s="63">
        <v>12.481</v>
      </c>
      <c r="F90" s="64" t="s">
        <v>44</v>
      </c>
      <c r="G90" s="65">
        <f>(E90-C90)*1000</f>
        <v>51.000000000000156</v>
      </c>
      <c r="H90" s="58" t="s">
        <v>48</v>
      </c>
      <c r="I90" s="31"/>
      <c r="J90" s="74"/>
      <c r="K90" s="74"/>
      <c r="L90" s="28"/>
    </row>
    <row r="91" spans="1:12" x14ac:dyDescent="0.25">
      <c r="A91" s="69"/>
      <c r="B91" s="37" t="s">
        <v>84</v>
      </c>
      <c r="C91" s="35">
        <v>34.56</v>
      </c>
      <c r="D91" s="35" t="s">
        <v>63</v>
      </c>
      <c r="E91" s="36">
        <f>G90</f>
        <v>51.000000000000156</v>
      </c>
      <c r="F91" s="35"/>
      <c r="G91" s="35"/>
      <c r="H91" s="35" t="s">
        <v>44</v>
      </c>
      <c r="I91" s="109">
        <f>C91*E91</f>
        <v>1762.5600000000056</v>
      </c>
      <c r="J91" s="109" t="s">
        <v>18</v>
      </c>
      <c r="K91" s="74"/>
      <c r="L91" s="28"/>
    </row>
    <row r="92" spans="1:12" x14ac:dyDescent="0.25">
      <c r="A92" s="69"/>
      <c r="B92" s="62" t="s">
        <v>42</v>
      </c>
      <c r="C92" s="63">
        <v>19.59</v>
      </c>
      <c r="D92" s="64" t="s">
        <v>43</v>
      </c>
      <c r="E92" s="63">
        <v>20.100000000000001</v>
      </c>
      <c r="F92" s="64" t="s">
        <v>44</v>
      </c>
      <c r="G92" s="65">
        <f t="shared" ref="G92:G93" si="9">(E92-C92)*1000</f>
        <v>510.00000000000159</v>
      </c>
      <c r="H92" s="58" t="s">
        <v>48</v>
      </c>
      <c r="I92" s="109"/>
      <c r="J92" s="109"/>
      <c r="K92" s="74"/>
      <c r="L92" s="28"/>
    </row>
    <row r="93" spans="1:12" x14ac:dyDescent="0.25">
      <c r="A93" s="69"/>
      <c r="B93" s="62" t="s">
        <v>42</v>
      </c>
      <c r="C93" s="63">
        <v>20.13</v>
      </c>
      <c r="D93" s="81" t="s">
        <v>43</v>
      </c>
      <c r="E93" s="80">
        <v>21.25</v>
      </c>
      <c r="F93" s="81" t="s">
        <v>44</v>
      </c>
      <c r="G93" s="82">
        <f t="shared" si="9"/>
        <v>1120.0000000000009</v>
      </c>
      <c r="H93" s="58"/>
      <c r="I93" s="109"/>
      <c r="J93" s="109"/>
      <c r="K93" s="74"/>
      <c r="L93" s="28"/>
    </row>
    <row r="94" spans="1:12" x14ac:dyDescent="0.25">
      <c r="A94" s="69"/>
      <c r="B94" s="64"/>
      <c r="C94" s="63"/>
      <c r="D94" s="64"/>
      <c r="E94" s="63"/>
      <c r="F94" s="64" t="s">
        <v>69</v>
      </c>
      <c r="G94" s="65">
        <f>SUM(G92:G93)</f>
        <v>1630.0000000000025</v>
      </c>
      <c r="H94" s="58"/>
      <c r="I94" s="109"/>
      <c r="J94" s="109"/>
      <c r="K94" s="74"/>
      <c r="L94" s="28"/>
    </row>
    <row r="95" spans="1:12" x14ac:dyDescent="0.25">
      <c r="A95" s="69"/>
      <c r="B95" s="37" t="s">
        <v>84</v>
      </c>
      <c r="C95" s="34">
        <v>15.1</v>
      </c>
      <c r="D95" s="35" t="s">
        <v>63</v>
      </c>
      <c r="E95" s="36">
        <f>G94</f>
        <v>1630.0000000000025</v>
      </c>
      <c r="F95" s="39"/>
      <c r="G95" s="39"/>
      <c r="H95" s="39" t="s">
        <v>44</v>
      </c>
      <c r="I95" s="40">
        <f>C95*E95</f>
        <v>24613.000000000036</v>
      </c>
      <c r="J95" s="40" t="s">
        <v>18</v>
      </c>
      <c r="K95" s="74"/>
      <c r="L95" s="28"/>
    </row>
    <row r="96" spans="1:12" x14ac:dyDescent="0.25">
      <c r="A96" s="69"/>
      <c r="B96" s="31"/>
      <c r="C96" s="35"/>
      <c r="D96" s="35"/>
      <c r="E96" s="36"/>
      <c r="F96" s="35"/>
      <c r="G96" s="35"/>
      <c r="H96" s="35" t="s">
        <v>64</v>
      </c>
      <c r="I96" s="75">
        <f>SUM(I91:I95)</f>
        <v>26375.560000000041</v>
      </c>
      <c r="J96" s="35" t="s">
        <v>18</v>
      </c>
      <c r="K96" s="74"/>
      <c r="L96" s="28"/>
    </row>
    <row r="97" spans="1:12" x14ac:dyDescent="0.25">
      <c r="A97" s="69"/>
      <c r="B97" s="31" t="s">
        <v>95</v>
      </c>
      <c r="C97" s="31"/>
      <c r="D97" s="36">
        <v>0.4</v>
      </c>
      <c r="E97" s="35" t="s">
        <v>63</v>
      </c>
      <c r="F97" s="36">
        <v>0.4</v>
      </c>
      <c r="G97" s="35" t="s">
        <v>44</v>
      </c>
      <c r="H97" s="34">
        <v>0.16</v>
      </c>
      <c r="I97" s="35" t="s">
        <v>18</v>
      </c>
      <c r="J97" s="31"/>
      <c r="K97" s="31"/>
      <c r="L97" s="28"/>
    </row>
    <row r="98" spans="1:12" x14ac:dyDescent="0.25">
      <c r="A98" s="69"/>
      <c r="B98" s="41" t="s">
        <v>96</v>
      </c>
      <c r="C98" s="60"/>
      <c r="D98" s="111">
        <f>I96</f>
        <v>26375.560000000041</v>
      </c>
      <c r="E98" s="112" t="s">
        <v>54</v>
      </c>
      <c r="F98" s="113">
        <f>H97</f>
        <v>0.16</v>
      </c>
      <c r="G98" s="31" t="s">
        <v>44</v>
      </c>
      <c r="H98" s="114"/>
      <c r="I98" s="115">
        <f>D98/F98</f>
        <v>164847.25000000026</v>
      </c>
      <c r="J98" s="31" t="s">
        <v>19</v>
      </c>
      <c r="K98" s="66"/>
      <c r="L98" s="28"/>
    </row>
    <row r="99" spans="1:12" x14ac:dyDescent="0.25">
      <c r="A99" s="69"/>
      <c r="B99" s="30" t="s">
        <v>97</v>
      </c>
      <c r="C99" s="30"/>
      <c r="D99" s="30"/>
      <c r="E99" s="116">
        <f>I98</f>
        <v>164847.25000000026</v>
      </c>
      <c r="F99" s="30" t="s">
        <v>98</v>
      </c>
      <c r="G99" s="30" t="s">
        <v>99</v>
      </c>
      <c r="H99" s="116"/>
      <c r="I99" s="117">
        <f>E99*0.05</f>
        <v>8242.3625000000138</v>
      </c>
      <c r="J99" s="30" t="s">
        <v>46</v>
      </c>
      <c r="K99" s="66"/>
      <c r="L99" s="118">
        <f>I100</f>
        <v>156604.88750000024</v>
      </c>
    </row>
    <row r="100" spans="1:12" x14ac:dyDescent="0.25">
      <c r="A100" s="88"/>
      <c r="B100" s="29"/>
      <c r="C100" s="30"/>
      <c r="D100" s="30"/>
      <c r="E100" s="30"/>
      <c r="F100" s="30"/>
      <c r="G100" s="30"/>
      <c r="H100" s="30" t="s">
        <v>64</v>
      </c>
      <c r="I100" s="117">
        <f>I98-I99</f>
        <v>156604.88750000024</v>
      </c>
      <c r="J100" s="30" t="s">
        <v>46</v>
      </c>
      <c r="K100" s="104"/>
      <c r="L100" s="119" t="s">
        <v>100</v>
      </c>
    </row>
    <row r="101" spans="1:12" ht="15.75" x14ac:dyDescent="0.25">
      <c r="A101" s="69"/>
      <c r="B101" s="120" t="s">
        <v>101</v>
      </c>
      <c r="C101" s="120"/>
      <c r="D101" s="120"/>
      <c r="E101" s="120"/>
      <c r="F101" s="120"/>
      <c r="G101" s="31"/>
      <c r="H101" s="31"/>
      <c r="I101" s="31"/>
      <c r="J101" s="31"/>
      <c r="K101" s="66"/>
      <c r="L101" s="28"/>
    </row>
    <row r="102" spans="1:12" x14ac:dyDescent="0.25">
      <c r="A102" s="69"/>
      <c r="B102" s="121" t="s">
        <v>58</v>
      </c>
      <c r="C102" s="57"/>
      <c r="D102" s="31"/>
      <c r="E102" s="31"/>
      <c r="F102" s="31"/>
      <c r="G102" s="31"/>
      <c r="H102" s="31"/>
      <c r="I102" s="31"/>
      <c r="J102" s="31"/>
      <c r="K102" s="66"/>
      <c r="L102" s="28"/>
    </row>
    <row r="103" spans="1:12" x14ac:dyDescent="0.25">
      <c r="A103" s="69"/>
      <c r="B103" s="37" t="s">
        <v>102</v>
      </c>
      <c r="C103" s="31"/>
      <c r="D103" s="31"/>
      <c r="E103" s="31"/>
      <c r="F103" s="31"/>
      <c r="G103" s="31"/>
      <c r="H103" s="31"/>
      <c r="I103" s="115"/>
      <c r="J103" s="31"/>
      <c r="K103" s="66"/>
      <c r="L103" s="28"/>
    </row>
    <row r="104" spans="1:12" ht="15" customHeight="1" x14ac:dyDescent="0.25">
      <c r="A104" s="69"/>
      <c r="B104" s="188" t="s">
        <v>103</v>
      </c>
      <c r="C104" s="189"/>
      <c r="D104" s="31" t="s">
        <v>104</v>
      </c>
      <c r="E104" s="31"/>
      <c r="F104" s="59"/>
      <c r="G104" s="31"/>
      <c r="H104" s="31"/>
      <c r="I104" s="115"/>
      <c r="J104" s="31"/>
      <c r="K104" s="66"/>
      <c r="L104" s="28"/>
    </row>
    <row r="105" spans="1:12" ht="15" customHeight="1" x14ac:dyDescent="0.25">
      <c r="A105" s="69"/>
      <c r="B105" s="62" t="s">
        <v>42</v>
      </c>
      <c r="C105" s="63">
        <v>12.43</v>
      </c>
      <c r="D105" s="63" t="s">
        <v>43</v>
      </c>
      <c r="E105" s="63">
        <v>12.481</v>
      </c>
      <c r="F105" s="64" t="s">
        <v>44</v>
      </c>
      <c r="G105" s="65">
        <f t="shared" ref="G105:G107" si="10">(E105-C105)*1000</f>
        <v>51.000000000000156</v>
      </c>
      <c r="H105" s="64" t="s">
        <v>48</v>
      </c>
      <c r="I105" s="115"/>
      <c r="J105" s="31"/>
      <c r="K105" s="66"/>
      <c r="L105" s="28"/>
    </row>
    <row r="106" spans="1:12" ht="15" customHeight="1" x14ac:dyDescent="0.25">
      <c r="A106" s="69"/>
      <c r="B106" s="62" t="s">
        <v>42</v>
      </c>
      <c r="C106" s="63">
        <v>19.59</v>
      </c>
      <c r="D106" s="64" t="s">
        <v>43</v>
      </c>
      <c r="E106" s="63">
        <v>20.100000000000001</v>
      </c>
      <c r="F106" s="64" t="s">
        <v>44</v>
      </c>
      <c r="G106" s="65">
        <f t="shared" si="10"/>
        <v>510.00000000000159</v>
      </c>
      <c r="H106" s="58" t="s">
        <v>48</v>
      </c>
      <c r="I106" s="115"/>
      <c r="J106" s="31"/>
      <c r="K106" s="66"/>
      <c r="L106" s="28"/>
    </row>
    <row r="107" spans="1:12" ht="15" customHeight="1" x14ac:dyDescent="0.25">
      <c r="A107" s="69"/>
      <c r="B107" s="62" t="s">
        <v>42</v>
      </c>
      <c r="C107" s="63">
        <v>20.13</v>
      </c>
      <c r="D107" s="81" t="s">
        <v>43</v>
      </c>
      <c r="E107" s="80">
        <v>21.25</v>
      </c>
      <c r="F107" s="81" t="s">
        <v>44</v>
      </c>
      <c r="G107" s="82">
        <f t="shared" si="10"/>
        <v>1120.0000000000009</v>
      </c>
      <c r="H107" s="58"/>
      <c r="I107" s="115"/>
      <c r="J107" s="31"/>
      <c r="K107" s="66"/>
      <c r="L107" s="28"/>
    </row>
    <row r="108" spans="1:12" ht="15" customHeight="1" x14ac:dyDescent="0.25">
      <c r="A108" s="69"/>
      <c r="B108" s="110"/>
      <c r="C108" s="63"/>
      <c r="D108" s="190" t="s">
        <v>105</v>
      </c>
      <c r="E108" s="190"/>
      <c r="F108" s="190"/>
      <c r="G108" s="65">
        <f>SUM(G105:G107)</f>
        <v>1681.0000000000027</v>
      </c>
      <c r="H108" s="64" t="s">
        <v>46</v>
      </c>
      <c r="I108" s="115"/>
      <c r="J108" s="31"/>
      <c r="K108" s="66"/>
      <c r="L108" s="28"/>
    </row>
    <row r="109" spans="1:12" x14ac:dyDescent="0.25">
      <c r="A109" s="69"/>
      <c r="B109" s="188" t="s">
        <v>103</v>
      </c>
      <c r="C109" s="189"/>
      <c r="D109" s="31" t="s">
        <v>106</v>
      </c>
      <c r="E109" s="31"/>
      <c r="F109" s="59"/>
      <c r="G109" s="59"/>
      <c r="H109" s="31"/>
      <c r="I109" s="115"/>
      <c r="J109" s="31"/>
      <c r="K109" s="66"/>
      <c r="L109" s="28"/>
    </row>
    <row r="110" spans="1:12" x14ac:dyDescent="0.25">
      <c r="A110" s="69"/>
      <c r="B110" s="62" t="s">
        <v>42</v>
      </c>
      <c r="C110" s="63">
        <v>21.25</v>
      </c>
      <c r="D110" s="81" t="s">
        <v>43</v>
      </c>
      <c r="E110" s="80">
        <v>21.95</v>
      </c>
      <c r="F110" s="81" t="s">
        <v>44</v>
      </c>
      <c r="G110" s="82">
        <v>0</v>
      </c>
      <c r="H110" s="83" t="s">
        <v>45</v>
      </c>
      <c r="I110" s="115"/>
      <c r="J110" s="31"/>
      <c r="K110" s="66"/>
      <c r="L110" s="28"/>
    </row>
    <row r="111" spans="1:12" x14ac:dyDescent="0.25">
      <c r="A111" s="69"/>
      <c r="B111" s="95"/>
      <c r="C111" s="96"/>
      <c r="D111" s="31"/>
      <c r="E111" s="31"/>
      <c r="F111" s="59" t="s">
        <v>64</v>
      </c>
      <c r="G111" s="59">
        <f>SUM(G108:G110)</f>
        <v>1681.0000000000027</v>
      </c>
      <c r="H111" s="31"/>
      <c r="I111" s="115"/>
      <c r="J111" s="31"/>
      <c r="K111" s="66"/>
      <c r="L111" s="28"/>
    </row>
    <row r="112" spans="1:12" x14ac:dyDescent="0.25">
      <c r="A112" s="69"/>
      <c r="B112" s="37" t="s">
        <v>107</v>
      </c>
      <c r="C112" s="31"/>
      <c r="D112" s="31"/>
      <c r="E112" s="31"/>
      <c r="F112" s="31"/>
      <c r="G112" s="112"/>
      <c r="H112" s="31"/>
      <c r="I112" s="115"/>
      <c r="J112" s="31"/>
      <c r="K112" s="66"/>
      <c r="L112" s="28"/>
    </row>
    <row r="113" spans="1:12" x14ac:dyDescent="0.25">
      <c r="A113" s="79"/>
      <c r="B113" s="37">
        <v>2</v>
      </c>
      <c r="C113" s="11" t="s">
        <v>63</v>
      </c>
      <c r="D113" s="35">
        <v>5</v>
      </c>
      <c r="E113" s="35" t="s">
        <v>63</v>
      </c>
      <c r="F113" s="36">
        <f>G111</f>
        <v>1681.0000000000027</v>
      </c>
      <c r="G113" s="112" t="s">
        <v>54</v>
      </c>
      <c r="H113" s="36">
        <v>0.3</v>
      </c>
      <c r="I113" s="35" t="s">
        <v>44</v>
      </c>
      <c r="J113" s="115">
        <f>(F113/H113)*B113*D113</f>
        <v>56033.33333333343</v>
      </c>
      <c r="K113" s="66" t="s">
        <v>19</v>
      </c>
      <c r="L113" s="66"/>
    </row>
    <row r="114" spans="1:12" x14ac:dyDescent="0.25">
      <c r="A114" s="69"/>
      <c r="B114" s="30" t="s">
        <v>97</v>
      </c>
      <c r="C114" s="30"/>
      <c r="D114" s="30"/>
      <c r="E114" s="116" t="str">
        <f>I113</f>
        <v>=</v>
      </c>
      <c r="F114" s="30" t="s">
        <v>98</v>
      </c>
      <c r="G114" s="30" t="s">
        <v>99</v>
      </c>
      <c r="H114" s="116"/>
      <c r="I114" s="117"/>
      <c r="J114" s="117">
        <f>J113*0.05</f>
        <v>2801.6666666666715</v>
      </c>
      <c r="K114" s="66" t="s">
        <v>46</v>
      </c>
      <c r="L114" s="118">
        <f>K115</f>
        <v>53231.666666666759</v>
      </c>
    </row>
    <row r="115" spans="1:12" x14ac:dyDescent="0.25">
      <c r="A115" s="88"/>
      <c r="B115" s="122"/>
      <c r="C115" s="123"/>
      <c r="D115" s="30"/>
      <c r="E115" s="30"/>
      <c r="F115" s="30"/>
      <c r="G115" s="30"/>
      <c r="H115" s="30"/>
      <c r="I115" s="30" t="s">
        <v>69</v>
      </c>
      <c r="J115" s="116">
        <f>J113-J114</f>
        <v>53231.666666666759</v>
      </c>
      <c r="K115" s="124">
        <f>J115</f>
        <v>53231.666666666759</v>
      </c>
      <c r="L115" s="119" t="s">
        <v>100</v>
      </c>
    </row>
    <row r="116" spans="1:12" ht="15.75" x14ac:dyDescent="0.25">
      <c r="A116" s="69"/>
      <c r="B116" s="120" t="s">
        <v>108</v>
      </c>
      <c r="C116" s="120"/>
      <c r="D116" s="120"/>
      <c r="E116" s="120"/>
      <c r="F116" s="120"/>
      <c r="G116" s="31"/>
      <c r="H116" s="31"/>
      <c r="I116" s="31"/>
      <c r="J116" s="31"/>
      <c r="K116" s="97"/>
      <c r="L116" s="97"/>
    </row>
    <row r="117" spans="1:12" ht="15.75" x14ac:dyDescent="0.25">
      <c r="A117" s="69"/>
      <c r="B117" s="125" t="s">
        <v>109</v>
      </c>
      <c r="C117" s="31"/>
      <c r="D117" s="31"/>
      <c r="E117" s="31"/>
      <c r="F117" s="31"/>
      <c r="G117" s="31"/>
      <c r="H117" s="31"/>
      <c r="I117" s="31"/>
      <c r="J117" s="31"/>
      <c r="K117" s="97"/>
      <c r="L117" s="97"/>
    </row>
    <row r="118" spans="1:12" x14ac:dyDescent="0.25">
      <c r="A118" s="69"/>
      <c r="B118" s="62" t="s">
        <v>42</v>
      </c>
      <c r="C118" s="63">
        <v>21.25</v>
      </c>
      <c r="D118" s="81" t="s">
        <v>43</v>
      </c>
      <c r="E118" s="80">
        <v>21.95</v>
      </c>
      <c r="F118" s="81" t="s">
        <v>44</v>
      </c>
      <c r="G118" s="82"/>
      <c r="H118" s="83" t="s">
        <v>45</v>
      </c>
      <c r="I118" s="31"/>
      <c r="J118" s="31"/>
      <c r="K118" s="97"/>
      <c r="L118" s="97"/>
    </row>
    <row r="119" spans="1:12" x14ac:dyDescent="0.25">
      <c r="A119" s="69"/>
      <c r="B119" s="77"/>
      <c r="C119" s="67"/>
      <c r="D119" s="67"/>
      <c r="E119" s="67"/>
      <c r="F119" s="67" t="s">
        <v>69</v>
      </c>
      <c r="G119" s="126">
        <f>SUM(G118:G118)</f>
        <v>0</v>
      </c>
      <c r="H119" s="31" t="s">
        <v>48</v>
      </c>
      <c r="I119" s="31"/>
      <c r="J119" s="31"/>
      <c r="K119" s="97"/>
      <c r="L119" s="97"/>
    </row>
    <row r="120" spans="1:12" x14ac:dyDescent="0.25">
      <c r="A120" s="69"/>
      <c r="B120" s="37" t="s">
        <v>110</v>
      </c>
      <c r="C120" s="31"/>
      <c r="D120" s="35">
        <v>4</v>
      </c>
      <c r="E120" s="35" t="s">
        <v>111</v>
      </c>
      <c r="F120" s="36">
        <f>G119</f>
        <v>0</v>
      </c>
      <c r="G120" s="112" t="s">
        <v>54</v>
      </c>
      <c r="H120" s="35" t="s">
        <v>112</v>
      </c>
      <c r="I120" s="35" t="s">
        <v>44</v>
      </c>
      <c r="J120" s="35">
        <v>0</v>
      </c>
      <c r="K120" s="97" t="s">
        <v>19</v>
      </c>
      <c r="L120" s="97">
        <f>J120</f>
        <v>0</v>
      </c>
    </row>
    <row r="121" spans="1:12" x14ac:dyDescent="0.25">
      <c r="A121" s="88"/>
      <c r="B121" s="29"/>
      <c r="C121" s="31"/>
      <c r="D121" s="31"/>
      <c r="E121" s="31"/>
      <c r="F121" s="31"/>
      <c r="G121" s="31"/>
      <c r="H121" s="31"/>
      <c r="I121" s="31"/>
      <c r="J121" s="31"/>
      <c r="K121" s="101"/>
      <c r="L121" s="101" t="s">
        <v>100</v>
      </c>
    </row>
    <row r="122" spans="1:12" ht="43.5" customHeight="1" x14ac:dyDescent="0.25">
      <c r="A122" s="127" t="s">
        <v>113</v>
      </c>
      <c r="B122" s="191" t="s">
        <v>21</v>
      </c>
      <c r="C122" s="179"/>
      <c r="D122" s="179"/>
      <c r="E122" s="179"/>
      <c r="F122" s="179"/>
      <c r="G122" s="179"/>
      <c r="H122" s="179"/>
      <c r="I122" s="179"/>
      <c r="J122" s="179"/>
      <c r="K122" s="192"/>
      <c r="L122" s="28"/>
    </row>
    <row r="123" spans="1:12" x14ac:dyDescent="0.25">
      <c r="A123" s="69"/>
      <c r="B123" s="77"/>
      <c r="C123" s="67" t="s">
        <v>114</v>
      </c>
      <c r="D123" s="67"/>
      <c r="E123" s="67"/>
      <c r="F123" s="35"/>
      <c r="G123" s="35"/>
      <c r="H123" s="35"/>
      <c r="I123" s="35"/>
      <c r="J123" s="35"/>
      <c r="K123" s="97"/>
      <c r="L123" s="28"/>
    </row>
    <row r="124" spans="1:12" x14ac:dyDescent="0.25">
      <c r="A124" s="69"/>
      <c r="B124" s="37"/>
      <c r="C124" s="115">
        <f>L99</f>
        <v>156604.88750000024</v>
      </c>
      <c r="D124" s="35" t="s">
        <v>63</v>
      </c>
      <c r="E124" s="36">
        <v>0.4</v>
      </c>
      <c r="F124" s="35" t="s">
        <v>63</v>
      </c>
      <c r="G124" s="36">
        <v>0.4</v>
      </c>
      <c r="H124" s="35" t="s">
        <v>63</v>
      </c>
      <c r="I124" s="36">
        <v>0.2</v>
      </c>
      <c r="J124" s="35" t="s">
        <v>44</v>
      </c>
      <c r="K124" s="99">
        <f>C124*E124*G124*I124</f>
        <v>5011.3564000000088</v>
      </c>
      <c r="L124" s="28"/>
    </row>
    <row r="125" spans="1:12" x14ac:dyDescent="0.25">
      <c r="A125" s="69"/>
      <c r="B125" s="128"/>
      <c r="C125" s="67" t="s">
        <v>115</v>
      </c>
      <c r="D125" s="67"/>
      <c r="E125" s="35"/>
      <c r="F125" s="35"/>
      <c r="G125" s="35"/>
      <c r="H125" s="35"/>
      <c r="I125" s="35"/>
      <c r="J125" s="35"/>
      <c r="K125" s="99"/>
      <c r="L125" s="28"/>
    </row>
    <row r="126" spans="1:12" x14ac:dyDescent="0.25">
      <c r="A126" s="69"/>
      <c r="B126" s="37"/>
      <c r="C126" s="115">
        <f>K115</f>
        <v>53231.666666666759</v>
      </c>
      <c r="D126" s="35" t="s">
        <v>63</v>
      </c>
      <c r="E126" s="36">
        <v>0.3</v>
      </c>
      <c r="F126" s="35" t="s">
        <v>63</v>
      </c>
      <c r="G126" s="36">
        <v>0.3</v>
      </c>
      <c r="H126" s="35" t="s">
        <v>63</v>
      </c>
      <c r="I126" s="36">
        <v>0.3</v>
      </c>
      <c r="J126" s="35" t="s">
        <v>44</v>
      </c>
      <c r="K126" s="99">
        <f>C126*E126*G126*I126</f>
        <v>1437.2550000000022</v>
      </c>
      <c r="L126" s="28"/>
    </row>
    <row r="127" spans="1:12" x14ac:dyDescent="0.25">
      <c r="A127" s="69"/>
      <c r="B127" s="128"/>
      <c r="C127" s="67" t="s">
        <v>116</v>
      </c>
      <c r="D127" s="67"/>
      <c r="E127" s="67"/>
      <c r="F127" s="35"/>
      <c r="G127" s="35"/>
      <c r="H127" s="35"/>
      <c r="I127" s="35"/>
      <c r="J127" s="35"/>
      <c r="K127" s="99"/>
      <c r="L127" s="28"/>
    </row>
    <row r="128" spans="1:12" x14ac:dyDescent="0.25">
      <c r="A128" s="69"/>
      <c r="B128" s="29"/>
      <c r="C128" s="117">
        <f>L120</f>
        <v>0</v>
      </c>
      <c r="D128" s="39" t="s">
        <v>63</v>
      </c>
      <c r="E128" s="40">
        <v>0.4</v>
      </c>
      <c r="F128" s="39" t="s">
        <v>63</v>
      </c>
      <c r="G128" s="40">
        <v>0.4</v>
      </c>
      <c r="H128" s="39" t="s">
        <v>63</v>
      </c>
      <c r="I128" s="40">
        <v>0.3</v>
      </c>
      <c r="J128" s="39" t="s">
        <v>44</v>
      </c>
      <c r="K128" s="129">
        <f>C128*E128*G128*I128</f>
        <v>0</v>
      </c>
      <c r="L128" s="28"/>
    </row>
    <row r="129" spans="1:12" x14ac:dyDescent="0.25">
      <c r="A129" s="79"/>
      <c r="B129" s="130"/>
      <c r="C129" s="131"/>
      <c r="D129" s="131"/>
      <c r="E129" s="131"/>
      <c r="F129" s="131"/>
      <c r="G129" s="131"/>
      <c r="H129" s="131"/>
      <c r="I129" s="131"/>
      <c r="J129" s="131" t="s">
        <v>64</v>
      </c>
      <c r="K129" s="132">
        <f>SUM(K124:K128)</f>
        <v>6448.6114000000107</v>
      </c>
      <c r="L129" s="66"/>
    </row>
    <row r="130" spans="1:12" x14ac:dyDescent="0.25">
      <c r="A130" s="79"/>
      <c r="B130" s="37"/>
      <c r="C130" s="31"/>
      <c r="D130" s="31"/>
      <c r="E130" s="31"/>
      <c r="F130" s="31"/>
      <c r="G130" s="31"/>
      <c r="H130" s="31"/>
      <c r="I130" s="31"/>
      <c r="J130" s="31"/>
      <c r="K130" s="97" t="s">
        <v>10</v>
      </c>
      <c r="L130" s="66"/>
    </row>
    <row r="131" spans="1:12" x14ac:dyDescent="0.25">
      <c r="A131" s="79"/>
      <c r="B131" s="37" t="s">
        <v>117</v>
      </c>
      <c r="C131" s="31"/>
      <c r="D131" s="31"/>
      <c r="E131" s="31"/>
      <c r="F131" s="31"/>
      <c r="G131" s="36">
        <f>K129</f>
        <v>6448.6114000000107</v>
      </c>
      <c r="H131" s="133" t="s">
        <v>63</v>
      </c>
      <c r="I131" s="105">
        <v>0.5</v>
      </c>
      <c r="J131" s="35" t="s">
        <v>44</v>
      </c>
      <c r="K131" s="99">
        <f>G131*0.5</f>
        <v>3224.3057000000053</v>
      </c>
      <c r="L131" s="99">
        <f>K131</f>
        <v>3224.3057000000053</v>
      </c>
    </row>
    <row r="132" spans="1:12" x14ac:dyDescent="0.25">
      <c r="A132" s="88"/>
      <c r="B132" s="89"/>
      <c r="C132" s="53"/>
      <c r="D132" s="53"/>
      <c r="E132" s="53"/>
      <c r="F132" s="53"/>
      <c r="G132" s="53"/>
      <c r="H132" s="53"/>
      <c r="I132" s="53"/>
      <c r="J132" s="53"/>
      <c r="K132" s="101" t="s">
        <v>10</v>
      </c>
      <c r="L132" s="54" t="s">
        <v>73</v>
      </c>
    </row>
    <row r="133" spans="1:12" x14ac:dyDescent="0.25">
      <c r="A133" s="69"/>
      <c r="B133" s="37" t="s">
        <v>22</v>
      </c>
      <c r="C133" s="31"/>
      <c r="D133" s="31"/>
      <c r="E133" s="31"/>
      <c r="F133" s="31"/>
      <c r="G133" s="31"/>
      <c r="H133" s="31"/>
      <c r="I133" s="31"/>
      <c r="J133" s="31"/>
      <c r="K133" s="66"/>
      <c r="L133" s="28"/>
    </row>
    <row r="134" spans="1:12" x14ac:dyDescent="0.25">
      <c r="A134" s="69"/>
      <c r="B134" s="37"/>
      <c r="C134" s="31" t="s">
        <v>118</v>
      </c>
      <c r="D134" s="31"/>
      <c r="E134" s="31"/>
      <c r="F134" s="31"/>
      <c r="G134" s="31" t="s">
        <v>44</v>
      </c>
      <c r="H134" s="59">
        <f>L131</f>
        <v>3224.3057000000053</v>
      </c>
      <c r="I134" s="31"/>
      <c r="J134" s="31"/>
      <c r="K134" s="66"/>
      <c r="L134" s="87">
        <f>H134</f>
        <v>3224.3057000000053</v>
      </c>
    </row>
    <row r="135" spans="1:12" x14ac:dyDescent="0.25">
      <c r="A135" s="88"/>
      <c r="B135" s="29"/>
      <c r="C135" s="30"/>
      <c r="D135" s="30"/>
      <c r="E135" s="30"/>
      <c r="F135" s="30"/>
      <c r="G135" s="30"/>
      <c r="H135" s="30"/>
      <c r="I135" s="30"/>
      <c r="J135" s="30"/>
      <c r="K135" s="104"/>
      <c r="L135" s="54" t="s">
        <v>10</v>
      </c>
    </row>
    <row r="136" spans="1:12" ht="159" customHeight="1" x14ac:dyDescent="0.25">
      <c r="A136" s="108" t="s">
        <v>119</v>
      </c>
      <c r="B136" s="173" t="s">
        <v>152</v>
      </c>
      <c r="C136" s="179"/>
      <c r="D136" s="179"/>
      <c r="E136" s="179"/>
      <c r="F136" s="179"/>
      <c r="G136" s="179"/>
      <c r="H136" s="179"/>
      <c r="I136" s="179"/>
      <c r="J136" s="179"/>
      <c r="K136" s="180"/>
      <c r="L136" s="134"/>
    </row>
    <row r="137" spans="1:12" ht="12.75" customHeight="1" x14ac:dyDescent="0.25">
      <c r="A137" s="134"/>
      <c r="B137" s="191" t="s">
        <v>133</v>
      </c>
      <c r="C137" s="176"/>
      <c r="D137" s="176"/>
      <c r="E137" s="176"/>
      <c r="F137" s="176"/>
      <c r="G137" s="176"/>
      <c r="H137" s="176"/>
      <c r="I137" s="176"/>
      <c r="J137" s="176"/>
      <c r="K137" s="192"/>
      <c r="L137" s="134"/>
    </row>
    <row r="138" spans="1:12" x14ac:dyDescent="0.25">
      <c r="A138" s="28"/>
      <c r="B138" s="56" t="s">
        <v>68</v>
      </c>
      <c r="C138" s="57"/>
      <c r="D138" s="31"/>
      <c r="E138" s="31"/>
      <c r="F138" s="31"/>
      <c r="G138" s="31"/>
      <c r="H138" s="31"/>
      <c r="I138" s="31"/>
      <c r="J138" s="31"/>
      <c r="K138" s="31"/>
      <c r="L138" s="134"/>
    </row>
    <row r="139" spans="1:12" x14ac:dyDescent="0.25">
      <c r="A139" s="28"/>
      <c r="B139" s="62" t="s">
        <v>42</v>
      </c>
      <c r="C139" s="63">
        <v>21.25</v>
      </c>
      <c r="D139" s="64" t="s">
        <v>43</v>
      </c>
      <c r="E139" s="63">
        <v>21.95</v>
      </c>
      <c r="F139" s="64" t="s">
        <v>44</v>
      </c>
      <c r="G139" s="65">
        <f>(E139-C139)*1000</f>
        <v>699.99999999999932</v>
      </c>
      <c r="H139" s="58" t="s">
        <v>45</v>
      </c>
      <c r="I139" s="31"/>
      <c r="J139" s="31"/>
      <c r="K139" s="31"/>
      <c r="L139" s="134"/>
    </row>
    <row r="140" spans="1:12" x14ac:dyDescent="0.25">
      <c r="A140" s="28"/>
      <c r="B140" s="76" t="s">
        <v>120</v>
      </c>
      <c r="C140" s="31" t="s">
        <v>121</v>
      </c>
      <c r="D140" s="31" t="s">
        <v>122</v>
      </c>
      <c r="E140" s="31"/>
      <c r="F140" s="35" t="s">
        <v>44</v>
      </c>
      <c r="G140" s="31"/>
      <c r="H140" s="31"/>
      <c r="I140" s="31"/>
      <c r="J140" s="31"/>
      <c r="K140" s="31"/>
      <c r="L140" s="134"/>
    </row>
    <row r="141" spans="1:12" x14ac:dyDescent="0.25">
      <c r="A141" s="28"/>
      <c r="B141" s="76" t="s">
        <v>156</v>
      </c>
      <c r="C141" s="31"/>
      <c r="D141" s="31"/>
      <c r="E141" s="31"/>
      <c r="F141" s="35"/>
      <c r="G141" s="31"/>
      <c r="H141" s="31"/>
      <c r="I141" s="31"/>
      <c r="J141" s="31"/>
      <c r="K141" s="31"/>
      <c r="L141" s="134"/>
    </row>
    <row r="142" spans="1:12" x14ac:dyDescent="0.25">
      <c r="A142" s="28"/>
      <c r="B142" s="76" t="s">
        <v>123</v>
      </c>
      <c r="C142" s="36">
        <f>G139</f>
        <v>699.99999999999932</v>
      </c>
      <c r="D142" s="112" t="s">
        <v>54</v>
      </c>
      <c r="E142" s="35">
        <v>0.67500000000000004</v>
      </c>
      <c r="F142" s="35" t="s">
        <v>124</v>
      </c>
      <c r="G142" s="31" t="s">
        <v>44</v>
      </c>
      <c r="H142" s="114">
        <f>((C142/E142)+1)*2</f>
        <v>2076.0740740740721</v>
      </c>
      <c r="I142" s="31" t="s">
        <v>100</v>
      </c>
      <c r="J142" s="31"/>
      <c r="K142" s="31"/>
      <c r="L142" s="134"/>
    </row>
    <row r="143" spans="1:12" x14ac:dyDescent="0.25">
      <c r="A143" s="28"/>
      <c r="B143" s="76" t="s">
        <v>157</v>
      </c>
      <c r="C143" s="36"/>
      <c r="D143" s="112"/>
      <c r="E143" s="35"/>
      <c r="F143" s="35"/>
      <c r="G143" s="31"/>
      <c r="H143" s="114"/>
      <c r="I143" s="31"/>
      <c r="J143" s="31"/>
      <c r="K143" s="31"/>
      <c r="L143" s="134"/>
    </row>
    <row r="144" spans="1:12" x14ac:dyDescent="0.25">
      <c r="A144" s="28"/>
      <c r="B144" s="76" t="s">
        <v>123</v>
      </c>
      <c r="C144" s="36">
        <f>G139</f>
        <v>699.99999999999932</v>
      </c>
      <c r="D144" s="165" t="s">
        <v>54</v>
      </c>
      <c r="E144" s="39">
        <v>2</v>
      </c>
      <c r="F144" s="39" t="s">
        <v>124</v>
      </c>
      <c r="G144" s="30" t="s">
        <v>44</v>
      </c>
      <c r="H144" s="30">
        <f>((C144/2)+1)*2</f>
        <v>701.99999999999932</v>
      </c>
      <c r="I144" s="30" t="s">
        <v>46</v>
      </c>
      <c r="J144" s="31"/>
      <c r="K144" s="31"/>
      <c r="L144" s="134"/>
    </row>
    <row r="145" spans="1:12" x14ac:dyDescent="0.25">
      <c r="A145" s="28"/>
      <c r="B145" s="76"/>
      <c r="C145" s="36"/>
      <c r="D145" s="112"/>
      <c r="E145" s="35"/>
      <c r="F145" s="35" t="s">
        <v>158</v>
      </c>
      <c r="G145" s="31"/>
      <c r="H145" s="114">
        <f>SUM(H142:H144)</f>
        <v>2778.0740740740712</v>
      </c>
      <c r="I145" s="31" t="s">
        <v>19</v>
      </c>
      <c r="J145" s="31"/>
      <c r="K145" s="31"/>
      <c r="L145" s="50">
        <f>H145</f>
        <v>2778.0740740740712</v>
      </c>
    </row>
    <row r="146" spans="1:12" x14ac:dyDescent="0.25">
      <c r="A146" s="28"/>
      <c r="B146" s="135"/>
      <c r="C146" s="136"/>
      <c r="D146" s="137"/>
      <c r="E146" s="136"/>
      <c r="F146" s="36"/>
      <c r="G146" s="136"/>
      <c r="H146" s="36"/>
      <c r="I146" s="35"/>
      <c r="J146" s="36"/>
      <c r="K146" s="31"/>
      <c r="L146" s="134" t="s">
        <v>19</v>
      </c>
    </row>
    <row r="147" spans="1:12" hidden="1" x14ac:dyDescent="0.25">
      <c r="A147" s="69"/>
      <c r="B147" s="11"/>
      <c r="C147" s="11"/>
      <c r="D147" s="11"/>
      <c r="E147" s="11"/>
      <c r="F147" s="11"/>
      <c r="G147" s="11"/>
      <c r="H147" s="11"/>
      <c r="I147" s="11"/>
      <c r="J147" s="11"/>
      <c r="K147" s="11"/>
      <c r="L147" s="134"/>
    </row>
    <row r="148" spans="1:12" hidden="1" x14ac:dyDescent="0.25">
      <c r="A148" s="69"/>
      <c r="B148" s="11"/>
      <c r="C148" s="11"/>
      <c r="D148" s="11"/>
      <c r="E148" s="11"/>
      <c r="F148" s="11"/>
      <c r="G148" s="11"/>
      <c r="H148" s="11"/>
      <c r="I148" s="11"/>
      <c r="J148" s="11"/>
      <c r="K148" s="11"/>
      <c r="L148" s="134"/>
    </row>
    <row r="149" spans="1:12" hidden="1" x14ac:dyDescent="0.25">
      <c r="A149" s="69"/>
      <c r="B149" s="11"/>
      <c r="C149" s="11"/>
      <c r="D149" s="11"/>
      <c r="E149" s="11"/>
      <c r="F149" s="11"/>
      <c r="G149" s="11"/>
      <c r="H149" s="11"/>
      <c r="I149" s="11"/>
      <c r="J149" s="11"/>
      <c r="K149" s="11"/>
      <c r="L149" s="134"/>
    </row>
    <row r="150" spans="1:12" ht="0.75" hidden="1" customHeight="1" x14ac:dyDescent="0.25">
      <c r="A150" s="69"/>
      <c r="B150" s="11"/>
      <c r="C150" s="11"/>
      <c r="D150" s="11"/>
      <c r="E150" s="11"/>
      <c r="F150" s="11"/>
      <c r="G150" s="11"/>
      <c r="H150" s="11"/>
      <c r="I150" s="11"/>
      <c r="J150" s="11"/>
      <c r="K150" s="11"/>
      <c r="L150" s="134"/>
    </row>
    <row r="151" spans="1:12" hidden="1" x14ac:dyDescent="0.25">
      <c r="A151" s="69"/>
      <c r="B151" s="11"/>
      <c r="C151" s="11"/>
      <c r="D151" s="11"/>
      <c r="E151" s="11"/>
      <c r="F151" s="11"/>
      <c r="G151" s="11"/>
      <c r="H151" s="11"/>
      <c r="I151" s="11"/>
      <c r="J151" s="11"/>
      <c r="K151" s="11"/>
      <c r="L151" s="134"/>
    </row>
    <row r="152" spans="1:12" hidden="1" x14ac:dyDescent="0.25">
      <c r="A152" s="69"/>
      <c r="B152" s="11"/>
      <c r="C152" s="11"/>
      <c r="D152" s="11"/>
      <c r="E152" s="11"/>
      <c r="F152" s="11"/>
      <c r="G152" s="11"/>
      <c r="H152" s="11"/>
      <c r="I152" s="11"/>
      <c r="J152" s="11"/>
      <c r="K152" s="11"/>
      <c r="L152" s="134"/>
    </row>
    <row r="153" spans="1:12" hidden="1" x14ac:dyDescent="0.25">
      <c r="A153" s="69"/>
      <c r="B153" s="11"/>
      <c r="C153" s="11"/>
      <c r="D153" s="11"/>
      <c r="E153" s="11"/>
      <c r="F153" s="11"/>
      <c r="G153" s="11"/>
      <c r="H153" s="11"/>
      <c r="I153" s="11"/>
      <c r="J153" s="11"/>
      <c r="K153" s="11"/>
      <c r="L153" s="134"/>
    </row>
    <row r="154" spans="1:12" ht="67.5" hidden="1" customHeight="1" x14ac:dyDescent="0.25">
      <c r="A154" s="69"/>
      <c r="B154" s="11"/>
      <c r="C154" s="11"/>
      <c r="D154" s="11"/>
      <c r="E154" s="11"/>
      <c r="F154" s="11"/>
      <c r="G154" s="11"/>
      <c r="H154" s="11"/>
      <c r="I154" s="11"/>
      <c r="J154" s="11"/>
      <c r="K154" s="11"/>
      <c r="L154" s="134"/>
    </row>
    <row r="155" spans="1:12" ht="84" customHeight="1" x14ac:dyDescent="0.25">
      <c r="A155" s="108" t="s">
        <v>125</v>
      </c>
      <c r="B155" s="179" t="s">
        <v>132</v>
      </c>
      <c r="C155" s="174"/>
      <c r="D155" s="174"/>
      <c r="E155" s="174"/>
      <c r="F155" s="174"/>
      <c r="G155" s="174"/>
      <c r="H155" s="174"/>
      <c r="I155" s="174"/>
      <c r="J155" s="174"/>
      <c r="K155" s="174"/>
      <c r="L155" s="27"/>
    </row>
    <row r="156" spans="1:12" x14ac:dyDescent="0.25">
      <c r="A156" s="69"/>
      <c r="B156" s="31" t="s">
        <v>126</v>
      </c>
      <c r="C156" s="31"/>
      <c r="D156" s="11"/>
      <c r="E156" s="11"/>
      <c r="F156" s="11"/>
      <c r="G156" s="11"/>
      <c r="H156" s="11"/>
      <c r="I156" s="11"/>
      <c r="J156" s="11"/>
      <c r="K156" s="11"/>
      <c r="L156" s="28"/>
    </row>
    <row r="157" spans="1:12" x14ac:dyDescent="0.25">
      <c r="A157" s="69"/>
      <c r="B157" s="121" t="s">
        <v>58</v>
      </c>
      <c r="C157" s="57"/>
      <c r="D157" s="31"/>
      <c r="E157" s="31"/>
      <c r="F157" s="31"/>
      <c r="G157" s="31"/>
      <c r="H157" s="31"/>
      <c r="I157" s="11"/>
      <c r="J157" s="11"/>
      <c r="K157" s="11"/>
      <c r="L157" s="28"/>
    </row>
    <row r="158" spans="1:12" x14ac:dyDescent="0.25">
      <c r="A158" s="69"/>
      <c r="B158" s="93" t="s">
        <v>42</v>
      </c>
      <c r="C158" s="63">
        <v>12.43</v>
      </c>
      <c r="D158" s="63" t="s">
        <v>43</v>
      </c>
      <c r="E158" s="63">
        <v>12.481</v>
      </c>
      <c r="F158" s="64" t="s">
        <v>44</v>
      </c>
      <c r="G158" s="65">
        <f t="shared" ref="G158:G160" si="11">(E158-C158)*1000</f>
        <v>51.000000000000156</v>
      </c>
      <c r="H158" s="64" t="s">
        <v>48</v>
      </c>
      <c r="I158" s="11"/>
      <c r="J158" s="11"/>
      <c r="K158" s="11"/>
      <c r="L158" s="28"/>
    </row>
    <row r="159" spans="1:12" x14ac:dyDescent="0.25">
      <c r="A159" s="69"/>
      <c r="B159" s="62" t="s">
        <v>42</v>
      </c>
      <c r="C159" s="63">
        <v>19.59</v>
      </c>
      <c r="D159" s="64" t="s">
        <v>43</v>
      </c>
      <c r="E159" s="63">
        <v>20.100000000000001</v>
      </c>
      <c r="F159" s="64" t="s">
        <v>44</v>
      </c>
      <c r="G159" s="65">
        <f t="shared" si="11"/>
        <v>510.00000000000159</v>
      </c>
      <c r="H159" s="64" t="s">
        <v>46</v>
      </c>
      <c r="I159" s="11"/>
      <c r="J159" s="11"/>
      <c r="K159" s="11"/>
      <c r="L159" s="28"/>
    </row>
    <row r="160" spans="1:12" x14ac:dyDescent="0.25">
      <c r="A160" s="69"/>
      <c r="B160" s="62" t="s">
        <v>42</v>
      </c>
      <c r="C160" s="63">
        <v>20.13</v>
      </c>
      <c r="D160" s="81" t="s">
        <v>43</v>
      </c>
      <c r="E160" s="80">
        <v>21.25</v>
      </c>
      <c r="F160" s="81" t="s">
        <v>44</v>
      </c>
      <c r="G160" s="82">
        <f t="shared" si="11"/>
        <v>1120.0000000000009</v>
      </c>
      <c r="H160" s="64"/>
      <c r="I160" s="11"/>
      <c r="J160" s="11"/>
      <c r="K160" s="11"/>
      <c r="L160" s="28"/>
    </row>
    <row r="161" spans="1:12" x14ac:dyDescent="0.25">
      <c r="A161" s="69"/>
      <c r="B161" s="110"/>
      <c r="C161" s="63"/>
      <c r="D161" s="187" t="s">
        <v>105</v>
      </c>
      <c r="E161" s="187"/>
      <c r="F161" s="187"/>
      <c r="G161" s="65">
        <f>SUM(G158:G160)</f>
        <v>1681.0000000000027</v>
      </c>
      <c r="H161" s="58"/>
      <c r="I161" s="11"/>
      <c r="J161" s="11"/>
      <c r="K161" s="11"/>
      <c r="L161" s="28"/>
    </row>
    <row r="162" spans="1:12" x14ac:dyDescent="0.25">
      <c r="A162" s="69"/>
      <c r="B162" s="74" t="s">
        <v>127</v>
      </c>
      <c r="C162" s="74"/>
      <c r="D162" s="74"/>
      <c r="E162" s="74"/>
      <c r="F162" s="74"/>
      <c r="G162" s="74"/>
      <c r="H162" s="74"/>
      <c r="I162" s="74"/>
      <c r="J162" s="74"/>
      <c r="K162" s="74"/>
      <c r="L162" s="28"/>
    </row>
    <row r="163" spans="1:12" x14ac:dyDescent="0.25">
      <c r="A163" s="69"/>
      <c r="B163" s="78">
        <f>G161</f>
        <v>1681.0000000000027</v>
      </c>
      <c r="C163" s="136" t="s">
        <v>63</v>
      </c>
      <c r="D163" s="137">
        <v>2</v>
      </c>
      <c r="E163" s="136" t="s">
        <v>63</v>
      </c>
      <c r="F163" s="36">
        <v>0.3</v>
      </c>
      <c r="G163" s="136" t="s">
        <v>63</v>
      </c>
      <c r="H163" s="36">
        <v>0.2</v>
      </c>
      <c r="I163" s="35" t="s">
        <v>63</v>
      </c>
      <c r="J163" s="36">
        <v>0.5</v>
      </c>
      <c r="K163" s="35" t="s">
        <v>44</v>
      </c>
      <c r="L163" s="87">
        <f>B163*D163*F163*H163*J163</f>
        <v>100.86000000000017</v>
      </c>
    </row>
    <row r="164" spans="1:12" x14ac:dyDescent="0.25">
      <c r="A164" s="69"/>
      <c r="B164" s="78"/>
      <c r="C164" s="136"/>
      <c r="D164" s="137"/>
      <c r="E164" s="136"/>
      <c r="F164" s="36"/>
      <c r="G164" s="136"/>
      <c r="H164" s="36"/>
      <c r="I164" s="35"/>
      <c r="J164" s="36"/>
      <c r="K164" s="35"/>
      <c r="L164" s="87">
        <f>SUM(L163:L163)</f>
        <v>100.86000000000017</v>
      </c>
    </row>
    <row r="165" spans="1:12" x14ac:dyDescent="0.25">
      <c r="A165" s="88"/>
      <c r="B165" s="30"/>
      <c r="C165" s="30"/>
      <c r="D165" s="30"/>
      <c r="E165" s="30"/>
      <c r="F165" s="30"/>
      <c r="G165" s="30"/>
      <c r="H165" s="30"/>
      <c r="I165" s="30"/>
      <c r="J165" s="30"/>
      <c r="K165" s="30"/>
      <c r="L165" s="54" t="s">
        <v>10</v>
      </c>
    </row>
    <row r="166" spans="1:12" ht="56.25" customHeight="1" x14ac:dyDescent="0.25">
      <c r="A166" s="108" t="s">
        <v>128</v>
      </c>
      <c r="B166" s="179" t="s">
        <v>25</v>
      </c>
      <c r="C166" s="174"/>
      <c r="D166" s="174"/>
      <c r="E166" s="174"/>
      <c r="F166" s="174"/>
      <c r="G166" s="174"/>
      <c r="H166" s="174"/>
      <c r="I166" s="174"/>
      <c r="J166" s="174"/>
      <c r="K166" s="174"/>
      <c r="L166" s="27"/>
    </row>
    <row r="167" spans="1:12" x14ac:dyDescent="0.25">
      <c r="A167" s="69"/>
      <c r="B167" s="11" t="s">
        <v>126</v>
      </c>
      <c r="C167" s="11"/>
      <c r="D167" s="11"/>
      <c r="E167" s="11"/>
      <c r="F167" s="11"/>
      <c r="G167" s="11"/>
      <c r="H167" s="11"/>
      <c r="I167" s="11"/>
      <c r="J167" s="11"/>
      <c r="K167" s="11"/>
      <c r="L167" s="28"/>
    </row>
    <row r="168" spans="1:12" x14ac:dyDescent="0.25">
      <c r="A168" s="69"/>
      <c r="B168" s="56" t="s">
        <v>68</v>
      </c>
      <c r="C168" s="57"/>
      <c r="D168" s="31"/>
      <c r="E168" s="31"/>
      <c r="F168" s="31"/>
      <c r="G168" s="31"/>
      <c r="H168" s="31"/>
      <c r="I168" s="31"/>
      <c r="J168" s="31"/>
      <c r="K168" s="11"/>
      <c r="L168" s="28"/>
    </row>
    <row r="169" spans="1:12" x14ac:dyDescent="0.25">
      <c r="A169" s="69"/>
      <c r="B169" s="93" t="s">
        <v>42</v>
      </c>
      <c r="C169" s="63">
        <v>21.25</v>
      </c>
      <c r="D169" s="64" t="s">
        <v>43</v>
      </c>
      <c r="E169" s="63">
        <v>21.95</v>
      </c>
      <c r="F169" s="64" t="s">
        <v>44</v>
      </c>
      <c r="G169" s="65">
        <f>(E169-C169)*1000</f>
        <v>699.99999999999932</v>
      </c>
      <c r="H169" s="58" t="s">
        <v>48</v>
      </c>
      <c r="I169" s="31"/>
      <c r="J169" s="31"/>
      <c r="K169" s="11"/>
      <c r="L169" s="28"/>
    </row>
    <row r="170" spans="1:12" x14ac:dyDescent="0.25">
      <c r="A170" s="69"/>
      <c r="B170" s="37" t="s">
        <v>129</v>
      </c>
      <c r="C170" s="31"/>
      <c r="D170" s="31"/>
      <c r="E170" s="31"/>
      <c r="F170" s="31"/>
      <c r="G170" s="31"/>
      <c r="H170" s="31"/>
      <c r="I170" s="31"/>
      <c r="J170" s="31"/>
      <c r="K170" s="11"/>
      <c r="L170" s="68">
        <f>H171</f>
        <v>9652.9999999999909</v>
      </c>
    </row>
    <row r="171" spans="1:12" x14ac:dyDescent="0.25">
      <c r="A171" s="69"/>
      <c r="B171" s="37" t="s">
        <v>130</v>
      </c>
      <c r="C171" s="35" t="s">
        <v>44</v>
      </c>
      <c r="D171" s="36">
        <f>G169</f>
        <v>699.99999999999932</v>
      </c>
      <c r="E171" s="35" t="s">
        <v>63</v>
      </c>
      <c r="F171" s="35">
        <v>13.79</v>
      </c>
      <c r="G171" s="35" t="s">
        <v>44</v>
      </c>
      <c r="H171" s="36">
        <f>D171*F171</f>
        <v>9652.9999999999909</v>
      </c>
      <c r="I171" s="31" t="s">
        <v>18</v>
      </c>
      <c r="J171" s="31"/>
      <c r="K171" s="11"/>
      <c r="L171" s="138" t="s">
        <v>18</v>
      </c>
    </row>
    <row r="172" spans="1:12" x14ac:dyDescent="0.25">
      <c r="A172" s="88"/>
      <c r="B172" s="100"/>
      <c r="C172" s="40"/>
      <c r="D172" s="39"/>
      <c r="E172" s="40"/>
      <c r="F172" s="39"/>
      <c r="G172" s="40"/>
      <c r="H172" s="30"/>
      <c r="I172" s="30"/>
      <c r="J172" s="30"/>
      <c r="K172" s="53"/>
      <c r="L172" s="51"/>
    </row>
  </sheetData>
  <mergeCells count="21">
    <mergeCell ref="D161:F161"/>
    <mergeCell ref="B166:K166"/>
    <mergeCell ref="B104:C104"/>
    <mergeCell ref="D108:F108"/>
    <mergeCell ref="B109:C109"/>
    <mergeCell ref="B122:K122"/>
    <mergeCell ref="B136:K136"/>
    <mergeCell ref="B155:K155"/>
    <mergeCell ref="B137:K137"/>
    <mergeCell ref="B88:K88"/>
    <mergeCell ref="A1:L1"/>
    <mergeCell ref="B2:I2"/>
    <mergeCell ref="B3:K3"/>
    <mergeCell ref="B16:K16"/>
    <mergeCell ref="B35:K35"/>
    <mergeCell ref="B38:K38"/>
    <mergeCell ref="B41:K41"/>
    <mergeCell ref="B53:K53"/>
    <mergeCell ref="B69:K69"/>
    <mergeCell ref="B83:F83"/>
    <mergeCell ref="B85:K85"/>
  </mergeCells>
  <printOptions horizontalCentered="1"/>
  <pageMargins left="0.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view="pageBreakPreview" topLeftCell="A13" zoomScale="115" zoomScaleSheetLayoutView="115" workbookViewId="0">
      <selection activeCell="C14" sqref="C14"/>
    </sheetView>
  </sheetViews>
  <sheetFormatPr defaultRowHeight="15" x14ac:dyDescent="0.25"/>
  <cols>
    <col min="2" max="2" width="56.85546875" customWidth="1"/>
    <col min="5" max="5" width="11.85546875" customWidth="1"/>
    <col min="6" max="6" width="15.28515625" customWidth="1"/>
    <col min="7" max="7" width="11.5703125" bestFit="1" customWidth="1"/>
  </cols>
  <sheetData>
    <row r="2" spans="1:9" ht="84.75" customHeight="1" x14ac:dyDescent="0.25">
      <c r="A2" s="193" t="s">
        <v>154</v>
      </c>
      <c r="B2" s="193"/>
      <c r="C2" s="193"/>
      <c r="D2" s="193"/>
      <c r="E2" s="193"/>
      <c r="F2" s="193"/>
      <c r="G2" s="16"/>
      <c r="H2" s="16"/>
      <c r="I2" s="16"/>
    </row>
    <row r="3" spans="1:9" ht="25.5" x14ac:dyDescent="0.25">
      <c r="A3" s="5" t="s">
        <v>0</v>
      </c>
      <c r="B3" s="5" t="s">
        <v>1</v>
      </c>
      <c r="C3" s="14" t="s">
        <v>2</v>
      </c>
      <c r="D3" s="14" t="s">
        <v>3</v>
      </c>
      <c r="E3" s="14" t="s">
        <v>4</v>
      </c>
      <c r="F3" s="5" t="s">
        <v>8</v>
      </c>
      <c r="G3" s="4"/>
    </row>
    <row r="4" spans="1:9" x14ac:dyDescent="0.25">
      <c r="A4" s="2">
        <v>1</v>
      </c>
      <c r="B4" s="2">
        <v>2</v>
      </c>
      <c r="C4" s="2">
        <v>3</v>
      </c>
      <c r="D4" s="2">
        <v>4</v>
      </c>
      <c r="E4" s="2">
        <v>5</v>
      </c>
      <c r="F4" s="2">
        <v>6</v>
      </c>
    </row>
    <row r="5" spans="1:9" ht="58.5" customHeight="1" x14ac:dyDescent="0.25">
      <c r="A5" s="14" t="s">
        <v>5</v>
      </c>
      <c r="B5" s="6" t="s">
        <v>6</v>
      </c>
      <c r="C5" s="139">
        <f>Detail!L14</f>
        <v>85.366666666666731</v>
      </c>
      <c r="D5" s="14" t="s">
        <v>7</v>
      </c>
      <c r="E5" s="14">
        <v>367.41</v>
      </c>
      <c r="F5" s="7">
        <f>C5*E5</f>
        <v>31364.567000000025</v>
      </c>
    </row>
    <row r="6" spans="1:9" ht="216.75" x14ac:dyDescent="0.25">
      <c r="A6" s="1" t="s">
        <v>9</v>
      </c>
      <c r="B6" s="6" t="s">
        <v>13</v>
      </c>
      <c r="C6" s="21">
        <f>Detail!L33</f>
        <v>17903.200000000019</v>
      </c>
      <c r="D6" s="14" t="s">
        <v>10</v>
      </c>
      <c r="E6" s="14">
        <v>429.88</v>
      </c>
      <c r="F6" s="7">
        <f t="shared" ref="F6:F19" si="0">C6*E6</f>
        <v>7696227.6160000078</v>
      </c>
    </row>
    <row r="7" spans="1:9" ht="297" customHeight="1" x14ac:dyDescent="0.25">
      <c r="A7" s="1" t="s">
        <v>11</v>
      </c>
      <c r="B7" s="6" t="s">
        <v>12</v>
      </c>
      <c r="C7" s="21">
        <f>Detail!L36</f>
        <v>17903.200000000019</v>
      </c>
      <c r="D7" s="14" t="s">
        <v>10</v>
      </c>
      <c r="E7" s="21">
        <v>157.69999999999999</v>
      </c>
      <c r="F7" s="7">
        <f t="shared" si="0"/>
        <v>2823334.6400000029</v>
      </c>
    </row>
    <row r="8" spans="1:9" ht="72" customHeight="1" x14ac:dyDescent="0.25">
      <c r="A8" s="1" t="s">
        <v>14</v>
      </c>
      <c r="B8" s="6" t="s">
        <v>15</v>
      </c>
      <c r="C8" s="21">
        <f>Detail!L39</f>
        <v>17903.200000000019</v>
      </c>
      <c r="D8" s="14" t="s">
        <v>10</v>
      </c>
      <c r="E8" s="14">
        <v>16.97</v>
      </c>
      <c r="F8" s="7">
        <f t="shared" si="0"/>
        <v>303817.30400000029</v>
      </c>
    </row>
    <row r="9" spans="1:9" ht="64.5" x14ac:dyDescent="0.25">
      <c r="A9" s="1" t="s">
        <v>16</v>
      </c>
      <c r="B9" s="8" t="s">
        <v>134</v>
      </c>
      <c r="C9" s="21">
        <f>Detail!L51</f>
        <v>2414.8460000000036</v>
      </c>
      <c r="D9" s="14" t="s">
        <v>10</v>
      </c>
      <c r="E9" s="14">
        <v>1267.96</v>
      </c>
      <c r="F9" s="7">
        <f t="shared" si="0"/>
        <v>3061928.1341600046</v>
      </c>
    </row>
    <row r="10" spans="1:9" ht="242.25" x14ac:dyDescent="0.25">
      <c r="A10" s="1" t="s">
        <v>17</v>
      </c>
      <c r="B10" s="6" t="s">
        <v>30</v>
      </c>
      <c r="C10" s="21">
        <f>Detail!L67</f>
        <v>37638.560000000027</v>
      </c>
      <c r="D10" s="14" t="s">
        <v>18</v>
      </c>
      <c r="E10" s="14">
        <v>250.13</v>
      </c>
      <c r="F10" s="7">
        <f t="shared" si="0"/>
        <v>9414533.0128000062</v>
      </c>
    </row>
    <row r="11" spans="1:9" ht="107.25" customHeight="1" x14ac:dyDescent="0.25">
      <c r="A11" s="1" t="s">
        <v>36</v>
      </c>
      <c r="B11" s="6" t="s">
        <v>35</v>
      </c>
      <c r="C11" s="14">
        <f>Detail!L83</f>
        <v>1318.7780000000018</v>
      </c>
      <c r="D11" s="14" t="s">
        <v>10</v>
      </c>
      <c r="E11" s="14">
        <v>5771.61</v>
      </c>
      <c r="F11" s="7">
        <f t="shared" si="0"/>
        <v>7611472.2925800104</v>
      </c>
    </row>
    <row r="12" spans="1:9" ht="30" customHeight="1" x14ac:dyDescent="0.25">
      <c r="A12" s="9"/>
      <c r="B12" s="24" t="s">
        <v>37</v>
      </c>
      <c r="C12" s="14">
        <f>Detail!L86</f>
        <v>1318.7780000000018</v>
      </c>
      <c r="D12" s="14" t="s">
        <v>10</v>
      </c>
      <c r="E12" s="14">
        <v>6135.23</v>
      </c>
      <c r="F12" s="7">
        <f t="shared" si="0"/>
        <v>8091006.3489400111</v>
      </c>
    </row>
    <row r="13" spans="1:9" ht="162" customHeight="1" x14ac:dyDescent="0.25">
      <c r="A13" s="1" t="s">
        <v>32</v>
      </c>
      <c r="B13" s="6" t="s">
        <v>31</v>
      </c>
      <c r="C13" s="139">
        <f>Detail!L99</f>
        <v>156604.88750000024</v>
      </c>
      <c r="D13" s="14" t="s">
        <v>19</v>
      </c>
      <c r="E13" s="14">
        <v>457.33</v>
      </c>
      <c r="F13" s="7">
        <f t="shared" si="0"/>
        <v>71620113.20037511</v>
      </c>
    </row>
    <row r="14" spans="1:9" ht="23.25" customHeight="1" x14ac:dyDescent="0.25">
      <c r="A14" s="9"/>
      <c r="B14" s="23" t="s">
        <v>33</v>
      </c>
      <c r="C14" s="139">
        <f>Detail!L114</f>
        <v>53231.666666666759</v>
      </c>
      <c r="D14" s="14" t="s">
        <v>19</v>
      </c>
      <c r="E14" s="14">
        <v>380.95</v>
      </c>
      <c r="F14" s="7">
        <f t="shared" si="0"/>
        <v>20278603.416666701</v>
      </c>
    </row>
    <row r="15" spans="1:9" ht="23.25" customHeight="1" x14ac:dyDescent="0.25">
      <c r="A15" s="9"/>
      <c r="B15" s="17" t="s">
        <v>34</v>
      </c>
      <c r="C15" s="14">
        <f>Detail!L120</f>
        <v>0</v>
      </c>
      <c r="D15" s="14" t="s">
        <v>19</v>
      </c>
      <c r="E15" s="14">
        <v>684.23</v>
      </c>
      <c r="F15" s="7">
        <f t="shared" ref="F15" si="1">C15*E15</f>
        <v>0</v>
      </c>
    </row>
    <row r="16" spans="1:9" ht="51.75" x14ac:dyDescent="0.25">
      <c r="A16" s="9" t="s">
        <v>20</v>
      </c>
      <c r="B16" s="8" t="s">
        <v>21</v>
      </c>
      <c r="C16" s="21">
        <f>Detail!L131</f>
        <v>3224.3057000000053</v>
      </c>
      <c r="D16" s="14" t="s">
        <v>10</v>
      </c>
      <c r="E16" s="14">
        <v>1395.03</v>
      </c>
      <c r="F16" s="7">
        <f t="shared" si="0"/>
        <v>4498003.1806710074</v>
      </c>
    </row>
    <row r="17" spans="1:7" ht="25.5" customHeight="1" x14ac:dyDescent="0.25">
      <c r="A17" s="9"/>
      <c r="B17" s="18" t="s">
        <v>22</v>
      </c>
      <c r="C17" s="21">
        <f>Detail!L134</f>
        <v>3224.3057000000053</v>
      </c>
      <c r="D17" s="14" t="s">
        <v>10</v>
      </c>
      <c r="E17" s="14">
        <v>2185.1</v>
      </c>
      <c r="F17" s="7">
        <f t="shared" si="0"/>
        <v>7045430.385070011</v>
      </c>
    </row>
    <row r="18" spans="1:7" ht="303" customHeight="1" x14ac:dyDescent="0.25">
      <c r="A18" s="3" t="s">
        <v>26</v>
      </c>
      <c r="B18" s="10" t="s">
        <v>153</v>
      </c>
      <c r="C18" s="19">
        <f>Detail!L145</f>
        <v>2778.0740740740712</v>
      </c>
      <c r="D18" s="20" t="s">
        <v>27</v>
      </c>
      <c r="E18" s="19">
        <v>339.8</v>
      </c>
      <c r="F18" s="7">
        <f t="shared" ref="F18" si="2">C18*E18</f>
        <v>943989.57037036947</v>
      </c>
    </row>
    <row r="19" spans="1:7" ht="102" x14ac:dyDescent="0.25">
      <c r="A19" s="3" t="s">
        <v>28</v>
      </c>
      <c r="B19" s="10" t="s">
        <v>23</v>
      </c>
      <c r="C19" s="19">
        <f>Detail!L163</f>
        <v>100.86000000000017</v>
      </c>
      <c r="D19" s="20" t="s">
        <v>10</v>
      </c>
      <c r="E19" s="22">
        <v>12907.66</v>
      </c>
      <c r="F19" s="7">
        <f t="shared" si="0"/>
        <v>1301866.5876000021</v>
      </c>
    </row>
    <row r="20" spans="1:7" ht="114" customHeight="1" x14ac:dyDescent="0.25">
      <c r="A20" s="3" t="s">
        <v>29</v>
      </c>
      <c r="B20" s="25" t="s">
        <v>25</v>
      </c>
      <c r="C20" s="19">
        <f>Detail!L170</f>
        <v>9652.9999999999909</v>
      </c>
      <c r="D20" s="20" t="s">
        <v>24</v>
      </c>
      <c r="E20" s="20">
        <v>32.97</v>
      </c>
      <c r="F20" s="7">
        <f t="shared" ref="F20" si="3">C20*E20</f>
        <v>318259.40999999968</v>
      </c>
    </row>
    <row r="21" spans="1:7" ht="165" customHeight="1" x14ac:dyDescent="0.25">
      <c r="A21" s="163" t="s">
        <v>146</v>
      </c>
      <c r="B21" s="164" t="s">
        <v>136</v>
      </c>
      <c r="C21" s="152">
        <v>1</v>
      </c>
      <c r="D21" s="153" t="s">
        <v>137</v>
      </c>
      <c r="E21" s="154">
        <v>967050.85</v>
      </c>
      <c r="F21" s="155">
        <f>C21*E21</f>
        <v>967050.85</v>
      </c>
      <c r="G21" s="166">
        <f>SUM(F21,F22,F23,F24,F25,F26,F27)</f>
        <v>1943223.57</v>
      </c>
    </row>
    <row r="22" spans="1:7" ht="80.25" customHeight="1" x14ac:dyDescent="0.25">
      <c r="A22" s="150" t="s">
        <v>147</v>
      </c>
      <c r="B22" s="156" t="s">
        <v>138</v>
      </c>
      <c r="C22" s="152">
        <v>1</v>
      </c>
      <c r="D22" s="153" t="s">
        <v>137</v>
      </c>
      <c r="E22" s="157">
        <v>111148.95</v>
      </c>
      <c r="F22" s="158">
        <f t="shared" ref="F22:F27" si="4">C22*E22</f>
        <v>111148.95</v>
      </c>
    </row>
    <row r="23" spans="1:7" ht="69.75" customHeight="1" x14ac:dyDescent="0.25">
      <c r="A23" s="150" t="s">
        <v>148</v>
      </c>
      <c r="B23" s="151" t="s">
        <v>139</v>
      </c>
      <c r="C23" s="152">
        <v>1</v>
      </c>
      <c r="D23" s="153" t="s">
        <v>137</v>
      </c>
      <c r="E23" s="154">
        <v>110909.92</v>
      </c>
      <c r="F23" s="158">
        <f t="shared" si="4"/>
        <v>110909.92</v>
      </c>
    </row>
    <row r="24" spans="1:7" ht="92.25" customHeight="1" x14ac:dyDescent="0.25">
      <c r="A24" s="150" t="s">
        <v>149</v>
      </c>
      <c r="B24" s="151" t="s">
        <v>141</v>
      </c>
      <c r="C24" s="152">
        <v>120</v>
      </c>
      <c r="D24" s="153" t="s">
        <v>142</v>
      </c>
      <c r="E24" s="154">
        <v>2497.86</v>
      </c>
      <c r="F24" s="158">
        <f t="shared" si="4"/>
        <v>299743.2</v>
      </c>
    </row>
    <row r="25" spans="1:7" ht="152.25" customHeight="1" x14ac:dyDescent="0.25">
      <c r="A25" s="150" t="s">
        <v>150</v>
      </c>
      <c r="B25" s="151" t="s">
        <v>143</v>
      </c>
      <c r="C25" s="152">
        <v>1</v>
      </c>
      <c r="D25" s="153" t="s">
        <v>137</v>
      </c>
      <c r="E25" s="154">
        <v>92026.55</v>
      </c>
      <c r="F25" s="158">
        <f t="shared" si="4"/>
        <v>92026.55</v>
      </c>
    </row>
    <row r="26" spans="1:7" ht="60.75" customHeight="1" x14ac:dyDescent="0.25">
      <c r="A26" s="150" t="s">
        <v>140</v>
      </c>
      <c r="B26" s="156" t="s">
        <v>144</v>
      </c>
      <c r="C26" s="159">
        <v>1</v>
      </c>
      <c r="D26" s="160" t="s">
        <v>137</v>
      </c>
      <c r="E26" s="161">
        <v>112344.1</v>
      </c>
      <c r="F26" s="162">
        <f t="shared" si="4"/>
        <v>112344.1</v>
      </c>
    </row>
    <row r="27" spans="1:7" ht="85.5" customHeight="1" x14ac:dyDescent="0.25">
      <c r="A27" s="150" t="s">
        <v>151</v>
      </c>
      <c r="B27" s="151" t="s">
        <v>145</v>
      </c>
      <c r="C27" s="159">
        <v>1</v>
      </c>
      <c r="D27" s="160" t="s">
        <v>137</v>
      </c>
      <c r="E27" s="161">
        <v>250000</v>
      </c>
      <c r="F27" s="162">
        <f t="shared" si="4"/>
        <v>250000</v>
      </c>
    </row>
    <row r="28" spans="1:7" x14ac:dyDescent="0.25">
      <c r="A28" s="12"/>
      <c r="B28" s="13"/>
      <c r="C28" s="15"/>
      <c r="D28" s="194" t="s">
        <v>131</v>
      </c>
      <c r="E28" s="194"/>
      <c r="F28" s="140">
        <f>SUM(F5:F27)</f>
        <v>146983173.23623323</v>
      </c>
    </row>
    <row r="29" spans="1:7" x14ac:dyDescent="0.25">
      <c r="A29" s="11"/>
      <c r="B29" s="11"/>
      <c r="C29" s="11"/>
      <c r="D29" s="11"/>
      <c r="E29" s="11"/>
      <c r="F29" s="167">
        <f>SUM(F21:F27)</f>
        <v>1943223.57</v>
      </c>
    </row>
    <row r="30" spans="1:7" x14ac:dyDescent="0.25">
      <c r="A30" s="11"/>
      <c r="B30" s="11"/>
      <c r="C30" s="11"/>
      <c r="D30" s="11"/>
      <c r="E30" s="11"/>
      <c r="F30" s="11"/>
    </row>
    <row r="31" spans="1:7" x14ac:dyDescent="0.25">
      <c r="A31" s="11"/>
      <c r="B31" s="11"/>
      <c r="C31" s="11"/>
      <c r="D31" s="11"/>
      <c r="E31" s="11"/>
      <c r="F31" s="11"/>
    </row>
    <row r="32" spans="1:7"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row r="52" spans="1:6" x14ac:dyDescent="0.25">
      <c r="A52" s="11"/>
      <c r="B52" s="11"/>
      <c r="C52" s="11"/>
      <c r="D52" s="11"/>
      <c r="E52" s="11"/>
      <c r="F52" s="11"/>
    </row>
  </sheetData>
  <mergeCells count="2">
    <mergeCell ref="A2:F2"/>
    <mergeCell ref="D28:E28"/>
  </mergeCells>
  <printOptions horizontalCentered="1"/>
  <pageMargins left="0.7" right="0.45" top="0.7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zoomScale="130" zoomScaleNormal="130" workbookViewId="0">
      <selection activeCell="K5" sqref="K5"/>
    </sheetView>
  </sheetViews>
  <sheetFormatPr defaultRowHeight="15" x14ac:dyDescent="0.25"/>
  <cols>
    <col min="3" max="3" width="9.140625" style="170"/>
    <col min="5" max="5" width="9.140625" style="170"/>
    <col min="6" max="6" width="3.7109375" style="170" customWidth="1"/>
    <col min="8" max="8" width="22.85546875" customWidth="1"/>
  </cols>
  <sheetData>
    <row r="1" spans="1:8" x14ac:dyDescent="0.25">
      <c r="A1" s="169" t="s">
        <v>163</v>
      </c>
      <c r="B1" s="169" t="s">
        <v>42</v>
      </c>
      <c r="C1" s="169">
        <v>12.43</v>
      </c>
      <c r="D1" s="169" t="s">
        <v>43</v>
      </c>
      <c r="E1" s="169">
        <v>12.481</v>
      </c>
      <c r="F1" s="169" t="s">
        <v>44</v>
      </c>
      <c r="G1" s="169">
        <v>51.000000000000156</v>
      </c>
      <c r="H1" s="168" t="s">
        <v>159</v>
      </c>
    </row>
    <row r="2" spans="1:8" x14ac:dyDescent="0.25">
      <c r="A2" s="169" t="s">
        <v>163</v>
      </c>
      <c r="B2" s="169" t="s">
        <v>42</v>
      </c>
      <c r="C2" s="169">
        <v>19.59</v>
      </c>
      <c r="D2" s="169" t="s">
        <v>43</v>
      </c>
      <c r="E2" s="169">
        <v>20.100000000000001</v>
      </c>
      <c r="F2" s="169" t="s">
        <v>44</v>
      </c>
      <c r="G2" s="169">
        <v>510.00000000000159</v>
      </c>
      <c r="H2" s="168" t="s">
        <v>159</v>
      </c>
    </row>
    <row r="3" spans="1:8" x14ac:dyDescent="0.25">
      <c r="A3" s="169" t="s">
        <v>163</v>
      </c>
      <c r="B3" s="169" t="s">
        <v>42</v>
      </c>
      <c r="C3" s="169">
        <v>20.13</v>
      </c>
      <c r="D3" s="169" t="s">
        <v>43</v>
      </c>
      <c r="E3" s="169">
        <v>21.25</v>
      </c>
      <c r="F3" s="169" t="s">
        <v>44</v>
      </c>
      <c r="G3" s="169">
        <v>1120.0000000000009</v>
      </c>
      <c r="H3" s="168" t="s">
        <v>159</v>
      </c>
    </row>
    <row r="4" spans="1:8" x14ac:dyDescent="0.25">
      <c r="A4" s="169" t="s">
        <v>164</v>
      </c>
      <c r="B4" s="169" t="s">
        <v>42</v>
      </c>
      <c r="C4" s="169">
        <v>21.95</v>
      </c>
      <c r="D4" s="169" t="s">
        <v>43</v>
      </c>
      <c r="E4" s="169">
        <v>22.69</v>
      </c>
      <c r="F4" s="169" t="s">
        <v>44</v>
      </c>
      <c r="G4" s="169">
        <v>740.00000000000205</v>
      </c>
      <c r="H4" s="168" t="s">
        <v>159</v>
      </c>
    </row>
    <row r="5" spans="1:8" x14ac:dyDescent="0.25">
      <c r="A5" s="169" t="s">
        <v>164</v>
      </c>
      <c r="B5" s="169" t="s">
        <v>42</v>
      </c>
      <c r="C5" s="169">
        <v>26.08</v>
      </c>
      <c r="D5" s="169" t="s">
        <v>43</v>
      </c>
      <c r="E5" s="169">
        <v>26.18</v>
      </c>
      <c r="F5" s="169" t="s">
        <v>44</v>
      </c>
      <c r="G5" s="169">
        <v>100.00000000000142</v>
      </c>
      <c r="H5" s="168" t="s">
        <v>159</v>
      </c>
    </row>
    <row r="6" spans="1:8" x14ac:dyDescent="0.25">
      <c r="A6" s="169" t="s">
        <v>165</v>
      </c>
      <c r="B6" s="171" t="s">
        <v>42</v>
      </c>
      <c r="C6" s="169">
        <v>29.25</v>
      </c>
      <c r="D6" s="169" t="s">
        <v>43</v>
      </c>
      <c r="E6" s="169">
        <v>29.532</v>
      </c>
      <c r="F6" s="169" t="s">
        <v>44</v>
      </c>
      <c r="G6" s="169">
        <v>282</v>
      </c>
      <c r="H6" s="168" t="s">
        <v>160</v>
      </c>
    </row>
    <row r="7" spans="1:8" x14ac:dyDescent="0.25">
      <c r="A7" s="169" t="s">
        <v>165</v>
      </c>
      <c r="B7" s="171" t="s">
        <v>42</v>
      </c>
      <c r="C7" s="169">
        <v>29.562000000000001</v>
      </c>
      <c r="D7" s="169" t="s">
        <v>43</v>
      </c>
      <c r="E7" s="169">
        <v>30.012</v>
      </c>
      <c r="F7" s="169" t="s">
        <v>44</v>
      </c>
      <c r="G7" s="169">
        <v>449.99999999999932</v>
      </c>
      <c r="H7" s="168" t="s">
        <v>160</v>
      </c>
    </row>
    <row r="8" spans="1:8" x14ac:dyDescent="0.25">
      <c r="A8" s="169" t="s">
        <v>165</v>
      </c>
      <c r="B8" s="171" t="s">
        <v>42</v>
      </c>
      <c r="C8" s="169">
        <v>32.35</v>
      </c>
      <c r="D8" s="169" t="s">
        <v>43</v>
      </c>
      <c r="E8" s="169">
        <v>32.65</v>
      </c>
      <c r="F8" s="169" t="s">
        <v>44</v>
      </c>
      <c r="G8" s="169">
        <v>299.99999999999716</v>
      </c>
      <c r="H8" s="168" t="s">
        <v>160</v>
      </c>
    </row>
    <row r="9" spans="1:8" x14ac:dyDescent="0.25">
      <c r="A9" s="169" t="s">
        <v>165</v>
      </c>
      <c r="B9" s="171" t="s">
        <v>42</v>
      </c>
      <c r="C9" s="169">
        <v>33.875</v>
      </c>
      <c r="D9" s="169" t="s">
        <v>43</v>
      </c>
      <c r="E9" s="169">
        <v>33.924999999999997</v>
      </c>
      <c r="F9" s="169" t="s">
        <v>44</v>
      </c>
      <c r="G9" s="169">
        <v>49.999999999997158</v>
      </c>
      <c r="H9" s="168" t="s">
        <v>160</v>
      </c>
    </row>
    <row r="10" spans="1:8" x14ac:dyDescent="0.25">
      <c r="A10" s="169" t="s">
        <v>166</v>
      </c>
      <c r="B10" s="168" t="s">
        <v>42</v>
      </c>
      <c r="C10" s="169">
        <v>1.24</v>
      </c>
      <c r="D10" s="169" t="s">
        <v>43</v>
      </c>
      <c r="E10" s="169">
        <v>1.3</v>
      </c>
      <c r="F10" s="169" t="s">
        <v>44</v>
      </c>
      <c r="G10" s="169">
        <v>60.000000000000057</v>
      </c>
      <c r="H10" s="168" t="s">
        <v>160</v>
      </c>
    </row>
    <row r="11" spans="1:8" x14ac:dyDescent="0.25">
      <c r="A11" s="169" t="s">
        <v>166</v>
      </c>
      <c r="B11" s="168" t="s">
        <v>42</v>
      </c>
      <c r="C11" s="169">
        <v>1.6</v>
      </c>
      <c r="D11" s="169" t="s">
        <v>43</v>
      </c>
      <c r="E11" s="169">
        <v>2.5049999999999999</v>
      </c>
      <c r="F11" s="169" t="s">
        <v>44</v>
      </c>
      <c r="G11" s="169">
        <v>904.99999999999977</v>
      </c>
      <c r="H11" s="168" t="s">
        <v>160</v>
      </c>
    </row>
    <row r="12" spans="1:8" x14ac:dyDescent="0.25">
      <c r="A12" s="169" t="s">
        <v>166</v>
      </c>
      <c r="B12" s="168" t="s">
        <v>42</v>
      </c>
      <c r="C12" s="169">
        <v>23.437000000000001</v>
      </c>
      <c r="D12" s="169" t="s">
        <v>43</v>
      </c>
      <c r="E12" s="169">
        <v>23.562000000000001</v>
      </c>
      <c r="F12" s="169" t="s">
        <v>44</v>
      </c>
      <c r="G12" s="169">
        <v>125</v>
      </c>
      <c r="H12" s="168" t="s">
        <v>160</v>
      </c>
    </row>
    <row r="13" spans="1:8" x14ac:dyDescent="0.25">
      <c r="A13" s="169" t="s">
        <v>167</v>
      </c>
      <c r="B13" s="168" t="s">
        <v>42</v>
      </c>
      <c r="C13" s="169">
        <v>0.48</v>
      </c>
      <c r="D13" s="169" t="s">
        <v>43</v>
      </c>
      <c r="E13" s="169">
        <v>0.52400000000000002</v>
      </c>
      <c r="F13" s="169" t="s">
        <v>44</v>
      </c>
      <c r="G13" s="169">
        <v>44.000000000000043</v>
      </c>
      <c r="H13" s="172" t="s">
        <v>161</v>
      </c>
    </row>
    <row r="14" spans="1:8" x14ac:dyDescent="0.25">
      <c r="A14" s="169" t="s">
        <v>167</v>
      </c>
      <c r="B14" s="168" t="s">
        <v>42</v>
      </c>
      <c r="C14" s="169">
        <v>1.21</v>
      </c>
      <c r="D14" s="169" t="s">
        <v>43</v>
      </c>
      <c r="E14" s="169">
        <v>1.2450000000000001</v>
      </c>
      <c r="F14" s="169" t="s">
        <v>44</v>
      </c>
      <c r="G14" s="169">
        <v>35.000000000000142</v>
      </c>
      <c r="H14" s="172" t="s">
        <v>161</v>
      </c>
    </row>
    <row r="15" spans="1:8" x14ac:dyDescent="0.25">
      <c r="A15" s="169" t="s">
        <v>167</v>
      </c>
      <c r="B15" s="168" t="s">
        <v>42</v>
      </c>
      <c r="C15" s="169">
        <v>8.76</v>
      </c>
      <c r="D15" s="169" t="s">
        <v>43</v>
      </c>
      <c r="E15" s="169">
        <v>8.7970000000000006</v>
      </c>
      <c r="F15" s="169" t="s">
        <v>44</v>
      </c>
      <c r="G15" s="169">
        <v>37.00000000000081</v>
      </c>
      <c r="H15" s="172" t="s">
        <v>161</v>
      </c>
    </row>
    <row r="16" spans="1:8" x14ac:dyDescent="0.25">
      <c r="A16" s="169" t="s">
        <v>167</v>
      </c>
      <c r="B16" s="168" t="s">
        <v>42</v>
      </c>
      <c r="C16" s="169">
        <v>10.1</v>
      </c>
      <c r="D16" s="169" t="s">
        <v>43</v>
      </c>
      <c r="E16" s="169">
        <v>10.3</v>
      </c>
      <c r="F16" s="169" t="s">
        <v>44</v>
      </c>
      <c r="G16" s="169">
        <v>200.00000000000108</v>
      </c>
      <c r="H16" s="172" t="s">
        <v>161</v>
      </c>
    </row>
    <row r="17" spans="1:8" x14ac:dyDescent="0.25">
      <c r="A17" s="169" t="s">
        <v>167</v>
      </c>
      <c r="B17" s="168" t="s">
        <v>42</v>
      </c>
      <c r="C17" s="169">
        <v>12.33</v>
      </c>
      <c r="D17" s="169" t="s">
        <v>43</v>
      </c>
      <c r="E17" s="169">
        <v>12.44</v>
      </c>
      <c r="F17" s="169" t="s">
        <v>44</v>
      </c>
      <c r="G17" s="169">
        <v>109.99999999999943</v>
      </c>
      <c r="H17" s="172" t="s">
        <v>161</v>
      </c>
    </row>
    <row r="18" spans="1:8" x14ac:dyDescent="0.25">
      <c r="A18" s="169" t="s">
        <v>167</v>
      </c>
      <c r="B18" s="168" t="s">
        <v>42</v>
      </c>
      <c r="C18" s="169">
        <v>12.712</v>
      </c>
      <c r="D18" s="169" t="s">
        <v>43</v>
      </c>
      <c r="E18" s="169">
        <v>12.784000000000001</v>
      </c>
      <c r="F18" s="169" t="s">
        <v>44</v>
      </c>
      <c r="G18" s="169">
        <v>72.000000000000952</v>
      </c>
      <c r="H18" s="172" t="s">
        <v>161</v>
      </c>
    </row>
    <row r="19" spans="1:8" x14ac:dyDescent="0.25">
      <c r="A19" s="169" t="s">
        <v>167</v>
      </c>
      <c r="B19" s="168" t="s">
        <v>42</v>
      </c>
      <c r="C19" s="169">
        <v>21.6</v>
      </c>
      <c r="D19" s="169" t="s">
        <v>43</v>
      </c>
      <c r="E19" s="169">
        <v>21.733000000000001</v>
      </c>
      <c r="F19" s="169" t="s">
        <v>44</v>
      </c>
      <c r="G19" s="169">
        <v>132.99999999999912</v>
      </c>
      <c r="H19" s="172" t="s">
        <v>161</v>
      </c>
    </row>
    <row r="20" spans="1:8" x14ac:dyDescent="0.25">
      <c r="A20" s="169" t="s">
        <v>167</v>
      </c>
      <c r="B20" s="168" t="s">
        <v>42</v>
      </c>
      <c r="C20" s="169">
        <v>22.375</v>
      </c>
      <c r="D20" s="169" t="s">
        <v>43</v>
      </c>
      <c r="E20" s="169">
        <v>22.48</v>
      </c>
      <c r="F20" s="169" t="s">
        <v>44</v>
      </c>
      <c r="G20" s="169">
        <v>105.00000000000043</v>
      </c>
      <c r="H20" s="172" t="s">
        <v>161</v>
      </c>
    </row>
    <row r="21" spans="1:8" x14ac:dyDescent="0.25">
      <c r="A21" s="169" t="s">
        <v>167</v>
      </c>
      <c r="B21" s="168" t="s">
        <v>42</v>
      </c>
      <c r="C21" s="169">
        <v>25.17</v>
      </c>
      <c r="D21" s="169" t="s">
        <v>43</v>
      </c>
      <c r="E21" s="169">
        <v>25.27</v>
      </c>
      <c r="F21" s="169" t="s">
        <v>44</v>
      </c>
      <c r="G21" s="169">
        <v>99.999999999997868</v>
      </c>
      <c r="H21" s="172" t="s">
        <v>161</v>
      </c>
    </row>
    <row r="22" spans="1:8" x14ac:dyDescent="0.25">
      <c r="A22" s="169" t="s">
        <v>167</v>
      </c>
      <c r="B22" s="168" t="s">
        <v>42</v>
      </c>
      <c r="C22" s="169">
        <v>25.72</v>
      </c>
      <c r="D22" s="169" t="s">
        <v>43</v>
      </c>
      <c r="E22" s="169">
        <v>25.9</v>
      </c>
      <c r="F22" s="169" t="s">
        <v>44</v>
      </c>
      <c r="G22" s="169">
        <v>179.99999999999972</v>
      </c>
      <c r="H22" s="172" t="s">
        <v>161</v>
      </c>
    </row>
    <row r="23" spans="1:8" x14ac:dyDescent="0.25">
      <c r="A23" s="169" t="s">
        <v>167</v>
      </c>
      <c r="B23" s="168" t="s">
        <v>42</v>
      </c>
      <c r="C23" s="169">
        <v>25.925000000000001</v>
      </c>
      <c r="D23" s="169" t="s">
        <v>43</v>
      </c>
      <c r="E23" s="169">
        <v>26.003</v>
      </c>
      <c r="F23" s="169" t="s">
        <v>44</v>
      </c>
      <c r="G23" s="169">
        <v>77.999999999999403</v>
      </c>
      <c r="H23" s="172" t="s">
        <v>161</v>
      </c>
    </row>
    <row r="24" spans="1:8" x14ac:dyDescent="0.25">
      <c r="A24" s="195" t="s">
        <v>168</v>
      </c>
      <c r="B24" s="168" t="s">
        <v>42</v>
      </c>
      <c r="C24" s="169">
        <v>2.95</v>
      </c>
      <c r="D24" s="169" t="s">
        <v>43</v>
      </c>
      <c r="E24" s="169">
        <v>3.6150000000000002</v>
      </c>
      <c r="F24" s="169" t="s">
        <v>44</v>
      </c>
      <c r="G24" s="169">
        <v>665</v>
      </c>
      <c r="H24" s="168" t="s">
        <v>162</v>
      </c>
    </row>
    <row r="25" spans="1:8" x14ac:dyDescent="0.25">
      <c r="G25" s="1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vt:lpstr>
      <vt:lpstr>Abst.</vt:lpstr>
      <vt:lpstr>Sheet2</vt:lpstr>
      <vt:lpstr>Sheet3</vt:lpstr>
      <vt:lpstr>Abst.!Print_Area</vt:lpstr>
      <vt:lpstr>Detail!Print_Area</vt:lpstr>
      <vt:lpstr>Abst.!Print_Titles</vt:lpstr>
      <vt:lpstr>Detail!Print_Titles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2019-09-29T10:11:09Z</cp:lastPrinted>
  <dcterms:created xsi:type="dcterms:W3CDTF">2019-09-23T09:18:37Z</dcterms:created>
  <dcterms:modified xsi:type="dcterms:W3CDTF">2020-10-12T11:23:11Z</dcterms:modified>
</cp:coreProperties>
</file>