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112" windowHeight="7728" activeTab="2"/>
  </bookViews>
  <sheets>
    <sheet name="BRRI 29" sheetId="1" r:id="rId1"/>
    <sheet name="BRRI 28" sheetId="4" r:id="rId2"/>
    <sheet name="Chatal_Haor" sheetId="10" r:id="rId3"/>
    <sheet name="BRRI 58" sheetId="5" r:id="rId4"/>
    <sheet name="BRRI 74" sheetId="6" r:id="rId5"/>
    <sheet name="BRRI 84" sheetId="7" r:id="rId6"/>
    <sheet name="BRRI 86" sheetId="8" r:id="rId7"/>
    <sheet name="BRII 78" sheetId="9" r:id="rId8"/>
  </sheets>
  <definedNames>
    <definedName name="_xlnm._FilterDatabase" localSheetId="1" hidden="1">'BRRI 28'!$A$1:$AA$1468</definedName>
  </definedNames>
  <calcPr calcId="162913"/>
  <fileRecoveryPr autoRecover="0"/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AA4" i="5"/>
  <c r="AB4" i="5" s="1"/>
  <c r="X4" i="5"/>
  <c r="X5" i="5" l="1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M1357" i="1" l="1"/>
  <c r="L1357" i="1"/>
  <c r="O5" i="8" l="1"/>
  <c r="O6" i="8"/>
  <c r="O7" i="8"/>
  <c r="O8" i="8"/>
  <c r="O9" i="8"/>
  <c r="O4" i="8"/>
  <c r="S6" i="8"/>
  <c r="S7" i="8"/>
  <c r="S8" i="8"/>
  <c r="S9" i="8"/>
  <c r="S5" i="8"/>
  <c r="S4" i="8"/>
  <c r="Y40" i="5"/>
  <c r="Y41" i="5"/>
  <c r="Y42" i="5"/>
  <c r="Y39" i="5"/>
  <c r="AA22" i="5"/>
  <c r="AB22" i="5" s="1"/>
  <c r="AA23" i="5"/>
  <c r="AB23" i="5" s="1"/>
  <c r="AA24" i="5"/>
  <c r="AB24" i="5" s="1"/>
  <c r="AA25" i="5"/>
  <c r="AB25" i="5" s="1"/>
  <c r="AA26" i="5"/>
  <c r="AB26" i="5" s="1"/>
  <c r="AA27" i="5"/>
  <c r="AB27" i="5" s="1"/>
  <c r="AA28" i="5"/>
  <c r="AB28" i="5" s="1"/>
  <c r="AA29" i="5"/>
  <c r="AB29" i="5" s="1"/>
  <c r="AA30" i="5"/>
  <c r="AA31" i="5"/>
  <c r="AB31" i="5" s="1"/>
  <c r="AA32" i="5"/>
  <c r="AB32" i="5" s="1"/>
  <c r="AA33" i="5"/>
  <c r="AB33" i="5" s="1"/>
  <c r="AA34" i="5"/>
  <c r="AB34" i="5" s="1"/>
  <c r="AA35" i="5"/>
  <c r="AB35" i="5" s="1"/>
  <c r="AA36" i="5"/>
  <c r="AB36" i="5" s="1"/>
  <c r="AA37" i="5"/>
  <c r="AB37" i="5" s="1"/>
  <c r="AA38" i="5"/>
  <c r="AB38" i="5" s="1"/>
  <c r="AA39" i="5"/>
  <c r="AB39" i="5" s="1"/>
  <c r="AA40" i="5"/>
  <c r="AB40" i="5" s="1"/>
  <c r="AA41" i="5"/>
  <c r="AB41" i="5" s="1"/>
  <c r="AA42" i="5"/>
  <c r="AB42" i="5" s="1"/>
  <c r="AA43" i="5"/>
  <c r="AB43" i="5" s="1"/>
  <c r="AA44" i="5"/>
  <c r="AB44" i="5" s="1"/>
  <c r="AA45" i="5"/>
  <c r="AB45" i="5" s="1"/>
  <c r="AA46" i="5"/>
  <c r="AB46" i="5" s="1"/>
  <c r="AA47" i="5"/>
  <c r="AB47" i="5" s="1"/>
  <c r="AA48" i="5"/>
  <c r="AB48" i="5" s="1"/>
  <c r="AA49" i="5"/>
  <c r="AB49" i="5" s="1"/>
  <c r="AA50" i="5"/>
  <c r="AB50" i="5" s="1"/>
  <c r="AA51" i="5"/>
  <c r="AB51" i="5" s="1"/>
  <c r="AA52" i="5"/>
  <c r="AB52" i="5" s="1"/>
  <c r="AA53" i="5"/>
  <c r="AB53" i="5" s="1"/>
  <c r="AA54" i="5"/>
  <c r="AB54" i="5" s="1"/>
  <c r="AA55" i="5"/>
  <c r="AB55" i="5" s="1"/>
  <c r="AA56" i="5"/>
  <c r="AB56" i="5" s="1"/>
  <c r="AA59" i="5"/>
  <c r="AB59" i="5" s="1"/>
  <c r="AA60" i="5"/>
  <c r="AB60" i="5" s="1"/>
  <c r="AA61" i="5"/>
  <c r="AB61" i="5" s="1"/>
  <c r="AA62" i="5"/>
  <c r="AB62" i="5" s="1"/>
  <c r="AA69" i="5"/>
  <c r="AB69" i="5" s="1"/>
  <c r="AA76" i="5"/>
  <c r="AB76" i="5" s="1"/>
  <c r="AA77" i="5"/>
  <c r="AB77" i="5" s="1"/>
  <c r="AA78" i="5"/>
  <c r="AB78" i="5" s="1"/>
  <c r="AA79" i="5"/>
  <c r="AB79" i="5" s="1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894" i="4"/>
  <c r="Y895" i="4"/>
  <c r="Y896" i="4"/>
  <c r="Y897" i="4"/>
  <c r="Y898" i="4"/>
  <c r="Y899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1446" i="4"/>
  <c r="Y1447" i="4"/>
  <c r="Y1448" i="4"/>
  <c r="Y1449" i="4"/>
  <c r="Y1450" i="4"/>
  <c r="Y1451" i="4"/>
  <c r="Y1452" i="4"/>
  <c r="Y1453" i="4"/>
  <c r="Y1454" i="4"/>
  <c r="Y1455" i="4"/>
  <c r="Y1456" i="4"/>
  <c r="Y1457" i="4"/>
  <c r="Y1458" i="4"/>
  <c r="Y1459" i="4"/>
  <c r="Y1460" i="4"/>
  <c r="Y1461" i="4"/>
  <c r="Y1462" i="4"/>
  <c r="Y1463" i="4"/>
  <c r="Y1464" i="4"/>
  <c r="Y1465" i="4"/>
  <c r="Y1466" i="4"/>
  <c r="Y1467" i="4"/>
  <c r="Y1468" i="4"/>
  <c r="Y1195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1336" i="4"/>
  <c r="Y1337" i="4"/>
  <c r="Y1338" i="4"/>
  <c r="Y1339" i="4"/>
  <c r="Y1340" i="4"/>
  <c r="Y1341" i="4"/>
  <c r="Y1342" i="4"/>
  <c r="Y1343" i="4"/>
  <c r="Y18" i="4"/>
  <c r="Y19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295" i="4"/>
  <c r="Y296" i="4"/>
  <c r="Y297" i="4"/>
  <c r="Y298" i="4"/>
  <c r="Y299" i="4"/>
  <c r="Y300" i="4"/>
  <c r="Y301" i="4"/>
  <c r="Y302" i="4"/>
  <c r="Y303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316" i="4"/>
  <c r="Y317" i="4"/>
  <c r="Y318" i="4"/>
  <c r="Y319" i="4"/>
  <c r="Y320" i="4"/>
  <c r="Y321" i="4"/>
  <c r="Y322" i="4"/>
  <c r="Y323" i="4"/>
  <c r="Y324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1017" i="4"/>
  <c r="Z1017" i="4" s="1"/>
  <c r="S1018" i="4"/>
  <c r="Z1018" i="4" s="1"/>
  <c r="S1019" i="4"/>
  <c r="Z1019" i="4" s="1"/>
  <c r="S1020" i="4"/>
  <c r="Z1020" i="4" s="1"/>
  <c r="S1021" i="4"/>
  <c r="Z1021" i="4" s="1"/>
  <c r="S1022" i="4"/>
  <c r="Z1022" i="4" s="1"/>
  <c r="S1023" i="4"/>
  <c r="Z1023" i="4" s="1"/>
  <c r="S1024" i="4"/>
  <c r="Z1024" i="4" s="1"/>
  <c r="S1025" i="4"/>
  <c r="Z1025" i="4" s="1"/>
  <c r="S1026" i="4"/>
  <c r="Z1026" i="4" s="1"/>
  <c r="S1027" i="4"/>
  <c r="Z1027" i="4" s="1"/>
  <c r="S1028" i="4"/>
  <c r="Z1028" i="4" s="1"/>
  <c r="S1029" i="4"/>
  <c r="Z1029" i="4" s="1"/>
  <c r="S1030" i="4"/>
  <c r="Z1030" i="4" s="1"/>
  <c r="S1031" i="4"/>
  <c r="Z1031" i="4" s="1"/>
  <c r="S1032" i="4"/>
  <c r="Z1032" i="4" s="1"/>
  <c r="S1033" i="4"/>
  <c r="Z1033" i="4" s="1"/>
  <c r="S1034" i="4"/>
  <c r="Z1034" i="4" s="1"/>
  <c r="S1035" i="4"/>
  <c r="Z1035" i="4" s="1"/>
  <c r="S1036" i="4"/>
  <c r="Z1036" i="4" s="1"/>
  <c r="S1037" i="4"/>
  <c r="Z1037" i="4" s="1"/>
  <c r="S1038" i="4"/>
  <c r="Z1038" i="4" s="1"/>
  <c r="S1039" i="4"/>
  <c r="Z1039" i="4" s="1"/>
  <c r="S1040" i="4"/>
  <c r="Z1040" i="4" s="1"/>
  <c r="S1041" i="4"/>
  <c r="Z1041" i="4" s="1"/>
  <c r="S1042" i="4"/>
  <c r="Z1042" i="4" s="1"/>
  <c r="S1043" i="4"/>
  <c r="Z1043" i="4" s="1"/>
  <c r="S1044" i="4"/>
  <c r="Z1044" i="4" s="1"/>
  <c r="S1045" i="4"/>
  <c r="Z1045" i="4" s="1"/>
  <c r="S1046" i="4"/>
  <c r="Z1046" i="4" s="1"/>
  <c r="S1047" i="4"/>
  <c r="Z1047" i="4" s="1"/>
  <c r="S1048" i="4"/>
  <c r="Z1048" i="4" s="1"/>
  <c r="S1049" i="4"/>
  <c r="Z1049" i="4" s="1"/>
  <c r="S1050" i="4"/>
  <c r="Z1050" i="4" s="1"/>
  <c r="S1051" i="4"/>
  <c r="Z1051" i="4" s="1"/>
  <c r="S1052" i="4"/>
  <c r="Z1052" i="4" s="1"/>
  <c r="S1053" i="4"/>
  <c r="Z1053" i="4" s="1"/>
  <c r="S1054" i="4"/>
  <c r="Z1054" i="4" s="1"/>
  <c r="S1055" i="4"/>
  <c r="Z1055" i="4" s="1"/>
  <c r="S1056" i="4"/>
  <c r="Z1056" i="4" s="1"/>
  <c r="S1057" i="4"/>
  <c r="Z1057" i="4" s="1"/>
  <c r="S1058" i="4"/>
  <c r="Z1058" i="4" s="1"/>
  <c r="S1059" i="4"/>
  <c r="Z1059" i="4" s="1"/>
  <c r="S1060" i="4"/>
  <c r="Z1060" i="4" s="1"/>
  <c r="S1061" i="4"/>
  <c r="Z1061" i="4" s="1"/>
  <c r="S1062" i="4"/>
  <c r="Z1062" i="4" s="1"/>
  <c r="S1063" i="4"/>
  <c r="Z1063" i="4" s="1"/>
  <c r="S1064" i="4"/>
  <c r="Z1064" i="4" s="1"/>
  <c r="S1065" i="4"/>
  <c r="Z1065" i="4" s="1"/>
  <c r="S1066" i="4"/>
  <c r="Z1066" i="4" s="1"/>
  <c r="S1067" i="4"/>
  <c r="Z1067" i="4" s="1"/>
  <c r="S1068" i="4"/>
  <c r="Z1068" i="4" s="1"/>
  <c r="S1069" i="4"/>
  <c r="Z1069" i="4" s="1"/>
  <c r="S1070" i="4"/>
  <c r="Z1070" i="4" s="1"/>
  <c r="S1071" i="4"/>
  <c r="Z1071" i="4" s="1"/>
  <c r="S1072" i="4"/>
  <c r="Z1072" i="4" s="1"/>
  <c r="S1073" i="4"/>
  <c r="Z1073" i="4" s="1"/>
  <c r="S1074" i="4"/>
  <c r="Z1074" i="4" s="1"/>
  <c r="S1075" i="4"/>
  <c r="Z1075" i="4" s="1"/>
  <c r="S1076" i="4"/>
  <c r="Z1076" i="4" s="1"/>
  <c r="S1077" i="4"/>
  <c r="Z1077" i="4" s="1"/>
  <c r="S1078" i="4"/>
  <c r="Z1078" i="4" s="1"/>
  <c r="S1079" i="4"/>
  <c r="Z1079" i="4" s="1"/>
  <c r="S1080" i="4"/>
  <c r="Z1080" i="4" s="1"/>
  <c r="S1081" i="4"/>
  <c r="Z1081" i="4" s="1"/>
  <c r="S1082" i="4"/>
  <c r="Z1082" i="4" s="1"/>
  <c r="S1083" i="4"/>
  <c r="Z1083" i="4" s="1"/>
  <c r="S1084" i="4"/>
  <c r="Z1084" i="4" s="1"/>
  <c r="S1085" i="4"/>
  <c r="Z1085" i="4" s="1"/>
  <c r="S1086" i="4"/>
  <c r="Z1086" i="4" s="1"/>
  <c r="S1087" i="4"/>
  <c r="Z1087" i="4" s="1"/>
  <c r="S1088" i="4"/>
  <c r="Z1088" i="4" s="1"/>
  <c r="S1089" i="4"/>
  <c r="Z1089" i="4" s="1"/>
  <c r="S1090" i="4"/>
  <c r="Z1090" i="4" s="1"/>
  <c r="S1091" i="4"/>
  <c r="Z1091" i="4" s="1"/>
  <c r="S1092" i="4"/>
  <c r="Z1092" i="4" s="1"/>
  <c r="S1093" i="4"/>
  <c r="Z1093" i="4" s="1"/>
  <c r="S1094" i="4"/>
  <c r="Z1094" i="4" s="1"/>
  <c r="S1095" i="4"/>
  <c r="Z1095" i="4" s="1"/>
  <c r="S1096" i="4"/>
  <c r="Z1096" i="4" s="1"/>
  <c r="S1097" i="4"/>
  <c r="Z1097" i="4" s="1"/>
  <c r="S1098" i="4"/>
  <c r="Z1098" i="4" s="1"/>
  <c r="S1099" i="4"/>
  <c r="Z1099" i="4" s="1"/>
  <c r="S1100" i="4"/>
  <c r="Z1100" i="4" s="1"/>
  <c r="S1101" i="4"/>
  <c r="Z1101" i="4" s="1"/>
  <c r="S1102" i="4"/>
  <c r="Z1102" i="4" s="1"/>
  <c r="S1103" i="4"/>
  <c r="Z1103" i="4" s="1"/>
  <c r="S1104" i="4"/>
  <c r="Z1104" i="4" s="1"/>
  <c r="S1105" i="4"/>
  <c r="Z1105" i="4" s="1"/>
  <c r="S1106" i="4"/>
  <c r="Z1106" i="4" s="1"/>
  <c r="S1107" i="4"/>
  <c r="Z1107" i="4" s="1"/>
  <c r="S1108" i="4"/>
  <c r="Z1108" i="4" s="1"/>
  <c r="S1109" i="4"/>
  <c r="Z1109" i="4" s="1"/>
  <c r="S1110" i="4"/>
  <c r="Z1110" i="4" s="1"/>
  <c r="S1111" i="4"/>
  <c r="Z1111" i="4" s="1"/>
  <c r="S1112" i="4"/>
  <c r="Z1112" i="4" s="1"/>
  <c r="S1113" i="4"/>
  <c r="Z1113" i="4" s="1"/>
  <c r="S1114" i="4"/>
  <c r="Z1114" i="4" s="1"/>
  <c r="S1115" i="4"/>
  <c r="Z1115" i="4" s="1"/>
  <c r="S1116" i="4"/>
  <c r="Z1116" i="4" s="1"/>
  <c r="S1117" i="4"/>
  <c r="Z1117" i="4" s="1"/>
  <c r="S1118" i="4"/>
  <c r="Z1118" i="4" s="1"/>
  <c r="S1119" i="4"/>
  <c r="Z1119" i="4" s="1"/>
  <c r="S45" i="4"/>
  <c r="Z45" i="4" s="1"/>
  <c r="S46" i="4"/>
  <c r="Z46" i="4" s="1"/>
  <c r="S47" i="4"/>
  <c r="Z47" i="4" s="1"/>
  <c r="S48" i="4"/>
  <c r="Z48" i="4" s="1"/>
  <c r="S49" i="4"/>
  <c r="Z49" i="4" s="1"/>
  <c r="S50" i="4"/>
  <c r="Z50" i="4" s="1"/>
  <c r="S51" i="4"/>
  <c r="Z51" i="4" s="1"/>
  <c r="S52" i="4"/>
  <c r="Z52" i="4" s="1"/>
  <c r="S53" i="4"/>
  <c r="Z53" i="4" s="1"/>
  <c r="S54" i="4"/>
  <c r="Z54" i="4" s="1"/>
  <c r="S55" i="4"/>
  <c r="Z55" i="4" s="1"/>
  <c r="S56" i="4"/>
  <c r="Z56" i="4" s="1"/>
  <c r="S57" i="4"/>
  <c r="Z57" i="4" s="1"/>
  <c r="S58" i="4"/>
  <c r="Z58" i="4" s="1"/>
  <c r="S59" i="4"/>
  <c r="Z59" i="4" s="1"/>
  <c r="S60" i="4"/>
  <c r="Z60" i="4" s="1"/>
  <c r="S61" i="4"/>
  <c r="Z61" i="4" s="1"/>
  <c r="S62" i="4"/>
  <c r="Z62" i="4" s="1"/>
  <c r="S63" i="4"/>
  <c r="Z63" i="4" s="1"/>
  <c r="S64" i="4"/>
  <c r="Z64" i="4" s="1"/>
  <c r="S65" i="4"/>
  <c r="Z65" i="4" s="1"/>
  <c r="S66" i="4"/>
  <c r="Z66" i="4" s="1"/>
  <c r="S67" i="4"/>
  <c r="Z67" i="4" s="1"/>
  <c r="S68" i="4"/>
  <c r="Z68" i="4" s="1"/>
  <c r="S69" i="4"/>
  <c r="Z69" i="4" s="1"/>
  <c r="S70" i="4"/>
  <c r="Z70" i="4" s="1"/>
  <c r="S820" i="4"/>
  <c r="Z820" i="4" s="1"/>
  <c r="S846" i="4"/>
  <c r="Z846" i="4" s="1"/>
  <c r="S863" i="4"/>
  <c r="Z863" i="4" s="1"/>
  <c r="AA863" i="4" s="1"/>
  <c r="S1424" i="4"/>
  <c r="Z1424" i="4" s="1"/>
  <c r="S1425" i="4"/>
  <c r="Z1425" i="4" s="1"/>
  <c r="S1426" i="4"/>
  <c r="Z1426" i="4" s="1"/>
  <c r="S1427" i="4"/>
  <c r="Z1427" i="4" s="1"/>
  <c r="S1428" i="4"/>
  <c r="Z1428" i="4" s="1"/>
  <c r="S1429" i="4"/>
  <c r="Z1429" i="4" s="1"/>
  <c r="S1430" i="4"/>
  <c r="Z1430" i="4" s="1"/>
  <c r="S1431" i="4"/>
  <c r="Z1431" i="4" s="1"/>
  <c r="S1432" i="4"/>
  <c r="Z1432" i="4" s="1"/>
  <c r="S1433" i="4"/>
  <c r="Z1433" i="4" s="1"/>
  <c r="S355" i="4"/>
  <c r="Z355" i="4" s="1"/>
  <c r="S356" i="4"/>
  <c r="Z356" i="4" s="1"/>
  <c r="S357" i="4"/>
  <c r="Z357" i="4" s="1"/>
  <c r="S358" i="4"/>
  <c r="Z358" i="4" s="1"/>
  <c r="S359" i="4"/>
  <c r="Z359" i="4" s="1"/>
  <c r="S360" i="4"/>
  <c r="Z360" i="4" s="1"/>
  <c r="S361" i="4"/>
  <c r="Z361" i="4" s="1"/>
  <c r="S362" i="4"/>
  <c r="Z362" i="4" s="1"/>
  <c r="S363" i="4"/>
  <c r="Z363" i="4" s="1"/>
  <c r="S364" i="4"/>
  <c r="Z364" i="4" s="1"/>
  <c r="S365" i="4"/>
  <c r="Z365" i="4" s="1"/>
  <c r="S366" i="4"/>
  <c r="Z366" i="4" s="1"/>
  <c r="S367" i="4"/>
  <c r="Z367" i="4" s="1"/>
  <c r="S1434" i="4"/>
  <c r="Z1434" i="4" s="1"/>
  <c r="S1435" i="4"/>
  <c r="Z1435" i="4" s="1"/>
  <c r="S1436" i="4"/>
  <c r="Z1436" i="4" s="1"/>
  <c r="S1437" i="4"/>
  <c r="Z1437" i="4" s="1"/>
  <c r="S1438" i="4"/>
  <c r="Z1438" i="4" s="1"/>
  <c r="S1439" i="4"/>
  <c r="Z1439" i="4" s="1"/>
  <c r="S1440" i="4"/>
  <c r="Z1440" i="4" s="1"/>
  <c r="S1441" i="4"/>
  <c r="Z1441" i="4" s="1"/>
  <c r="S1442" i="4"/>
  <c r="Z1442" i="4" s="1"/>
  <c r="S1443" i="4"/>
  <c r="Z1443" i="4" s="1"/>
  <c r="S1444" i="4"/>
  <c r="Z1444" i="4" s="1"/>
  <c r="S1445" i="4"/>
  <c r="Z1445" i="4" s="1"/>
  <c r="S368" i="4"/>
  <c r="Z368" i="4" s="1"/>
  <c r="S369" i="4"/>
  <c r="Z369" i="4" s="1"/>
  <c r="S370" i="4"/>
  <c r="Z370" i="4" s="1"/>
  <c r="S371" i="4"/>
  <c r="Z371" i="4" s="1"/>
  <c r="S372" i="4"/>
  <c r="Z372" i="4" s="1"/>
  <c r="S373" i="4"/>
  <c r="Z373" i="4" s="1"/>
  <c r="S374" i="4"/>
  <c r="Z374" i="4" s="1"/>
  <c r="S375" i="4"/>
  <c r="Z375" i="4" s="1"/>
  <c r="S376" i="4"/>
  <c r="Z376" i="4" s="1"/>
  <c r="S377" i="4"/>
  <c r="Z377" i="4" s="1"/>
  <c r="S378" i="4"/>
  <c r="Z378" i="4" s="1"/>
  <c r="S379" i="4"/>
  <c r="Z379" i="4" s="1"/>
  <c r="S1446" i="4"/>
  <c r="Z1446" i="4" s="1"/>
  <c r="S1447" i="4"/>
  <c r="Z1447" i="4" s="1"/>
  <c r="S1448" i="4"/>
  <c r="Z1448" i="4" s="1"/>
  <c r="S1449" i="4"/>
  <c r="Z1449" i="4" s="1"/>
  <c r="S1450" i="4"/>
  <c r="Z1450" i="4" s="1"/>
  <c r="S1451" i="4"/>
  <c r="Z1451" i="4" s="1"/>
  <c r="S1452" i="4"/>
  <c r="Z1452" i="4" s="1"/>
  <c r="S1453" i="4"/>
  <c r="Z1453" i="4" s="1"/>
  <c r="S1454" i="4"/>
  <c r="Z1454" i="4" s="1"/>
  <c r="S1455" i="4"/>
  <c r="Z1455" i="4" s="1"/>
  <c r="S1456" i="4"/>
  <c r="Z1456" i="4" s="1"/>
  <c r="S1457" i="4"/>
  <c r="Z1457" i="4" s="1"/>
  <c r="S1458" i="4"/>
  <c r="Z1458" i="4" s="1"/>
  <c r="S1459" i="4"/>
  <c r="Z1459" i="4" s="1"/>
  <c r="S1460" i="4"/>
  <c r="Z1460" i="4" s="1"/>
  <c r="S1461" i="4"/>
  <c r="Z1461" i="4" s="1"/>
  <c r="S1462" i="4"/>
  <c r="Z1462" i="4" s="1"/>
  <c r="S1463" i="4"/>
  <c r="Z1463" i="4" s="1"/>
  <c r="S1464" i="4"/>
  <c r="Z1464" i="4" s="1"/>
  <c r="S1465" i="4"/>
  <c r="Z1465" i="4" s="1"/>
  <c r="S1466" i="4"/>
  <c r="Z1466" i="4" s="1"/>
  <c r="S1467" i="4"/>
  <c r="Z1467" i="4" s="1"/>
  <c r="S1468" i="4"/>
  <c r="Z1468" i="4" s="1"/>
  <c r="S1195" i="4"/>
  <c r="Z1195" i="4" s="1"/>
  <c r="S957" i="4"/>
  <c r="S959" i="4"/>
  <c r="S971" i="4"/>
  <c r="S380" i="4"/>
  <c r="S381" i="4"/>
  <c r="Z381" i="4" s="1"/>
  <c r="S382" i="4"/>
  <c r="Z382" i="4" s="1"/>
  <c r="S383" i="4"/>
  <c r="Z383" i="4" s="1"/>
  <c r="S384" i="4"/>
  <c r="Z384" i="4" s="1"/>
  <c r="S385" i="4"/>
  <c r="Z385" i="4" s="1"/>
  <c r="S386" i="4"/>
  <c r="Z386" i="4" s="1"/>
  <c r="S387" i="4"/>
  <c r="Z387" i="4" s="1"/>
  <c r="S388" i="4"/>
  <c r="Z388" i="4" s="1"/>
  <c r="S389" i="4"/>
  <c r="Z389" i="4" s="1"/>
  <c r="S390" i="4"/>
  <c r="Z390" i="4" s="1"/>
  <c r="S391" i="4"/>
  <c r="Z391" i="4" s="1"/>
  <c r="S392" i="4"/>
  <c r="Z392" i="4" s="1"/>
  <c r="S393" i="4"/>
  <c r="Z393" i="4" s="1"/>
  <c r="S394" i="4"/>
  <c r="Z394" i="4" s="1"/>
  <c r="S395" i="4"/>
  <c r="Z395" i="4" s="1"/>
  <c r="S396" i="4"/>
  <c r="Z396" i="4" s="1"/>
  <c r="S397" i="4"/>
  <c r="Z397" i="4" s="1"/>
  <c r="S398" i="4"/>
  <c r="Z398" i="4" s="1"/>
  <c r="S399" i="4"/>
  <c r="Z399" i="4" s="1"/>
  <c r="S400" i="4"/>
  <c r="Z400" i="4" s="1"/>
  <c r="S401" i="4"/>
  <c r="Z401" i="4" s="1"/>
  <c r="S402" i="4"/>
  <c r="Z402" i="4" s="1"/>
  <c r="S403" i="4"/>
  <c r="Z403" i="4" s="1"/>
  <c r="S404" i="4"/>
  <c r="Z404" i="4" s="1"/>
  <c r="S405" i="4"/>
  <c r="Z405" i="4" s="1"/>
  <c r="S406" i="4"/>
  <c r="Z406" i="4" s="1"/>
  <c r="S407" i="4"/>
  <c r="Z407" i="4" s="1"/>
  <c r="S408" i="4"/>
  <c r="Z408" i="4" s="1"/>
  <c r="S409" i="4"/>
  <c r="Z409" i="4" s="1"/>
  <c r="S410" i="4"/>
  <c r="Z410" i="4" s="1"/>
  <c r="S411" i="4"/>
  <c r="Z411" i="4" s="1"/>
  <c r="S412" i="4"/>
  <c r="Z412" i="4" s="1"/>
  <c r="S413" i="4"/>
  <c r="Z413" i="4" s="1"/>
  <c r="S414" i="4"/>
  <c r="Z414" i="4" s="1"/>
  <c r="S415" i="4"/>
  <c r="Z415" i="4" s="1"/>
  <c r="S416" i="4"/>
  <c r="Z416" i="4" s="1"/>
  <c r="S417" i="4"/>
  <c r="Z417" i="4" s="1"/>
  <c r="S419" i="4"/>
  <c r="Z419" i="4" s="1"/>
  <c r="S420" i="4"/>
  <c r="Z420" i="4" s="1"/>
  <c r="S421" i="4"/>
  <c r="Z421" i="4" s="1"/>
  <c r="S422" i="4"/>
  <c r="Z422" i="4" s="1"/>
  <c r="S423" i="4"/>
  <c r="Z423" i="4" s="1"/>
  <c r="S424" i="4"/>
  <c r="Z424" i="4" s="1"/>
  <c r="S425" i="4"/>
  <c r="Z425" i="4" s="1"/>
  <c r="S426" i="4"/>
  <c r="Z426" i="4" s="1"/>
  <c r="S427" i="4"/>
  <c r="Z427" i="4" s="1"/>
  <c r="S428" i="4"/>
  <c r="Z428" i="4" s="1"/>
  <c r="S712" i="4"/>
  <c r="Z712" i="4" s="1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Z764" i="4" s="1"/>
  <c r="S765" i="4"/>
  <c r="Z765" i="4" s="1"/>
  <c r="S766" i="4"/>
  <c r="Z766" i="4" s="1"/>
  <c r="S767" i="4"/>
  <c r="Z767" i="4" s="1"/>
  <c r="S768" i="4"/>
  <c r="Z768" i="4" s="1"/>
  <c r="S769" i="4"/>
  <c r="Z769" i="4" s="1"/>
  <c r="S770" i="4"/>
  <c r="Z770" i="4" s="1"/>
  <c r="S771" i="4"/>
  <c r="Z771" i="4" s="1"/>
  <c r="S772" i="4"/>
  <c r="Z772" i="4" s="1"/>
  <c r="S773" i="4"/>
  <c r="Z773" i="4" s="1"/>
  <c r="S774" i="4"/>
  <c r="Z774" i="4" s="1"/>
  <c r="S775" i="4"/>
  <c r="Z775" i="4" s="1"/>
  <c r="S776" i="4"/>
  <c r="Z776" i="4" s="1"/>
  <c r="S777" i="4"/>
  <c r="Z777" i="4" s="1"/>
  <c r="S778" i="4"/>
  <c r="Z778" i="4" s="1"/>
  <c r="S779" i="4"/>
  <c r="Z779" i="4" s="1"/>
  <c r="S780" i="4"/>
  <c r="Z780" i="4" s="1"/>
  <c r="S781" i="4"/>
  <c r="Z781" i="4" s="1"/>
  <c r="S782" i="4"/>
  <c r="Z782" i="4" s="1"/>
  <c r="S783" i="4"/>
  <c r="Z783" i="4" s="1"/>
  <c r="S784" i="4"/>
  <c r="Z784" i="4" s="1"/>
  <c r="S785" i="4"/>
  <c r="Z785" i="4" s="1"/>
  <c r="S786" i="4"/>
  <c r="Z786" i="4" s="1"/>
  <c r="S787" i="4"/>
  <c r="Z787" i="4" s="1"/>
  <c r="S788" i="4"/>
  <c r="Z788" i="4" s="1"/>
  <c r="S789" i="4"/>
  <c r="Z789" i="4" s="1"/>
  <c r="S790" i="4"/>
  <c r="Z790" i="4" s="1"/>
  <c r="S791" i="4"/>
  <c r="Z791" i="4" s="1"/>
  <c r="S792" i="4"/>
  <c r="Z792" i="4" s="1"/>
  <c r="S793" i="4"/>
  <c r="Z793" i="4" s="1"/>
  <c r="S794" i="4"/>
  <c r="Z794" i="4" s="1"/>
  <c r="S795" i="4"/>
  <c r="Z795" i="4" s="1"/>
  <c r="S796" i="4"/>
  <c r="Z796" i="4" s="1"/>
  <c r="S797" i="4"/>
  <c r="Z797" i="4" s="1"/>
  <c r="S798" i="4"/>
  <c r="Z798" i="4" s="1"/>
  <c r="S799" i="4"/>
  <c r="Z799" i="4" s="1"/>
  <c r="S800" i="4"/>
  <c r="Z800" i="4" s="1"/>
  <c r="S801" i="4"/>
  <c r="Z801" i="4" s="1"/>
  <c r="S802" i="4"/>
  <c r="Z802" i="4" s="1"/>
  <c r="S803" i="4"/>
  <c r="Z803" i="4" s="1"/>
  <c r="S804" i="4"/>
  <c r="Z804" i="4" s="1"/>
  <c r="S805" i="4"/>
  <c r="Z805" i="4" s="1"/>
  <c r="S806" i="4"/>
  <c r="Z806" i="4" s="1"/>
  <c r="S807" i="4"/>
  <c r="Z807" i="4" s="1"/>
  <c r="S808" i="4"/>
  <c r="Z808" i="4" s="1"/>
  <c r="S809" i="4"/>
  <c r="Z809" i="4" s="1"/>
  <c r="S810" i="4"/>
  <c r="Z810" i="4" s="1"/>
  <c r="S811" i="4"/>
  <c r="Z811" i="4" s="1"/>
  <c r="S812" i="4"/>
  <c r="Z812" i="4" s="1"/>
  <c r="S813" i="4"/>
  <c r="Z813" i="4" s="1"/>
  <c r="S814" i="4"/>
  <c r="Z814" i="4" s="1"/>
  <c r="S815" i="4"/>
  <c r="Z815" i="4" s="1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1336" i="4"/>
  <c r="S1337" i="4"/>
  <c r="S1338" i="4"/>
  <c r="S1339" i="4"/>
  <c r="S1340" i="4"/>
  <c r="S1341" i="4"/>
  <c r="S1342" i="4"/>
  <c r="S1343" i="4"/>
  <c r="S18" i="4"/>
  <c r="S19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295" i="4"/>
  <c r="S296" i="4"/>
  <c r="S297" i="4"/>
  <c r="S298" i="4"/>
  <c r="S299" i="4"/>
  <c r="S300" i="4"/>
  <c r="S301" i="4"/>
  <c r="S302" i="4"/>
  <c r="S303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Z1188" i="4" s="1"/>
  <c r="S1189" i="4"/>
  <c r="S1190" i="4"/>
  <c r="S1191" i="4"/>
  <c r="S1192" i="4"/>
  <c r="S1193" i="4"/>
  <c r="S1194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316" i="4"/>
  <c r="S317" i="4"/>
  <c r="S318" i="4"/>
  <c r="S319" i="4"/>
  <c r="S320" i="4"/>
  <c r="S321" i="4"/>
  <c r="S322" i="4"/>
  <c r="S323" i="4"/>
  <c r="S324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203" i="4"/>
  <c r="S204" i="4"/>
  <c r="S205" i="4"/>
  <c r="S206" i="4"/>
  <c r="S207" i="4"/>
  <c r="S208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210" i="4"/>
  <c r="S1211" i="4"/>
  <c r="S1212" i="4"/>
  <c r="S1213" i="4"/>
  <c r="S1214" i="4"/>
  <c r="S1215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350" i="4"/>
  <c r="S351" i="4"/>
  <c r="S352" i="4"/>
  <c r="S353" i="4"/>
  <c r="S354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429" i="4"/>
  <c r="X1262" i="4"/>
  <c r="Y1262" i="4" s="1"/>
  <c r="X1263" i="4"/>
  <c r="Y1263" i="4" s="1"/>
  <c r="X1264" i="4"/>
  <c r="Y1264" i="4" s="1"/>
  <c r="X1265" i="4"/>
  <c r="Y1265" i="4" s="1"/>
  <c r="X1266" i="4"/>
  <c r="Y1266" i="4" s="1"/>
  <c r="X1267" i="4"/>
  <c r="Y1267" i="4" s="1"/>
  <c r="X1268" i="4"/>
  <c r="Y1268" i="4" s="1"/>
  <c r="X1269" i="4"/>
  <c r="Y1269" i="4" s="1"/>
  <c r="X1270" i="4"/>
  <c r="Y1270" i="4" s="1"/>
  <c r="X1271" i="4"/>
  <c r="Y1271" i="4" s="1"/>
  <c r="X1272" i="4"/>
  <c r="Y1272" i="4" s="1"/>
  <c r="X1273" i="4"/>
  <c r="Y1273" i="4" s="1"/>
  <c r="X1274" i="4"/>
  <c r="Y1274" i="4" s="1"/>
  <c r="X1275" i="4"/>
  <c r="Y1275" i="4" s="1"/>
  <c r="X1276" i="4"/>
  <c r="Y1276" i="4" s="1"/>
  <c r="X1277" i="4"/>
  <c r="Y1277" i="4" s="1"/>
  <c r="X1278" i="4"/>
  <c r="Y1278" i="4" s="1"/>
  <c r="X1279" i="4"/>
  <c r="Y1279" i="4" s="1"/>
  <c r="X1280" i="4"/>
  <c r="Y1280" i="4" s="1"/>
  <c r="X1281" i="4"/>
  <c r="Y1281" i="4" s="1"/>
  <c r="X1282" i="4"/>
  <c r="Y1282" i="4" s="1"/>
  <c r="X1283" i="4"/>
  <c r="Y1283" i="4" s="1"/>
  <c r="X1284" i="4"/>
  <c r="Y1284" i="4" s="1"/>
  <c r="X1285" i="4"/>
  <c r="Y1285" i="4" s="1"/>
  <c r="X659" i="4"/>
  <c r="Y659" i="4" s="1"/>
  <c r="X660" i="4"/>
  <c r="Y660" i="4" s="1"/>
  <c r="X661" i="4"/>
  <c r="Y661" i="4" s="1"/>
  <c r="X662" i="4"/>
  <c r="Y662" i="4" s="1"/>
  <c r="X663" i="4"/>
  <c r="Y663" i="4" s="1"/>
  <c r="X664" i="4"/>
  <c r="Y664" i="4" s="1"/>
  <c r="X665" i="4"/>
  <c r="Y665" i="4" s="1"/>
  <c r="X666" i="4"/>
  <c r="Y666" i="4" s="1"/>
  <c r="X667" i="4"/>
  <c r="Y667" i="4" s="1"/>
  <c r="X668" i="4"/>
  <c r="Y668" i="4" s="1"/>
  <c r="X669" i="4"/>
  <c r="Y669" i="4" s="1"/>
  <c r="X670" i="4"/>
  <c r="Y670" i="4" s="1"/>
  <c r="X671" i="4"/>
  <c r="Y671" i="4" s="1"/>
  <c r="X672" i="4"/>
  <c r="Y672" i="4" s="1"/>
  <c r="X673" i="4"/>
  <c r="Y673" i="4" s="1"/>
  <c r="X674" i="4"/>
  <c r="Y674" i="4" s="1"/>
  <c r="X675" i="4"/>
  <c r="Y675" i="4" s="1"/>
  <c r="X676" i="4"/>
  <c r="Y676" i="4" s="1"/>
  <c r="X677" i="4"/>
  <c r="Y677" i="4" s="1"/>
  <c r="X678" i="4"/>
  <c r="Y678" i="4" s="1"/>
  <c r="X679" i="4"/>
  <c r="Y679" i="4" s="1"/>
  <c r="X680" i="4"/>
  <c r="Y680" i="4" s="1"/>
  <c r="X681" i="4"/>
  <c r="Y681" i="4" s="1"/>
  <c r="X682" i="4"/>
  <c r="Y682" i="4" s="1"/>
  <c r="X683" i="4"/>
  <c r="Y683" i="4" s="1"/>
  <c r="X684" i="4"/>
  <c r="Y684" i="4" s="1"/>
  <c r="X685" i="4"/>
  <c r="Y685" i="4" s="1"/>
  <c r="X686" i="4"/>
  <c r="Y686" i="4" s="1"/>
  <c r="X687" i="4"/>
  <c r="Y687" i="4" s="1"/>
  <c r="X688" i="4"/>
  <c r="Y688" i="4" s="1"/>
  <c r="X689" i="4"/>
  <c r="Y689" i="4" s="1"/>
  <c r="X690" i="4"/>
  <c r="Y690" i="4" s="1"/>
  <c r="X691" i="4"/>
  <c r="Y691" i="4" s="1"/>
  <c r="X692" i="4"/>
  <c r="Y692" i="4" s="1"/>
  <c r="X693" i="4"/>
  <c r="Y693" i="4" s="1"/>
  <c r="X694" i="4"/>
  <c r="Y694" i="4" s="1"/>
  <c r="X695" i="4"/>
  <c r="Y695" i="4" s="1"/>
  <c r="X696" i="4"/>
  <c r="Y696" i="4" s="1"/>
  <c r="X697" i="4"/>
  <c r="Y697" i="4" s="1"/>
  <c r="X698" i="4"/>
  <c r="Y698" i="4" s="1"/>
  <c r="X699" i="4"/>
  <c r="Y699" i="4" s="1"/>
  <c r="X700" i="4"/>
  <c r="Y700" i="4" s="1"/>
  <c r="X701" i="4"/>
  <c r="Y701" i="4" s="1"/>
  <c r="X702" i="4"/>
  <c r="Y702" i="4" s="1"/>
  <c r="X703" i="4"/>
  <c r="Y703" i="4" s="1"/>
  <c r="X704" i="4"/>
  <c r="Y704" i="4" s="1"/>
  <c r="X705" i="4"/>
  <c r="Y705" i="4" s="1"/>
  <c r="X706" i="4"/>
  <c r="Y706" i="4" s="1"/>
  <c r="X707" i="4"/>
  <c r="Y707" i="4" s="1"/>
  <c r="X708" i="4"/>
  <c r="Y708" i="4" s="1"/>
  <c r="X709" i="4"/>
  <c r="Y709" i="4" s="1"/>
  <c r="X710" i="4"/>
  <c r="Y710" i="4" s="1"/>
  <c r="X711" i="4"/>
  <c r="Y711" i="4" s="1"/>
  <c r="X203" i="4"/>
  <c r="Y203" i="4" s="1"/>
  <c r="X204" i="4"/>
  <c r="Y204" i="4" s="1"/>
  <c r="X205" i="4"/>
  <c r="Y205" i="4" s="1"/>
  <c r="X206" i="4"/>
  <c r="Y206" i="4" s="1"/>
  <c r="X207" i="4"/>
  <c r="Y207" i="4" s="1"/>
  <c r="X208" i="4"/>
  <c r="Y208" i="4" s="1"/>
  <c r="X1286" i="4"/>
  <c r="Y1286" i="4" s="1"/>
  <c r="X1287" i="4"/>
  <c r="Y1287" i="4" s="1"/>
  <c r="X1288" i="4"/>
  <c r="Y1288" i="4" s="1"/>
  <c r="X1289" i="4"/>
  <c r="Y1289" i="4" s="1"/>
  <c r="X1290" i="4"/>
  <c r="Y1290" i="4" s="1"/>
  <c r="X1291" i="4"/>
  <c r="Y1291" i="4" s="1"/>
  <c r="X1292" i="4"/>
  <c r="Y1292" i="4" s="1"/>
  <c r="X1293" i="4"/>
  <c r="Y1293" i="4" s="1"/>
  <c r="X1294" i="4"/>
  <c r="Y1294" i="4" s="1"/>
  <c r="X1295" i="4"/>
  <c r="Y1295" i="4" s="1"/>
  <c r="X1296" i="4"/>
  <c r="Y1296" i="4" s="1"/>
  <c r="X1297" i="4"/>
  <c r="Y1297" i="4" s="1"/>
  <c r="X1298" i="4"/>
  <c r="Y1298" i="4" s="1"/>
  <c r="X1299" i="4"/>
  <c r="Y1299" i="4" s="1"/>
  <c r="X1210" i="4"/>
  <c r="Y1210" i="4" s="1"/>
  <c r="X1211" i="4"/>
  <c r="Y1211" i="4" s="1"/>
  <c r="X1212" i="4"/>
  <c r="Y1212" i="4" s="1"/>
  <c r="X1213" i="4"/>
  <c r="Y1213" i="4" s="1"/>
  <c r="X1214" i="4"/>
  <c r="Y1214" i="4" s="1"/>
  <c r="X1215" i="4"/>
  <c r="Y1215" i="4" s="1"/>
  <c r="X209" i="4"/>
  <c r="Y209" i="4" s="1"/>
  <c r="X210" i="4"/>
  <c r="Y210" i="4" s="1"/>
  <c r="X211" i="4"/>
  <c r="Y211" i="4" s="1"/>
  <c r="X212" i="4"/>
  <c r="Y212" i="4" s="1"/>
  <c r="X213" i="4"/>
  <c r="Y213" i="4" s="1"/>
  <c r="X214" i="4"/>
  <c r="Y214" i="4" s="1"/>
  <c r="X215" i="4"/>
  <c r="Y215" i="4" s="1"/>
  <c r="X216" i="4"/>
  <c r="Y216" i="4" s="1"/>
  <c r="X217" i="4"/>
  <c r="Y217" i="4" s="1"/>
  <c r="X218" i="4"/>
  <c r="Y218" i="4" s="1"/>
  <c r="X219" i="4"/>
  <c r="Y219" i="4" s="1"/>
  <c r="X220" i="4"/>
  <c r="Y220" i="4" s="1"/>
  <c r="X221" i="4"/>
  <c r="Y221" i="4" s="1"/>
  <c r="X222" i="4"/>
  <c r="Y222" i="4" s="1"/>
  <c r="X223" i="4"/>
  <c r="Y223" i="4" s="1"/>
  <c r="X224" i="4"/>
  <c r="Y224" i="4" s="1"/>
  <c r="X225" i="4"/>
  <c r="Y225" i="4" s="1"/>
  <c r="X226" i="4"/>
  <c r="Y226" i="4" s="1"/>
  <c r="X227" i="4"/>
  <c r="Y227" i="4" s="1"/>
  <c r="X228" i="4"/>
  <c r="Y228" i="4" s="1"/>
  <c r="X229" i="4"/>
  <c r="Y229" i="4" s="1"/>
  <c r="X230" i="4"/>
  <c r="Y230" i="4" s="1"/>
  <c r="X231" i="4"/>
  <c r="Y231" i="4" s="1"/>
  <c r="X232" i="4"/>
  <c r="Y232" i="4" s="1"/>
  <c r="X233" i="4"/>
  <c r="Y233" i="4" s="1"/>
  <c r="X234" i="4"/>
  <c r="Y234" i="4" s="1"/>
  <c r="X1216" i="4"/>
  <c r="Y1216" i="4" s="1"/>
  <c r="X1217" i="4"/>
  <c r="Y1217" i="4" s="1"/>
  <c r="X1218" i="4"/>
  <c r="Y1218" i="4" s="1"/>
  <c r="X1219" i="4"/>
  <c r="Y1219" i="4" s="1"/>
  <c r="X1220" i="4"/>
  <c r="Y1220" i="4" s="1"/>
  <c r="X1221" i="4"/>
  <c r="Y1221" i="4" s="1"/>
  <c r="X1222" i="4"/>
  <c r="Y1222" i="4" s="1"/>
  <c r="X1223" i="4"/>
  <c r="Y1223" i="4" s="1"/>
  <c r="X1224" i="4"/>
  <c r="Y1224" i="4" s="1"/>
  <c r="X1225" i="4"/>
  <c r="Y1225" i="4" s="1"/>
  <c r="X1226" i="4"/>
  <c r="Y1226" i="4" s="1"/>
  <c r="X1227" i="4"/>
  <c r="Y1227" i="4" s="1"/>
  <c r="X1228" i="4"/>
  <c r="Y1228" i="4" s="1"/>
  <c r="X1229" i="4"/>
  <c r="Y1229" i="4" s="1"/>
  <c r="X1230" i="4"/>
  <c r="Y1230" i="4" s="1"/>
  <c r="X1231" i="4"/>
  <c r="Y1231" i="4" s="1"/>
  <c r="X1232" i="4"/>
  <c r="Y1232" i="4" s="1"/>
  <c r="X1233" i="4"/>
  <c r="Y1233" i="4" s="1"/>
  <c r="X1234" i="4"/>
  <c r="Y1234" i="4" s="1"/>
  <c r="X235" i="4"/>
  <c r="Y235" i="4" s="1"/>
  <c r="X236" i="4"/>
  <c r="Y236" i="4" s="1"/>
  <c r="X237" i="4"/>
  <c r="Y237" i="4" s="1"/>
  <c r="X238" i="4"/>
  <c r="Y238" i="4" s="1"/>
  <c r="X239" i="4"/>
  <c r="Y239" i="4" s="1"/>
  <c r="X240" i="4"/>
  <c r="Y240" i="4" s="1"/>
  <c r="X241" i="4"/>
  <c r="Y241" i="4" s="1"/>
  <c r="X242" i="4"/>
  <c r="Y242" i="4" s="1"/>
  <c r="X243" i="4"/>
  <c r="Y243" i="4" s="1"/>
  <c r="X244" i="4"/>
  <c r="Y244" i="4" s="1"/>
  <c r="X245" i="4"/>
  <c r="Y245" i="4" s="1"/>
  <c r="X246" i="4"/>
  <c r="Y246" i="4" s="1"/>
  <c r="X247" i="4"/>
  <c r="Y247" i="4" s="1"/>
  <c r="X248" i="4"/>
  <c r="Y248" i="4" s="1"/>
  <c r="X528" i="4"/>
  <c r="Y528" i="4" s="1"/>
  <c r="X529" i="4"/>
  <c r="Y529" i="4" s="1"/>
  <c r="X530" i="4"/>
  <c r="Y530" i="4" s="1"/>
  <c r="X531" i="4"/>
  <c r="Y531" i="4" s="1"/>
  <c r="X532" i="4"/>
  <c r="Y532" i="4" s="1"/>
  <c r="X533" i="4"/>
  <c r="Y533" i="4" s="1"/>
  <c r="X534" i="4"/>
  <c r="Y534" i="4" s="1"/>
  <c r="X535" i="4"/>
  <c r="Y535" i="4" s="1"/>
  <c r="X536" i="4"/>
  <c r="Y536" i="4" s="1"/>
  <c r="X537" i="4"/>
  <c r="Y537" i="4" s="1"/>
  <c r="X538" i="4"/>
  <c r="Y538" i="4" s="1"/>
  <c r="X539" i="4"/>
  <c r="Y539" i="4" s="1"/>
  <c r="X540" i="4"/>
  <c r="Y540" i="4" s="1"/>
  <c r="X541" i="4"/>
  <c r="Y541" i="4" s="1"/>
  <c r="X542" i="4"/>
  <c r="Y542" i="4" s="1"/>
  <c r="X543" i="4"/>
  <c r="Y543" i="4" s="1"/>
  <c r="X544" i="4"/>
  <c r="Y544" i="4" s="1"/>
  <c r="X545" i="4"/>
  <c r="Y545" i="4" s="1"/>
  <c r="X546" i="4"/>
  <c r="Y546" i="4" s="1"/>
  <c r="X547" i="4"/>
  <c r="Y547" i="4" s="1"/>
  <c r="X548" i="4"/>
  <c r="Y548" i="4" s="1"/>
  <c r="X549" i="4"/>
  <c r="Y549" i="4" s="1"/>
  <c r="X550" i="4"/>
  <c r="Y550" i="4" s="1"/>
  <c r="X551" i="4"/>
  <c r="Y551" i="4" s="1"/>
  <c r="X552" i="4"/>
  <c r="Y552" i="4" s="1"/>
  <c r="X553" i="4"/>
  <c r="Y553" i="4" s="1"/>
  <c r="X554" i="4"/>
  <c r="Y554" i="4" s="1"/>
  <c r="X555" i="4"/>
  <c r="Y555" i="4" s="1"/>
  <c r="X556" i="4"/>
  <c r="Y556" i="4" s="1"/>
  <c r="X557" i="4"/>
  <c r="Y557" i="4" s="1"/>
  <c r="X558" i="4"/>
  <c r="Y558" i="4" s="1"/>
  <c r="X559" i="4"/>
  <c r="Y559" i="4" s="1"/>
  <c r="X560" i="4"/>
  <c r="Y560" i="4" s="1"/>
  <c r="X561" i="4"/>
  <c r="Y561" i="4" s="1"/>
  <c r="X562" i="4"/>
  <c r="Y562" i="4" s="1"/>
  <c r="X1300" i="4"/>
  <c r="Y1300" i="4" s="1"/>
  <c r="X1301" i="4"/>
  <c r="Y1301" i="4" s="1"/>
  <c r="X1302" i="4"/>
  <c r="Y1302" i="4" s="1"/>
  <c r="X1303" i="4"/>
  <c r="Y1303" i="4" s="1"/>
  <c r="X1304" i="4"/>
  <c r="Y1304" i="4" s="1"/>
  <c r="X1305" i="4"/>
  <c r="Y1305" i="4" s="1"/>
  <c r="X1306" i="4"/>
  <c r="Y1306" i="4" s="1"/>
  <c r="X1307" i="4"/>
  <c r="Y1307" i="4" s="1"/>
  <c r="X1308" i="4"/>
  <c r="Y1308" i="4" s="1"/>
  <c r="X1309" i="4"/>
  <c r="Y1309" i="4" s="1"/>
  <c r="X1310" i="4"/>
  <c r="Y1310" i="4" s="1"/>
  <c r="X1311" i="4"/>
  <c r="Y1311" i="4" s="1"/>
  <c r="X1312" i="4"/>
  <c r="Y1312" i="4" s="1"/>
  <c r="X1313" i="4"/>
  <c r="Y1313" i="4" s="1"/>
  <c r="X1314" i="4"/>
  <c r="Y1314" i="4" s="1"/>
  <c r="X1315" i="4"/>
  <c r="Y1315" i="4" s="1"/>
  <c r="X1316" i="4"/>
  <c r="Y1316" i="4" s="1"/>
  <c r="X338" i="4"/>
  <c r="Y338" i="4" s="1"/>
  <c r="X339" i="4"/>
  <c r="Y339" i="4" s="1"/>
  <c r="X340" i="4"/>
  <c r="Y340" i="4" s="1"/>
  <c r="X341" i="4"/>
  <c r="Y341" i="4" s="1"/>
  <c r="X342" i="4"/>
  <c r="Y342" i="4" s="1"/>
  <c r="X343" i="4"/>
  <c r="Y343" i="4" s="1"/>
  <c r="X344" i="4"/>
  <c r="Y344" i="4" s="1"/>
  <c r="X345" i="4"/>
  <c r="Y345" i="4" s="1"/>
  <c r="X346" i="4"/>
  <c r="Y346" i="4" s="1"/>
  <c r="X347" i="4"/>
  <c r="Y347" i="4" s="1"/>
  <c r="X348" i="4"/>
  <c r="Y348" i="4" s="1"/>
  <c r="X349" i="4"/>
  <c r="Y349" i="4" s="1"/>
  <c r="X249" i="4"/>
  <c r="Y249" i="4" s="1"/>
  <c r="X250" i="4"/>
  <c r="Y250" i="4" s="1"/>
  <c r="X251" i="4"/>
  <c r="Y251" i="4" s="1"/>
  <c r="X252" i="4"/>
  <c r="Y252" i="4" s="1"/>
  <c r="X253" i="4"/>
  <c r="Y253" i="4" s="1"/>
  <c r="X254" i="4"/>
  <c r="Y254" i="4" s="1"/>
  <c r="X255" i="4"/>
  <c r="Y255" i="4" s="1"/>
  <c r="X256" i="4"/>
  <c r="Y256" i="4" s="1"/>
  <c r="X257" i="4"/>
  <c r="Y257" i="4" s="1"/>
  <c r="X258" i="4"/>
  <c r="Y258" i="4" s="1"/>
  <c r="X259" i="4"/>
  <c r="Y259" i="4" s="1"/>
  <c r="X260" i="4"/>
  <c r="Y260" i="4" s="1"/>
  <c r="X261" i="4"/>
  <c r="Y261" i="4" s="1"/>
  <c r="X262" i="4"/>
  <c r="Y262" i="4" s="1"/>
  <c r="X263" i="4"/>
  <c r="Y263" i="4" s="1"/>
  <c r="X264" i="4"/>
  <c r="Y264" i="4" s="1"/>
  <c r="X350" i="4"/>
  <c r="Y350" i="4" s="1"/>
  <c r="X351" i="4"/>
  <c r="Y351" i="4" s="1"/>
  <c r="X352" i="4"/>
  <c r="Y352" i="4" s="1"/>
  <c r="X353" i="4"/>
  <c r="Y353" i="4" s="1"/>
  <c r="X354" i="4"/>
  <c r="Y354" i="4" s="1"/>
  <c r="X563" i="4"/>
  <c r="Y563" i="4" s="1"/>
  <c r="X564" i="4"/>
  <c r="Y564" i="4" s="1"/>
  <c r="X565" i="4"/>
  <c r="Y565" i="4" s="1"/>
  <c r="X566" i="4"/>
  <c r="Y566" i="4" s="1"/>
  <c r="X567" i="4"/>
  <c r="Y567" i="4" s="1"/>
  <c r="X568" i="4"/>
  <c r="Y568" i="4" s="1"/>
  <c r="X569" i="4"/>
  <c r="Y569" i="4" s="1"/>
  <c r="X570" i="4"/>
  <c r="Y570" i="4" s="1"/>
  <c r="X571" i="4"/>
  <c r="Y571" i="4" s="1"/>
  <c r="X572" i="4"/>
  <c r="Y572" i="4" s="1"/>
  <c r="X573" i="4"/>
  <c r="Y573" i="4" s="1"/>
  <c r="X574" i="4"/>
  <c r="Y574" i="4" s="1"/>
  <c r="X575" i="4"/>
  <c r="Y575" i="4" s="1"/>
  <c r="X576" i="4"/>
  <c r="Y576" i="4" s="1"/>
  <c r="X577" i="4"/>
  <c r="Y577" i="4" s="1"/>
  <c r="X578" i="4"/>
  <c r="Y578" i="4" s="1"/>
  <c r="X579" i="4"/>
  <c r="Y579" i="4" s="1"/>
  <c r="X580" i="4"/>
  <c r="Y580" i="4" s="1"/>
  <c r="X581" i="4"/>
  <c r="Y581" i="4" s="1"/>
  <c r="X582" i="4"/>
  <c r="Y582" i="4" s="1"/>
  <c r="X583" i="4"/>
  <c r="Y583" i="4" s="1"/>
  <c r="X584" i="4"/>
  <c r="Y584" i="4" s="1"/>
  <c r="X585" i="4"/>
  <c r="Y585" i="4" s="1"/>
  <c r="X586" i="4"/>
  <c r="Y586" i="4" s="1"/>
  <c r="X587" i="4"/>
  <c r="Y587" i="4" s="1"/>
  <c r="X588" i="4"/>
  <c r="Y588" i="4" s="1"/>
  <c r="X589" i="4"/>
  <c r="Y589" i="4" s="1"/>
  <c r="X590" i="4"/>
  <c r="Y590" i="4" s="1"/>
  <c r="X591" i="4"/>
  <c r="Y591" i="4" s="1"/>
  <c r="X592" i="4"/>
  <c r="Y592" i="4" s="1"/>
  <c r="X593" i="4"/>
  <c r="Y593" i="4" s="1"/>
  <c r="X594" i="4"/>
  <c r="Y594" i="4" s="1"/>
  <c r="X595" i="4"/>
  <c r="Y595" i="4" s="1"/>
  <c r="X596" i="4"/>
  <c r="Y596" i="4" s="1"/>
  <c r="X597" i="4"/>
  <c r="Y597" i="4" s="1"/>
  <c r="X598" i="4"/>
  <c r="Y598" i="4" s="1"/>
  <c r="X599" i="4"/>
  <c r="Y599" i="4" s="1"/>
  <c r="X600" i="4"/>
  <c r="Y600" i="4" s="1"/>
  <c r="X601" i="4"/>
  <c r="Y601" i="4" s="1"/>
  <c r="X602" i="4"/>
  <c r="Y602" i="4" s="1"/>
  <c r="X603" i="4"/>
  <c r="Y603" i="4" s="1"/>
  <c r="X604" i="4"/>
  <c r="Y604" i="4" s="1"/>
  <c r="X605" i="4"/>
  <c r="Y605" i="4" s="1"/>
  <c r="X606" i="4"/>
  <c r="Y606" i="4" s="1"/>
  <c r="X607" i="4"/>
  <c r="Y607" i="4" s="1"/>
  <c r="X608" i="4"/>
  <c r="Y608" i="4" s="1"/>
  <c r="X609" i="4"/>
  <c r="Y609" i="4" s="1"/>
  <c r="X610" i="4"/>
  <c r="Y610" i="4" s="1"/>
  <c r="X611" i="4"/>
  <c r="Y611" i="4" s="1"/>
  <c r="X1261" i="4"/>
  <c r="Y1261" i="4" s="1"/>
  <c r="T195" i="4"/>
  <c r="X1197" i="4"/>
  <c r="Y1197" i="4" s="1"/>
  <c r="X1198" i="4"/>
  <c r="Y1198" i="4" s="1"/>
  <c r="X1199" i="4"/>
  <c r="Y1199" i="4" s="1"/>
  <c r="X1200" i="4"/>
  <c r="Y1200" i="4" s="1"/>
  <c r="X1201" i="4"/>
  <c r="Y1201" i="4" s="1"/>
  <c r="X1202" i="4"/>
  <c r="Y1202" i="4" s="1"/>
  <c r="X1203" i="4"/>
  <c r="Y1203" i="4" s="1"/>
  <c r="X1204" i="4"/>
  <c r="Y1204" i="4" s="1"/>
  <c r="X1205" i="4"/>
  <c r="Y1205" i="4" s="1"/>
  <c r="X1206" i="4"/>
  <c r="Y1206" i="4" s="1"/>
  <c r="X1207" i="4"/>
  <c r="Y1207" i="4" s="1"/>
  <c r="X1208" i="4"/>
  <c r="Y1208" i="4" s="1"/>
  <c r="X1209" i="4"/>
  <c r="Y1209" i="4" s="1"/>
  <c r="X325" i="4"/>
  <c r="Y325" i="4" s="1"/>
  <c r="X326" i="4"/>
  <c r="Y326" i="4" s="1"/>
  <c r="X327" i="4"/>
  <c r="Y327" i="4" s="1"/>
  <c r="X328" i="4"/>
  <c r="Y328" i="4" s="1"/>
  <c r="X329" i="4"/>
  <c r="Y329" i="4" s="1"/>
  <c r="X330" i="4"/>
  <c r="Y330" i="4" s="1"/>
  <c r="X331" i="4"/>
  <c r="Y331" i="4" s="1"/>
  <c r="X332" i="4"/>
  <c r="Y332" i="4" s="1"/>
  <c r="X333" i="4"/>
  <c r="Y333" i="4" s="1"/>
  <c r="X334" i="4"/>
  <c r="Y334" i="4" s="1"/>
  <c r="X335" i="4"/>
  <c r="Y335" i="4" s="1"/>
  <c r="X336" i="4"/>
  <c r="Y336" i="4" s="1"/>
  <c r="X337" i="4"/>
  <c r="Y337" i="4" s="1"/>
  <c r="X71" i="4"/>
  <c r="Y71" i="4" s="1"/>
  <c r="X72" i="4"/>
  <c r="Y72" i="4" s="1"/>
  <c r="X73" i="4"/>
  <c r="Y73" i="4" s="1"/>
  <c r="X74" i="4"/>
  <c r="Y74" i="4" s="1"/>
  <c r="X75" i="4"/>
  <c r="Y75" i="4" s="1"/>
  <c r="X76" i="4"/>
  <c r="Y76" i="4" s="1"/>
  <c r="X77" i="4"/>
  <c r="Y77" i="4" s="1"/>
  <c r="X78" i="4"/>
  <c r="Y78" i="4" s="1"/>
  <c r="X79" i="4"/>
  <c r="Y79" i="4" s="1"/>
  <c r="X80" i="4"/>
  <c r="Y80" i="4" s="1"/>
  <c r="X81" i="4"/>
  <c r="Y81" i="4" s="1"/>
  <c r="X82" i="4"/>
  <c r="Y82" i="4" s="1"/>
  <c r="X83" i="4"/>
  <c r="Y83" i="4" s="1"/>
  <c r="X1409" i="4"/>
  <c r="Y1409" i="4" s="1"/>
  <c r="X1410" i="4"/>
  <c r="Y1410" i="4" s="1"/>
  <c r="X1411" i="4"/>
  <c r="Y1411" i="4" s="1"/>
  <c r="X1412" i="4"/>
  <c r="Y1412" i="4" s="1"/>
  <c r="X1413" i="4"/>
  <c r="Y1413" i="4" s="1"/>
  <c r="X1414" i="4"/>
  <c r="Y1414" i="4" s="1"/>
  <c r="X1415" i="4"/>
  <c r="Y1415" i="4" s="1"/>
  <c r="X1416" i="4"/>
  <c r="Y1416" i="4" s="1"/>
  <c r="X1417" i="4"/>
  <c r="Y1417" i="4" s="1"/>
  <c r="X1418" i="4"/>
  <c r="Y1418" i="4" s="1"/>
  <c r="X1419" i="4"/>
  <c r="Y1419" i="4" s="1"/>
  <c r="X1420" i="4"/>
  <c r="Y1420" i="4" s="1"/>
  <c r="X84" i="4"/>
  <c r="Y84" i="4" s="1"/>
  <c r="X85" i="4"/>
  <c r="Y85" i="4" s="1"/>
  <c r="X86" i="4"/>
  <c r="Y86" i="4" s="1"/>
  <c r="X87" i="4"/>
  <c r="Y87" i="4" s="1"/>
  <c r="X88" i="4"/>
  <c r="Y88" i="4" s="1"/>
  <c r="X89" i="4"/>
  <c r="Y89" i="4" s="1"/>
  <c r="X90" i="4"/>
  <c r="Y90" i="4" s="1"/>
  <c r="X91" i="4"/>
  <c r="Y91" i="4" s="1"/>
  <c r="X92" i="4"/>
  <c r="Y92" i="4" s="1"/>
  <c r="X93" i="4"/>
  <c r="Y93" i="4" s="1"/>
  <c r="X94" i="4"/>
  <c r="Y94" i="4" s="1"/>
  <c r="X95" i="4"/>
  <c r="Y95" i="4" s="1"/>
  <c r="X96" i="4"/>
  <c r="Y96" i="4" s="1"/>
  <c r="X97" i="4"/>
  <c r="Y97" i="4" s="1"/>
  <c r="X98" i="4"/>
  <c r="Y98" i="4" s="1"/>
  <c r="X99" i="4"/>
  <c r="Y99" i="4" s="1"/>
  <c r="X100" i="4"/>
  <c r="Y100" i="4" s="1"/>
  <c r="X101" i="4"/>
  <c r="Y101" i="4" s="1"/>
  <c r="X102" i="4"/>
  <c r="Y102" i="4" s="1"/>
  <c r="X103" i="4"/>
  <c r="Y103" i="4" s="1"/>
  <c r="X104" i="4"/>
  <c r="Y104" i="4" s="1"/>
  <c r="X105" i="4"/>
  <c r="Y105" i="4" s="1"/>
  <c r="X106" i="4"/>
  <c r="Y106" i="4" s="1"/>
  <c r="X107" i="4"/>
  <c r="Y107" i="4" s="1"/>
  <c r="X108" i="4"/>
  <c r="Y108" i="4" s="1"/>
  <c r="X109" i="4"/>
  <c r="Y109" i="4" s="1"/>
  <c r="X1120" i="4"/>
  <c r="Y1120" i="4" s="1"/>
  <c r="X1121" i="4"/>
  <c r="Y1121" i="4" s="1"/>
  <c r="X1122" i="4"/>
  <c r="Y1122" i="4" s="1"/>
  <c r="X1123" i="4"/>
  <c r="Y1123" i="4" s="1"/>
  <c r="X1124" i="4"/>
  <c r="Y1124" i="4" s="1"/>
  <c r="X1125" i="4"/>
  <c r="Y1125" i="4" s="1"/>
  <c r="X1126" i="4"/>
  <c r="Y1126" i="4" s="1"/>
  <c r="X1127" i="4"/>
  <c r="Y1127" i="4" s="1"/>
  <c r="X1128" i="4"/>
  <c r="Y1128" i="4" s="1"/>
  <c r="X1129" i="4"/>
  <c r="Y1129" i="4" s="1"/>
  <c r="X1130" i="4"/>
  <c r="Y1130" i="4" s="1"/>
  <c r="X1131" i="4"/>
  <c r="Y1131" i="4" s="1"/>
  <c r="X1132" i="4"/>
  <c r="Y1132" i="4" s="1"/>
  <c r="X1133" i="4"/>
  <c r="Y1133" i="4" s="1"/>
  <c r="X1134" i="4"/>
  <c r="Y1134" i="4" s="1"/>
  <c r="X1135" i="4"/>
  <c r="Y1135" i="4" s="1"/>
  <c r="X1136" i="4"/>
  <c r="Y1136" i="4" s="1"/>
  <c r="X1137" i="4"/>
  <c r="Y1137" i="4" s="1"/>
  <c r="X1138" i="4"/>
  <c r="Y1138" i="4" s="1"/>
  <c r="X1139" i="4"/>
  <c r="Y1139" i="4" s="1"/>
  <c r="X1140" i="4"/>
  <c r="Y1140" i="4" s="1"/>
  <c r="X1141" i="4"/>
  <c r="Y1141" i="4" s="1"/>
  <c r="X1142" i="4"/>
  <c r="Y1142" i="4" s="1"/>
  <c r="X1143" i="4"/>
  <c r="Y1143" i="4" s="1"/>
  <c r="X1144" i="4"/>
  <c r="Y1144" i="4" s="1"/>
  <c r="X1145" i="4"/>
  <c r="Y1145" i="4" s="1"/>
  <c r="X110" i="4"/>
  <c r="Y110" i="4" s="1"/>
  <c r="X111" i="4"/>
  <c r="Y111" i="4" s="1"/>
  <c r="X112" i="4"/>
  <c r="Y112" i="4" s="1"/>
  <c r="X113" i="4"/>
  <c r="Y113" i="4" s="1"/>
  <c r="X114" i="4"/>
  <c r="Y114" i="4" s="1"/>
  <c r="X115" i="4"/>
  <c r="Y115" i="4" s="1"/>
  <c r="X116" i="4"/>
  <c r="Y116" i="4" s="1"/>
  <c r="X117" i="4"/>
  <c r="Y117" i="4" s="1"/>
  <c r="X118" i="4"/>
  <c r="Y118" i="4" s="1"/>
  <c r="X119" i="4"/>
  <c r="Y119" i="4" s="1"/>
  <c r="X120" i="4"/>
  <c r="Y120" i="4" s="1"/>
  <c r="X121" i="4"/>
  <c r="Y121" i="4" s="1"/>
  <c r="X122" i="4"/>
  <c r="Y122" i="4" s="1"/>
  <c r="X123" i="4"/>
  <c r="Y123" i="4" s="1"/>
  <c r="X124" i="4"/>
  <c r="Y124" i="4" s="1"/>
  <c r="X125" i="4"/>
  <c r="Y125" i="4" s="1"/>
  <c r="X1146" i="4"/>
  <c r="Y1146" i="4" s="1"/>
  <c r="X1147" i="4"/>
  <c r="Y1147" i="4" s="1"/>
  <c r="X1148" i="4"/>
  <c r="Y1148" i="4" s="1"/>
  <c r="X1149" i="4"/>
  <c r="Y1149" i="4" s="1"/>
  <c r="X1150" i="4"/>
  <c r="Y1150" i="4" s="1"/>
  <c r="X1151" i="4"/>
  <c r="Y1151" i="4" s="1"/>
  <c r="X1152" i="4"/>
  <c r="Y1152" i="4" s="1"/>
  <c r="X1153" i="4"/>
  <c r="Y1153" i="4" s="1"/>
  <c r="X1154" i="4"/>
  <c r="Y1154" i="4" s="1"/>
  <c r="X1155" i="4"/>
  <c r="Y1155" i="4" s="1"/>
  <c r="X1156" i="4"/>
  <c r="Y1156" i="4" s="1"/>
  <c r="X1157" i="4"/>
  <c r="Y1157" i="4" s="1"/>
  <c r="X1158" i="4"/>
  <c r="Y1158" i="4" s="1"/>
  <c r="X1159" i="4"/>
  <c r="Y1159" i="4" s="1"/>
  <c r="X1160" i="4"/>
  <c r="Y1160" i="4" s="1"/>
  <c r="X1161" i="4"/>
  <c r="Y1161" i="4" s="1"/>
  <c r="X1162" i="4"/>
  <c r="Y1162" i="4" s="1"/>
  <c r="X1163" i="4"/>
  <c r="Y1163" i="4" s="1"/>
  <c r="X1164" i="4"/>
  <c r="Y1164" i="4" s="1"/>
  <c r="X1165" i="4"/>
  <c r="Y1165" i="4" s="1"/>
  <c r="X1166" i="4"/>
  <c r="Y1166" i="4" s="1"/>
  <c r="X1167" i="4"/>
  <c r="Y1167" i="4" s="1"/>
  <c r="X1168" i="4"/>
  <c r="Y1168" i="4" s="1"/>
  <c r="X1169" i="4"/>
  <c r="Y1169" i="4" s="1"/>
  <c r="X1170" i="4"/>
  <c r="Y1170" i="4" s="1"/>
  <c r="X1171" i="4"/>
  <c r="Y1171" i="4" s="1"/>
  <c r="X481" i="4"/>
  <c r="Y481" i="4" s="1"/>
  <c r="X482" i="4"/>
  <c r="Y482" i="4" s="1"/>
  <c r="X483" i="4"/>
  <c r="Y483" i="4" s="1"/>
  <c r="X484" i="4"/>
  <c r="Y484" i="4" s="1"/>
  <c r="X485" i="4"/>
  <c r="Y485" i="4" s="1"/>
  <c r="X486" i="4"/>
  <c r="Y486" i="4" s="1"/>
  <c r="X487" i="4"/>
  <c r="Y487" i="4" s="1"/>
  <c r="X488" i="4"/>
  <c r="Y488" i="4" s="1"/>
  <c r="X489" i="4"/>
  <c r="Y489" i="4" s="1"/>
  <c r="X490" i="4"/>
  <c r="Y490" i="4" s="1"/>
  <c r="X491" i="4"/>
  <c r="Y491" i="4" s="1"/>
  <c r="X492" i="4"/>
  <c r="Y492" i="4" s="1"/>
  <c r="X493" i="4"/>
  <c r="Y493" i="4" s="1"/>
  <c r="X494" i="4"/>
  <c r="Y494" i="4" s="1"/>
  <c r="X495" i="4"/>
  <c r="Y495" i="4" s="1"/>
  <c r="X496" i="4"/>
  <c r="Y496" i="4" s="1"/>
  <c r="X497" i="4"/>
  <c r="Y497" i="4" s="1"/>
  <c r="X498" i="4"/>
  <c r="Y498" i="4" s="1"/>
  <c r="X499" i="4"/>
  <c r="Y499" i="4" s="1"/>
  <c r="X500" i="4"/>
  <c r="Y500" i="4" s="1"/>
  <c r="X501" i="4"/>
  <c r="Y501" i="4" s="1"/>
  <c r="X502" i="4"/>
  <c r="Y502" i="4" s="1"/>
  <c r="X503" i="4"/>
  <c r="Y503" i="4" s="1"/>
  <c r="X504" i="4"/>
  <c r="Y504" i="4" s="1"/>
  <c r="X505" i="4"/>
  <c r="Y505" i="4" s="1"/>
  <c r="X506" i="4"/>
  <c r="Y506" i="4" s="1"/>
  <c r="X507" i="4"/>
  <c r="Y507" i="4" s="1"/>
  <c r="X508" i="4"/>
  <c r="Y508" i="4" s="1"/>
  <c r="X509" i="4"/>
  <c r="Y509" i="4" s="1"/>
  <c r="X510" i="4"/>
  <c r="Y510" i="4" s="1"/>
  <c r="X511" i="4"/>
  <c r="Y511" i="4" s="1"/>
  <c r="X512" i="4"/>
  <c r="Y512" i="4" s="1"/>
  <c r="X513" i="4"/>
  <c r="Y513" i="4" s="1"/>
  <c r="X514" i="4"/>
  <c r="Y514" i="4" s="1"/>
  <c r="X515" i="4"/>
  <c r="Y515" i="4" s="1"/>
  <c r="X516" i="4"/>
  <c r="Y516" i="4" s="1"/>
  <c r="X517" i="4"/>
  <c r="Y517" i="4" s="1"/>
  <c r="X518" i="4"/>
  <c r="Y518" i="4" s="1"/>
  <c r="X519" i="4"/>
  <c r="Y519" i="4" s="1"/>
  <c r="X520" i="4"/>
  <c r="Y520" i="4" s="1"/>
  <c r="X521" i="4"/>
  <c r="Y521" i="4" s="1"/>
  <c r="X522" i="4"/>
  <c r="Y522" i="4" s="1"/>
  <c r="X523" i="4"/>
  <c r="Y523" i="4" s="1"/>
  <c r="X524" i="4"/>
  <c r="Y524" i="4" s="1"/>
  <c r="X525" i="4"/>
  <c r="Y525" i="4" s="1"/>
  <c r="X526" i="4"/>
  <c r="Y526" i="4" s="1"/>
  <c r="X527" i="4"/>
  <c r="Y527" i="4" s="1"/>
  <c r="X1196" i="4"/>
  <c r="Y1196" i="4" s="1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20" i="4"/>
  <c r="R1121" i="4"/>
  <c r="R1122" i="4"/>
  <c r="R1123" i="4"/>
  <c r="R1124" i="4"/>
  <c r="R1125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Z673" i="4" s="1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Z705" i="4" s="1"/>
  <c r="R706" i="4"/>
  <c r="R707" i="4"/>
  <c r="R708" i="4"/>
  <c r="R709" i="4"/>
  <c r="R710" i="4"/>
  <c r="R711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259" i="4"/>
  <c r="R260" i="4"/>
  <c r="R261" i="4"/>
  <c r="R262" i="4"/>
  <c r="R263" i="4"/>
  <c r="R264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126" i="4"/>
  <c r="R714" i="4"/>
  <c r="R715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957" i="4"/>
  <c r="R959" i="4"/>
  <c r="R971" i="4"/>
  <c r="T1195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017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29" i="4"/>
  <c r="T846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894" i="4"/>
  <c r="O895" i="4"/>
  <c r="O896" i="4"/>
  <c r="O897" i="4"/>
  <c r="O898" i="4"/>
  <c r="O899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195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1336" i="4"/>
  <c r="O1337" i="4"/>
  <c r="O1338" i="4"/>
  <c r="O1339" i="4"/>
  <c r="O1340" i="4"/>
  <c r="O1341" i="4"/>
  <c r="O1342" i="4"/>
  <c r="O1343" i="4"/>
  <c r="O18" i="4"/>
  <c r="O19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295" i="4"/>
  <c r="O296" i="4"/>
  <c r="O297" i="4"/>
  <c r="O298" i="4"/>
  <c r="O299" i="4"/>
  <c r="O300" i="4"/>
  <c r="O301" i="4"/>
  <c r="O302" i="4"/>
  <c r="O303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316" i="4"/>
  <c r="O317" i="4"/>
  <c r="O318" i="4"/>
  <c r="O319" i="4"/>
  <c r="O320" i="4"/>
  <c r="O321" i="4"/>
  <c r="O322" i="4"/>
  <c r="O323" i="4"/>
  <c r="O324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203" i="4"/>
  <c r="O204" i="4"/>
  <c r="O205" i="4"/>
  <c r="O206" i="4"/>
  <c r="O207" i="4"/>
  <c r="O208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210" i="4"/>
  <c r="O1211" i="4"/>
  <c r="O1212" i="4"/>
  <c r="O1213" i="4"/>
  <c r="O1214" i="4"/>
  <c r="O1215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350" i="4"/>
  <c r="O351" i="4"/>
  <c r="O352" i="4"/>
  <c r="O353" i="4"/>
  <c r="O354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429" i="4"/>
  <c r="Z540" i="4" l="1"/>
  <c r="Z565" i="4"/>
  <c r="AA565" i="4" s="1"/>
  <c r="Z259" i="4"/>
  <c r="AA259" i="4" s="1"/>
  <c r="Z234" i="4"/>
  <c r="AA234" i="4" s="1"/>
  <c r="Z1226" i="4"/>
  <c r="Z233" i="4"/>
  <c r="AA233" i="4" s="1"/>
  <c r="Z221" i="4"/>
  <c r="AA221" i="4" s="1"/>
  <c r="Z209" i="4"/>
  <c r="Z597" i="4"/>
  <c r="AA597" i="4" s="1"/>
  <c r="AA540" i="4"/>
  <c r="AA673" i="4"/>
  <c r="Z1234" i="4"/>
  <c r="AA1234" i="4" s="1"/>
  <c r="Z1222" i="4"/>
  <c r="AA1222" i="4" s="1"/>
  <c r="Z229" i="4"/>
  <c r="AA229" i="4" s="1"/>
  <c r="Z217" i="4"/>
  <c r="AA217" i="4" s="1"/>
  <c r="Z263" i="4"/>
  <c r="AA263" i="4" s="1"/>
  <c r="AA705" i="4"/>
  <c r="Z1230" i="4"/>
  <c r="AA1230" i="4" s="1"/>
  <c r="Z1218" i="4"/>
  <c r="AA1218" i="4" s="1"/>
  <c r="Z225" i="4"/>
  <c r="AA225" i="4" s="1"/>
  <c r="Z213" i="4"/>
  <c r="Z601" i="4"/>
  <c r="AA601" i="4" s="1"/>
  <c r="Z585" i="4"/>
  <c r="AA585" i="4" s="1"/>
  <c r="Z581" i="4"/>
  <c r="AA581" i="4" s="1"/>
  <c r="Z569" i="4"/>
  <c r="AA569" i="4" s="1"/>
  <c r="Z429" i="4"/>
  <c r="AA429" i="4" s="1"/>
  <c r="Z608" i="4"/>
  <c r="AA608" i="4" s="1"/>
  <c r="Z604" i="4"/>
  <c r="AA604" i="4" s="1"/>
  <c r="Z600" i="4"/>
  <c r="AA600" i="4" s="1"/>
  <c r="Z596" i="4"/>
  <c r="AA596" i="4" s="1"/>
  <c r="Z592" i="4"/>
  <c r="AA592" i="4" s="1"/>
  <c r="Z588" i="4"/>
  <c r="AA588" i="4" s="1"/>
  <c r="Z584" i="4"/>
  <c r="AA584" i="4" s="1"/>
  <c r="Z580" i="4"/>
  <c r="AA580" i="4" s="1"/>
  <c r="Z576" i="4"/>
  <c r="AA576" i="4" s="1"/>
  <c r="Z572" i="4"/>
  <c r="AA572" i="4" s="1"/>
  <c r="Z568" i="4"/>
  <c r="AA568" i="4" s="1"/>
  <c r="Z564" i="4"/>
  <c r="AA564" i="4" s="1"/>
  <c r="Z562" i="4"/>
  <c r="AA562" i="4" s="1"/>
  <c r="Z558" i="4"/>
  <c r="AA558" i="4" s="1"/>
  <c r="Z554" i="4"/>
  <c r="AA554" i="4" s="1"/>
  <c r="Z550" i="4"/>
  <c r="AA550" i="4" s="1"/>
  <c r="Z546" i="4"/>
  <c r="AA546" i="4" s="1"/>
  <c r="Z542" i="4"/>
  <c r="AA542" i="4" s="1"/>
  <c r="Z538" i="4"/>
  <c r="AA538" i="4" s="1"/>
  <c r="Z534" i="4"/>
  <c r="AA534" i="4" s="1"/>
  <c r="Z530" i="4"/>
  <c r="AA530" i="4" s="1"/>
  <c r="Z1231" i="4"/>
  <c r="AA1231" i="4" s="1"/>
  <c r="Z1227" i="4"/>
  <c r="AA1227" i="4" s="1"/>
  <c r="Z1223" i="4"/>
  <c r="AA1223" i="4" s="1"/>
  <c r="Z1219" i="4"/>
  <c r="AA1219" i="4" s="1"/>
  <c r="Z230" i="4"/>
  <c r="AA230" i="4" s="1"/>
  <c r="Z226" i="4"/>
  <c r="AA226" i="4" s="1"/>
  <c r="Z222" i="4"/>
  <c r="AA222" i="4" s="1"/>
  <c r="Z218" i="4"/>
  <c r="AA218" i="4" s="1"/>
  <c r="Z214" i="4"/>
  <c r="AA214" i="4" s="1"/>
  <c r="Z210" i="4"/>
  <c r="AA210" i="4" s="1"/>
  <c r="Z711" i="4"/>
  <c r="AA711" i="4" s="1"/>
  <c r="Z707" i="4"/>
  <c r="AA707" i="4" s="1"/>
  <c r="Z703" i="4"/>
  <c r="AA703" i="4" s="1"/>
  <c r="Z699" i="4"/>
  <c r="AA699" i="4" s="1"/>
  <c r="Z695" i="4"/>
  <c r="AA695" i="4" s="1"/>
  <c r="Z691" i="4"/>
  <c r="AA691" i="4" s="1"/>
  <c r="Z687" i="4"/>
  <c r="AA687" i="4" s="1"/>
  <c r="Z683" i="4"/>
  <c r="AA683" i="4" s="1"/>
  <c r="Z679" i="4"/>
  <c r="AA679" i="4" s="1"/>
  <c r="Z675" i="4"/>
  <c r="AA675" i="4" s="1"/>
  <c r="Z671" i="4"/>
  <c r="AA671" i="4" s="1"/>
  <c r="Z667" i="4"/>
  <c r="AA667" i="4" s="1"/>
  <c r="Z663" i="4"/>
  <c r="AA663" i="4" s="1"/>
  <c r="Z659" i="4"/>
  <c r="AA659" i="4" s="1"/>
  <c r="Z1282" i="4"/>
  <c r="AA1282" i="4" s="1"/>
  <c r="Z1278" i="4"/>
  <c r="AA1278" i="4" s="1"/>
  <c r="Z1274" i="4"/>
  <c r="AA1274" i="4" s="1"/>
  <c r="Z1270" i="4"/>
  <c r="AA1270" i="4" s="1"/>
  <c r="Z1266" i="4"/>
  <c r="AA1266" i="4" s="1"/>
  <c r="Z1262" i="4"/>
  <c r="AA1262" i="4" s="1"/>
  <c r="Z656" i="4"/>
  <c r="AA656" i="4" s="1"/>
  <c r="Z652" i="4"/>
  <c r="AA652" i="4" s="1"/>
  <c r="Z648" i="4"/>
  <c r="AA648" i="4" s="1"/>
  <c r="Z644" i="4"/>
  <c r="AA644" i="4" s="1"/>
  <c r="Z640" i="4"/>
  <c r="AA640" i="4" s="1"/>
  <c r="Z636" i="4"/>
  <c r="AA636" i="4" s="1"/>
  <c r="Z632" i="4"/>
  <c r="AA632" i="4" s="1"/>
  <c r="Z628" i="4"/>
  <c r="AA628" i="4" s="1"/>
  <c r="Z624" i="4"/>
  <c r="AA624" i="4" s="1"/>
  <c r="Z620" i="4"/>
  <c r="AA620" i="4" s="1"/>
  <c r="Z616" i="4"/>
  <c r="AA616" i="4" s="1"/>
  <c r="Z612" i="4"/>
  <c r="AA612" i="4" s="1"/>
  <c r="Z1392" i="4"/>
  <c r="AA1392" i="4" s="1"/>
  <c r="Z1388" i="4"/>
  <c r="AA1388" i="4" s="1"/>
  <c r="Z1384" i="4"/>
  <c r="AA1384" i="4" s="1"/>
  <c r="Z1380" i="4"/>
  <c r="AA1380" i="4" s="1"/>
  <c r="Z1376" i="4"/>
  <c r="AA1376" i="4" s="1"/>
  <c r="Z1372" i="4"/>
  <c r="AA1372" i="4" s="1"/>
  <c r="Z1368" i="4"/>
  <c r="AA1368" i="4" s="1"/>
  <c r="Z1364" i="4"/>
  <c r="AA1364" i="4" s="1"/>
  <c r="Z1360" i="4"/>
  <c r="AA1360" i="4" s="1"/>
  <c r="Z1356" i="4"/>
  <c r="AA1356" i="4" s="1"/>
  <c r="Z526" i="4"/>
  <c r="AA526" i="4" s="1"/>
  <c r="Z522" i="4"/>
  <c r="AA522" i="4" s="1"/>
  <c r="Z518" i="4"/>
  <c r="AA518" i="4" s="1"/>
  <c r="Z514" i="4"/>
  <c r="AA514" i="4" s="1"/>
  <c r="Z510" i="4"/>
  <c r="AA510" i="4" s="1"/>
  <c r="Z125" i="4"/>
  <c r="AA125" i="4" s="1"/>
  <c r="Z121" i="4"/>
  <c r="AA121" i="4" s="1"/>
  <c r="Z117" i="4"/>
  <c r="AA117" i="4" s="1"/>
  <c r="Z113" i="4"/>
  <c r="AA113" i="4" s="1"/>
  <c r="Z1145" i="4"/>
  <c r="AA1145" i="4" s="1"/>
  <c r="Z1141" i="4"/>
  <c r="AA1141" i="4" s="1"/>
  <c r="Z1137" i="4"/>
  <c r="AA1137" i="4" s="1"/>
  <c r="Z1133" i="4"/>
  <c r="AA1133" i="4" s="1"/>
  <c r="Z1129" i="4"/>
  <c r="AA1129" i="4" s="1"/>
  <c r="Z1125" i="4"/>
  <c r="AA1125" i="4" s="1"/>
  <c r="Z1121" i="4"/>
  <c r="AA1121" i="4" s="1"/>
  <c r="Z107" i="4"/>
  <c r="AA107" i="4" s="1"/>
  <c r="Z103" i="4"/>
  <c r="AA103" i="4" s="1"/>
  <c r="Z99" i="4"/>
  <c r="AA99" i="4" s="1"/>
  <c r="Z1420" i="4"/>
  <c r="AA1420" i="4" s="1"/>
  <c r="Z1416" i="4"/>
  <c r="AA1416" i="4" s="1"/>
  <c r="Z1412" i="4"/>
  <c r="AA1412" i="4" s="1"/>
  <c r="Z1207" i="4"/>
  <c r="AA1207" i="4" s="1"/>
  <c r="Z1203" i="4"/>
  <c r="AA1203" i="4" s="1"/>
  <c r="Z1199" i="4"/>
  <c r="AA1199" i="4" s="1"/>
  <c r="Z1260" i="4"/>
  <c r="AA1260" i="4" s="1"/>
  <c r="Z1256" i="4"/>
  <c r="AA1256" i="4" s="1"/>
  <c r="Z1252" i="4"/>
  <c r="AA1252" i="4" s="1"/>
  <c r="Z1248" i="4"/>
  <c r="AA1248" i="4" s="1"/>
  <c r="Z1244" i="4"/>
  <c r="AA1244" i="4" s="1"/>
  <c r="Z1240" i="4"/>
  <c r="AA1240" i="4" s="1"/>
  <c r="Z1236" i="4"/>
  <c r="AA1236" i="4" s="1"/>
  <c r="Z175" i="4"/>
  <c r="AA175" i="4" s="1"/>
  <c r="Z171" i="4"/>
  <c r="AA171" i="4" s="1"/>
  <c r="Z167" i="4"/>
  <c r="AA167" i="4" s="1"/>
  <c r="Z163" i="4"/>
  <c r="AA163" i="4" s="1"/>
  <c r="Z159" i="4"/>
  <c r="AA159" i="4" s="1"/>
  <c r="Z155" i="4"/>
  <c r="AA155" i="4" s="1"/>
  <c r="Z151" i="4"/>
  <c r="AA151" i="4" s="1"/>
  <c r="Z147" i="4"/>
  <c r="AA147" i="4" s="1"/>
  <c r="Z143" i="4"/>
  <c r="AA143" i="4" s="1"/>
  <c r="Z139" i="4"/>
  <c r="AA139" i="4" s="1"/>
  <c r="Z135" i="4"/>
  <c r="AA135" i="4" s="1"/>
  <c r="Z131" i="4"/>
  <c r="AA131" i="4" s="1"/>
  <c r="Z127" i="4"/>
  <c r="AA127" i="4" s="1"/>
  <c r="AA813" i="4"/>
  <c r="AA809" i="4"/>
  <c r="AA805" i="4"/>
  <c r="AA801" i="4"/>
  <c r="AA797" i="4"/>
  <c r="AA793" i="4"/>
  <c r="AA789" i="4"/>
  <c r="AA785" i="4"/>
  <c r="AA781" i="4"/>
  <c r="AA777" i="4"/>
  <c r="AA773" i="4"/>
  <c r="AA769" i="4"/>
  <c r="AA765" i="4"/>
  <c r="Z761" i="4"/>
  <c r="AA761" i="4" s="1"/>
  <c r="Z757" i="4"/>
  <c r="AA757" i="4" s="1"/>
  <c r="Z753" i="4"/>
  <c r="AA753" i="4" s="1"/>
  <c r="Z749" i="4"/>
  <c r="AA749" i="4" s="1"/>
  <c r="Z745" i="4"/>
  <c r="AA745" i="4" s="1"/>
  <c r="Z741" i="4"/>
  <c r="AA741" i="4" s="1"/>
  <c r="Z737" i="4"/>
  <c r="AA737" i="4" s="1"/>
  <c r="Z733" i="4"/>
  <c r="AA733" i="4" s="1"/>
  <c r="Z729" i="4"/>
  <c r="AA729" i="4" s="1"/>
  <c r="Z725" i="4"/>
  <c r="AA725" i="4" s="1"/>
  <c r="Z721" i="4"/>
  <c r="AA721" i="4" s="1"/>
  <c r="Z717" i="4"/>
  <c r="AA717" i="4" s="1"/>
  <c r="AA426" i="4"/>
  <c r="AA422" i="4"/>
  <c r="AA414" i="4"/>
  <c r="AA410" i="4"/>
  <c r="AA406" i="4"/>
  <c r="AA402" i="4"/>
  <c r="AA398" i="4"/>
  <c r="AA394" i="4"/>
  <c r="AA390" i="4"/>
  <c r="AA386" i="4"/>
  <c r="AA382" i="4"/>
  <c r="Z611" i="4"/>
  <c r="AA611" i="4" s="1"/>
  <c r="Z607" i="4"/>
  <c r="AA607" i="4" s="1"/>
  <c r="Z603" i="4"/>
  <c r="AA603" i="4" s="1"/>
  <c r="Z599" i="4"/>
  <c r="AA599" i="4" s="1"/>
  <c r="Z595" i="4"/>
  <c r="AA595" i="4" s="1"/>
  <c r="Z591" i="4"/>
  <c r="AA591" i="4" s="1"/>
  <c r="Z587" i="4"/>
  <c r="AA587" i="4" s="1"/>
  <c r="Z583" i="4"/>
  <c r="AA583" i="4" s="1"/>
  <c r="Z579" i="4"/>
  <c r="AA579" i="4" s="1"/>
  <c r="Z575" i="4"/>
  <c r="AA575" i="4" s="1"/>
  <c r="Z571" i="4"/>
  <c r="AA571" i="4" s="1"/>
  <c r="Z567" i="4"/>
  <c r="AA567" i="4" s="1"/>
  <c r="Z563" i="4"/>
  <c r="AA563" i="4" s="1"/>
  <c r="Z262" i="4"/>
  <c r="AA262" i="4" s="1"/>
  <c r="Z561" i="4"/>
  <c r="AA561" i="4" s="1"/>
  <c r="Z557" i="4"/>
  <c r="AA557" i="4" s="1"/>
  <c r="Z553" i="4"/>
  <c r="AA553" i="4" s="1"/>
  <c r="Z549" i="4"/>
  <c r="AA549" i="4" s="1"/>
  <c r="Z545" i="4"/>
  <c r="AA545" i="4" s="1"/>
  <c r="Z541" i="4"/>
  <c r="AA541" i="4" s="1"/>
  <c r="Z537" i="4"/>
  <c r="AA537" i="4" s="1"/>
  <c r="Z533" i="4"/>
  <c r="AA533" i="4" s="1"/>
  <c r="Z529" i="4"/>
  <c r="AA529" i="4" s="1"/>
  <c r="AA1226" i="4"/>
  <c r="AA213" i="4"/>
  <c r="AA209" i="4"/>
  <c r="Z710" i="4"/>
  <c r="AA710" i="4" s="1"/>
  <c r="Z706" i="4"/>
  <c r="AA706" i="4" s="1"/>
  <c r="Z702" i="4"/>
  <c r="AA702" i="4" s="1"/>
  <c r="Z698" i="4"/>
  <c r="AA698" i="4" s="1"/>
  <c r="Z694" i="4"/>
  <c r="AA694" i="4" s="1"/>
  <c r="Z690" i="4"/>
  <c r="AA690" i="4" s="1"/>
  <c r="Z686" i="4"/>
  <c r="AA686" i="4" s="1"/>
  <c r="Z682" i="4"/>
  <c r="AA682" i="4" s="1"/>
  <c r="Z678" i="4"/>
  <c r="AA678" i="4" s="1"/>
  <c r="Z674" i="4"/>
  <c r="AA674" i="4" s="1"/>
  <c r="Z670" i="4"/>
  <c r="AA670" i="4" s="1"/>
  <c r="Z666" i="4"/>
  <c r="AA666" i="4" s="1"/>
  <c r="Z662" i="4"/>
  <c r="AA662" i="4" s="1"/>
  <c r="Z1285" i="4"/>
  <c r="AA1285" i="4" s="1"/>
  <c r="Z1281" i="4"/>
  <c r="AA1281" i="4" s="1"/>
  <c r="Z1277" i="4"/>
  <c r="AA1277" i="4" s="1"/>
  <c r="Z1273" i="4"/>
  <c r="AA1273" i="4" s="1"/>
  <c r="Z1269" i="4"/>
  <c r="AA1269" i="4" s="1"/>
  <c r="Z1265" i="4"/>
  <c r="AA1265" i="4" s="1"/>
  <c r="Z1261" i="4"/>
  <c r="AA1261" i="4" s="1"/>
  <c r="Z655" i="4"/>
  <c r="AA655" i="4" s="1"/>
  <c r="Z651" i="4"/>
  <c r="AA651" i="4" s="1"/>
  <c r="Z647" i="4"/>
  <c r="AA647" i="4" s="1"/>
  <c r="Z643" i="4"/>
  <c r="AA643" i="4" s="1"/>
  <c r="Z639" i="4"/>
  <c r="AA639" i="4" s="1"/>
  <c r="Z635" i="4"/>
  <c r="AA635" i="4" s="1"/>
  <c r="Z631" i="4"/>
  <c r="AA631" i="4" s="1"/>
  <c r="Z627" i="4"/>
  <c r="AA627" i="4" s="1"/>
  <c r="Z623" i="4"/>
  <c r="AA623" i="4" s="1"/>
  <c r="Z619" i="4"/>
  <c r="AA619" i="4" s="1"/>
  <c r="Z615" i="4"/>
  <c r="AA615" i="4" s="1"/>
  <c r="Z1395" i="4"/>
  <c r="AA1395" i="4" s="1"/>
  <c r="Z1391" i="4"/>
  <c r="AA1391" i="4" s="1"/>
  <c r="Z1387" i="4"/>
  <c r="AA1387" i="4" s="1"/>
  <c r="Z1383" i="4"/>
  <c r="AA1383" i="4" s="1"/>
  <c r="Z1379" i="4"/>
  <c r="AA1379" i="4" s="1"/>
  <c r="Z1375" i="4"/>
  <c r="AA1375" i="4" s="1"/>
  <c r="Z1371" i="4"/>
  <c r="AA1371" i="4" s="1"/>
  <c r="Z1367" i="4"/>
  <c r="AA1367" i="4" s="1"/>
  <c r="Z1363" i="4"/>
  <c r="AA1363" i="4" s="1"/>
  <c r="Z1359" i="4"/>
  <c r="AA1359" i="4" s="1"/>
  <c r="Z1355" i="4"/>
  <c r="AA1355" i="4" s="1"/>
  <c r="Z525" i="4"/>
  <c r="AA525" i="4" s="1"/>
  <c r="Z521" i="4"/>
  <c r="AA521" i="4" s="1"/>
  <c r="Z517" i="4"/>
  <c r="AA517" i="4" s="1"/>
  <c r="Z513" i="4"/>
  <c r="AA513" i="4" s="1"/>
  <c r="Z509" i="4"/>
  <c r="AA509" i="4" s="1"/>
  <c r="Z124" i="4"/>
  <c r="AA124" i="4" s="1"/>
  <c r="Z120" i="4"/>
  <c r="AA120" i="4" s="1"/>
  <c r="Z116" i="4"/>
  <c r="AA116" i="4" s="1"/>
  <c r="Z112" i="4"/>
  <c r="AA112" i="4" s="1"/>
  <c r="Z1144" i="4"/>
  <c r="AA1144" i="4" s="1"/>
  <c r="Z1140" i="4"/>
  <c r="AA1140" i="4" s="1"/>
  <c r="Z1136" i="4"/>
  <c r="AA1136" i="4" s="1"/>
  <c r="Z1132" i="4"/>
  <c r="AA1132" i="4" s="1"/>
  <c r="Z1128" i="4"/>
  <c r="AA1128" i="4" s="1"/>
  <c r="Z1124" i="4"/>
  <c r="AA1124" i="4" s="1"/>
  <c r="Z1120" i="4"/>
  <c r="AA1120" i="4" s="1"/>
  <c r="Z106" i="4"/>
  <c r="AA106" i="4" s="1"/>
  <c r="Z102" i="4"/>
  <c r="AA102" i="4" s="1"/>
  <c r="Z98" i="4"/>
  <c r="AA98" i="4" s="1"/>
  <c r="Z1419" i="4"/>
  <c r="AA1419" i="4" s="1"/>
  <c r="Z1415" i="4"/>
  <c r="AA1415" i="4" s="1"/>
  <c r="Z1411" i="4"/>
  <c r="AA1411" i="4" s="1"/>
  <c r="Z560" i="4"/>
  <c r="AA560" i="4" s="1"/>
  <c r="Z556" i="4"/>
  <c r="AA556" i="4" s="1"/>
  <c r="Z544" i="4"/>
  <c r="AA544" i="4" s="1"/>
  <c r="Z528" i="4"/>
  <c r="AA528" i="4" s="1"/>
  <c r="Z709" i="4"/>
  <c r="AA709" i="4" s="1"/>
  <c r="Z693" i="4"/>
  <c r="AA693" i="4" s="1"/>
  <c r="Z689" i="4"/>
  <c r="AA689" i="4" s="1"/>
  <c r="Z677" i="4"/>
  <c r="AA677" i="4" s="1"/>
  <c r="Z661" i="4"/>
  <c r="AA661" i="4" s="1"/>
  <c r="Z1284" i="4"/>
  <c r="AA1284" i="4" s="1"/>
  <c r="Z609" i="4"/>
  <c r="AA609" i="4" s="1"/>
  <c r="Z605" i="4"/>
  <c r="AA605" i="4" s="1"/>
  <c r="Z593" i="4"/>
  <c r="AA593" i="4" s="1"/>
  <c r="Z589" i="4"/>
  <c r="AA589" i="4" s="1"/>
  <c r="Z577" i="4"/>
  <c r="AA577" i="4" s="1"/>
  <c r="Z573" i="4"/>
  <c r="AA573" i="4" s="1"/>
  <c r="Z264" i="4"/>
  <c r="AA264" i="4" s="1"/>
  <c r="Z260" i="4"/>
  <c r="AA260" i="4" s="1"/>
  <c r="Z559" i="4"/>
  <c r="AA559" i="4" s="1"/>
  <c r="Z555" i="4"/>
  <c r="AA555" i="4" s="1"/>
  <c r="Z551" i="4"/>
  <c r="AA551" i="4" s="1"/>
  <c r="Z547" i="4"/>
  <c r="AA547" i="4" s="1"/>
  <c r="Z543" i="4"/>
  <c r="AA543" i="4" s="1"/>
  <c r="Z539" i="4"/>
  <c r="AA539" i="4" s="1"/>
  <c r="Z535" i="4"/>
  <c r="AA535" i="4" s="1"/>
  <c r="Z531" i="4"/>
  <c r="AA531" i="4" s="1"/>
  <c r="Z1232" i="4"/>
  <c r="AA1232" i="4" s="1"/>
  <c r="Z1228" i="4"/>
  <c r="AA1228" i="4" s="1"/>
  <c r="Z1224" i="4"/>
  <c r="AA1224" i="4" s="1"/>
  <c r="Z1220" i="4"/>
  <c r="AA1220" i="4" s="1"/>
  <c r="Z1216" i="4"/>
  <c r="AA1216" i="4" s="1"/>
  <c r="Z231" i="4"/>
  <c r="AA231" i="4" s="1"/>
  <c r="Z227" i="4"/>
  <c r="AA227" i="4" s="1"/>
  <c r="Z223" i="4"/>
  <c r="AA223" i="4" s="1"/>
  <c r="Z219" i="4"/>
  <c r="AA219" i="4" s="1"/>
  <c r="Z215" i="4"/>
  <c r="AA215" i="4" s="1"/>
  <c r="Z211" i="4"/>
  <c r="AA211" i="4" s="1"/>
  <c r="Z708" i="4"/>
  <c r="AA708" i="4" s="1"/>
  <c r="Z704" i="4"/>
  <c r="AA704" i="4" s="1"/>
  <c r="Z700" i="4"/>
  <c r="AA700" i="4" s="1"/>
  <c r="Z696" i="4"/>
  <c r="AA696" i="4" s="1"/>
  <c r="Z692" i="4"/>
  <c r="AA692" i="4" s="1"/>
  <c r="Z688" i="4"/>
  <c r="AA688" i="4" s="1"/>
  <c r="Z684" i="4"/>
  <c r="AA684" i="4" s="1"/>
  <c r="Z680" i="4"/>
  <c r="AA680" i="4" s="1"/>
  <c r="Z676" i="4"/>
  <c r="AA676" i="4" s="1"/>
  <c r="Z672" i="4"/>
  <c r="AA672" i="4" s="1"/>
  <c r="Z668" i="4"/>
  <c r="AA668" i="4" s="1"/>
  <c r="Z664" i="4"/>
  <c r="AA664" i="4" s="1"/>
  <c r="Z660" i="4"/>
  <c r="AA660" i="4" s="1"/>
  <c r="Z1283" i="4"/>
  <c r="AA1283" i="4" s="1"/>
  <c r="Z1279" i="4"/>
  <c r="AA1279" i="4" s="1"/>
  <c r="Z1275" i="4"/>
  <c r="AA1275" i="4" s="1"/>
  <c r="Z1271" i="4"/>
  <c r="AA1271" i="4" s="1"/>
  <c r="Z1267" i="4"/>
  <c r="AA1267" i="4" s="1"/>
  <c r="Z1263" i="4"/>
  <c r="AA1263" i="4" s="1"/>
  <c r="Z657" i="4"/>
  <c r="AA657" i="4" s="1"/>
  <c r="Z653" i="4"/>
  <c r="AA653" i="4" s="1"/>
  <c r="Z649" i="4"/>
  <c r="AA649" i="4" s="1"/>
  <c r="Z645" i="4"/>
  <c r="AA645" i="4" s="1"/>
  <c r="Z641" i="4"/>
  <c r="AA641" i="4" s="1"/>
  <c r="Z637" i="4"/>
  <c r="AA637" i="4" s="1"/>
  <c r="Z633" i="4"/>
  <c r="AA633" i="4" s="1"/>
  <c r="Z629" i="4"/>
  <c r="AA629" i="4" s="1"/>
  <c r="Z625" i="4"/>
  <c r="AA625" i="4" s="1"/>
  <c r="Z621" i="4"/>
  <c r="AA621" i="4" s="1"/>
  <c r="Z617" i="4"/>
  <c r="AA617" i="4" s="1"/>
  <c r="Z613" i="4"/>
  <c r="AA613" i="4" s="1"/>
  <c r="Z1393" i="4"/>
  <c r="AA1393" i="4" s="1"/>
  <c r="Z1389" i="4"/>
  <c r="AA1389" i="4" s="1"/>
  <c r="Z1385" i="4"/>
  <c r="AA1385" i="4" s="1"/>
  <c r="Z1381" i="4"/>
  <c r="AA1381" i="4" s="1"/>
  <c r="Z1377" i="4"/>
  <c r="AA1377" i="4" s="1"/>
  <c r="Z1373" i="4"/>
  <c r="AA1373" i="4" s="1"/>
  <c r="Z1369" i="4"/>
  <c r="AA1369" i="4" s="1"/>
  <c r="Z1365" i="4"/>
  <c r="AA1365" i="4" s="1"/>
  <c r="Z1361" i="4"/>
  <c r="AA1361" i="4" s="1"/>
  <c r="Z1357" i="4"/>
  <c r="AA1357" i="4" s="1"/>
  <c r="Z527" i="4"/>
  <c r="AA527" i="4" s="1"/>
  <c r="Z523" i="4"/>
  <c r="AA523" i="4" s="1"/>
  <c r="Z519" i="4"/>
  <c r="AA519" i="4" s="1"/>
  <c r="Z515" i="4"/>
  <c r="AA515" i="4" s="1"/>
  <c r="Z511" i="4"/>
  <c r="AA511" i="4" s="1"/>
  <c r="Z507" i="4"/>
  <c r="AA507" i="4" s="1"/>
  <c r="Z122" i="4"/>
  <c r="AA122" i="4" s="1"/>
  <c r="Z118" i="4"/>
  <c r="AA118" i="4" s="1"/>
  <c r="Z114" i="4"/>
  <c r="AA114" i="4" s="1"/>
  <c r="Z110" i="4"/>
  <c r="AA110" i="4" s="1"/>
  <c r="Z1142" i="4"/>
  <c r="AA1142" i="4" s="1"/>
  <c r="Z1138" i="4"/>
  <c r="AA1138" i="4" s="1"/>
  <c r="Z1134" i="4"/>
  <c r="AA1134" i="4" s="1"/>
  <c r="Z1130" i="4"/>
  <c r="AA1130" i="4" s="1"/>
  <c r="Z1122" i="4"/>
  <c r="AA1122" i="4" s="1"/>
  <c r="Z108" i="4"/>
  <c r="AA108" i="4" s="1"/>
  <c r="Z104" i="4"/>
  <c r="AA104" i="4" s="1"/>
  <c r="Z100" i="4"/>
  <c r="AA100" i="4" s="1"/>
  <c r="Z96" i="4"/>
  <c r="AA96" i="4" s="1"/>
  <c r="Z1417" i="4"/>
  <c r="AA1417" i="4" s="1"/>
  <c r="Z1413" i="4"/>
  <c r="AA1413" i="4" s="1"/>
  <c r="Z1409" i="4"/>
  <c r="AA1409" i="4" s="1"/>
  <c r="Z1208" i="4"/>
  <c r="AA1208" i="4" s="1"/>
  <c r="Z1204" i="4"/>
  <c r="AA1204" i="4" s="1"/>
  <c r="Z1200" i="4"/>
  <c r="AA1200" i="4" s="1"/>
  <c r="Z1196" i="4"/>
  <c r="AA1196" i="4" s="1"/>
  <c r="Z1257" i="4"/>
  <c r="AA1257" i="4" s="1"/>
  <c r="Z1253" i="4"/>
  <c r="AA1253" i="4" s="1"/>
  <c r="Z1249" i="4"/>
  <c r="AA1249" i="4" s="1"/>
  <c r="Z1245" i="4"/>
  <c r="AA1245" i="4" s="1"/>
  <c r="Z1241" i="4"/>
  <c r="AA1241" i="4" s="1"/>
  <c r="Z1237" i="4"/>
  <c r="AA1237" i="4" s="1"/>
  <c r="Z176" i="4"/>
  <c r="AA176" i="4" s="1"/>
  <c r="Z172" i="4"/>
  <c r="AA172" i="4" s="1"/>
  <c r="Z168" i="4"/>
  <c r="AA168" i="4" s="1"/>
  <c r="Z164" i="4"/>
  <c r="AA164" i="4" s="1"/>
  <c r="Z160" i="4"/>
  <c r="AA160" i="4" s="1"/>
  <c r="Z156" i="4"/>
  <c r="AA156" i="4" s="1"/>
  <c r="Z152" i="4"/>
  <c r="AA152" i="4" s="1"/>
  <c r="Z148" i="4"/>
  <c r="AA148" i="4" s="1"/>
  <c r="Z144" i="4"/>
  <c r="AA144" i="4" s="1"/>
  <c r="Z140" i="4"/>
  <c r="AA140" i="4" s="1"/>
  <c r="Z136" i="4"/>
  <c r="AA136" i="4" s="1"/>
  <c r="Z132" i="4"/>
  <c r="AA132" i="4" s="1"/>
  <c r="Z128" i="4"/>
  <c r="AA128" i="4" s="1"/>
  <c r="AA814" i="4"/>
  <c r="AA810" i="4"/>
  <c r="AA806" i="4"/>
  <c r="AA802" i="4"/>
  <c r="AA798" i="4"/>
  <c r="AA794" i="4"/>
  <c r="AA790" i="4"/>
  <c r="AA786" i="4"/>
  <c r="AA782" i="4"/>
  <c r="AA778" i="4"/>
  <c r="AA774" i="4"/>
  <c r="AA770" i="4"/>
  <c r="AA766" i="4"/>
  <c r="Z762" i="4"/>
  <c r="AA762" i="4" s="1"/>
  <c r="Z758" i="4"/>
  <c r="AA758" i="4" s="1"/>
  <c r="Z754" i="4"/>
  <c r="AA754" i="4" s="1"/>
  <c r="Z750" i="4"/>
  <c r="AA750" i="4" s="1"/>
  <c r="Z746" i="4"/>
  <c r="AA746" i="4" s="1"/>
  <c r="Z742" i="4"/>
  <c r="AA742" i="4" s="1"/>
  <c r="Z738" i="4"/>
  <c r="AA738" i="4" s="1"/>
  <c r="Z734" i="4"/>
  <c r="AA734" i="4" s="1"/>
  <c r="Z730" i="4"/>
  <c r="AA730" i="4" s="1"/>
  <c r="Z726" i="4"/>
  <c r="AA726" i="4" s="1"/>
  <c r="Z722" i="4"/>
  <c r="AA722" i="4" s="1"/>
  <c r="Z718" i="4"/>
  <c r="AA718" i="4" s="1"/>
  <c r="Z714" i="4"/>
  <c r="AA714" i="4" s="1"/>
  <c r="AA427" i="4"/>
  <c r="AA423" i="4"/>
  <c r="AA419" i="4"/>
  <c r="AA415" i="4"/>
  <c r="AA411" i="4"/>
  <c r="AA407" i="4"/>
  <c r="AA403" i="4"/>
  <c r="AA399" i="4"/>
  <c r="AA395" i="4"/>
  <c r="AA391" i="4"/>
  <c r="AA69" i="4"/>
  <c r="AA65" i="4"/>
  <c r="AA61" i="4"/>
  <c r="AA57" i="4"/>
  <c r="AA53" i="4"/>
  <c r="AA49" i="4"/>
  <c r="AA45" i="4"/>
  <c r="AA1116" i="4"/>
  <c r="AA1112" i="4"/>
  <c r="AA1108" i="4"/>
  <c r="AA1104" i="4"/>
  <c r="AA1100" i="4"/>
  <c r="AA1096" i="4"/>
  <c r="AA1092" i="4"/>
  <c r="AA1088" i="4"/>
  <c r="AA1084" i="4"/>
  <c r="AA1080" i="4"/>
  <c r="AA1076" i="4"/>
  <c r="AA1072" i="4"/>
  <c r="AA1068" i="4"/>
  <c r="AA1064" i="4"/>
  <c r="AA1060" i="4"/>
  <c r="AA1056" i="4"/>
  <c r="AA1052" i="4"/>
  <c r="AA1048" i="4"/>
  <c r="AA1044" i="4"/>
  <c r="AA1040" i="4"/>
  <c r="AA1036" i="4"/>
  <c r="AA1032" i="4"/>
  <c r="AA1028" i="4"/>
  <c r="AA1024" i="4"/>
  <c r="AA1020" i="4"/>
  <c r="Z44" i="4"/>
  <c r="AA44" i="4" s="1"/>
  <c r="Z40" i="4"/>
  <c r="AA40" i="4" s="1"/>
  <c r="Z36" i="4"/>
  <c r="AA36" i="4" s="1"/>
  <c r="Z32" i="4"/>
  <c r="AA32" i="4" s="1"/>
  <c r="Z28" i="4"/>
  <c r="AA28" i="4" s="1"/>
  <c r="Z24" i="4"/>
  <c r="AA24" i="4" s="1"/>
  <c r="Z20" i="4"/>
  <c r="AA20" i="4" s="1"/>
  <c r="Z1013" i="4"/>
  <c r="AA1013" i="4" s="1"/>
  <c r="Z1009" i="4"/>
  <c r="AA1009" i="4" s="1"/>
  <c r="Z1005" i="4"/>
  <c r="AA1005" i="4" s="1"/>
  <c r="Z1001" i="4"/>
  <c r="AA1001" i="4" s="1"/>
  <c r="Z997" i="4"/>
  <c r="AA997" i="4" s="1"/>
  <c r="Z993" i="4"/>
  <c r="AA993" i="4" s="1"/>
  <c r="Z479" i="4"/>
  <c r="AA479" i="4" s="1"/>
  <c r="Z475" i="4"/>
  <c r="AA475" i="4" s="1"/>
  <c r="Z471" i="4"/>
  <c r="AA471" i="4" s="1"/>
  <c r="Z467" i="4"/>
  <c r="AA467" i="4" s="1"/>
  <c r="Z463" i="4"/>
  <c r="AA463" i="4" s="1"/>
  <c r="Z459" i="4"/>
  <c r="AA459" i="4" s="1"/>
  <c r="Z455" i="4"/>
  <c r="AA455" i="4" s="1"/>
  <c r="Z451" i="4"/>
  <c r="AA451" i="4" s="1"/>
  <c r="Z447" i="4"/>
  <c r="AA447" i="4" s="1"/>
  <c r="Z443" i="4"/>
  <c r="AA443" i="4" s="1"/>
  <c r="Z439" i="4"/>
  <c r="AA439" i="4" s="1"/>
  <c r="Z435" i="4"/>
  <c r="AA435" i="4" s="1"/>
  <c r="Z431" i="4"/>
  <c r="AA431" i="4" s="1"/>
  <c r="Z1206" i="4"/>
  <c r="AA1206" i="4" s="1"/>
  <c r="Z1202" i="4"/>
  <c r="AA1202" i="4" s="1"/>
  <c r="Z1198" i="4"/>
  <c r="AA1198" i="4" s="1"/>
  <c r="Z1259" i="4"/>
  <c r="AA1259" i="4" s="1"/>
  <c r="Z1255" i="4"/>
  <c r="AA1255" i="4" s="1"/>
  <c r="Z1251" i="4"/>
  <c r="AA1251" i="4" s="1"/>
  <c r="Z1247" i="4"/>
  <c r="AA1247" i="4" s="1"/>
  <c r="Z1243" i="4"/>
  <c r="AA1243" i="4" s="1"/>
  <c r="Z1239" i="4"/>
  <c r="AA1239" i="4" s="1"/>
  <c r="Z1235" i="4"/>
  <c r="AA1235" i="4" s="1"/>
  <c r="Z174" i="4"/>
  <c r="AA174" i="4" s="1"/>
  <c r="Z170" i="4"/>
  <c r="AA170" i="4" s="1"/>
  <c r="Z166" i="4"/>
  <c r="AA166" i="4" s="1"/>
  <c r="Z162" i="4"/>
  <c r="AA162" i="4" s="1"/>
  <c r="Z158" i="4"/>
  <c r="AA158" i="4" s="1"/>
  <c r="Z154" i="4"/>
  <c r="AA154" i="4" s="1"/>
  <c r="Z150" i="4"/>
  <c r="AA150" i="4" s="1"/>
  <c r="Z146" i="4"/>
  <c r="AA146" i="4" s="1"/>
  <c r="Z142" i="4"/>
  <c r="AA142" i="4" s="1"/>
  <c r="Z138" i="4"/>
  <c r="AA138" i="4" s="1"/>
  <c r="Z134" i="4"/>
  <c r="AA134" i="4" s="1"/>
  <c r="Z130" i="4"/>
  <c r="AA130" i="4" s="1"/>
  <c r="Z126" i="4"/>
  <c r="AA126" i="4" s="1"/>
  <c r="AA812" i="4"/>
  <c r="AA808" i="4"/>
  <c r="AA804" i="4"/>
  <c r="AA800" i="4"/>
  <c r="AA796" i="4"/>
  <c r="AA792" i="4"/>
  <c r="AA788" i="4"/>
  <c r="AA784" i="4"/>
  <c r="AA780" i="4"/>
  <c r="AA776" i="4"/>
  <c r="AA772" i="4"/>
  <c r="AA768" i="4"/>
  <c r="AA764" i="4"/>
  <c r="Z760" i="4"/>
  <c r="AA760" i="4" s="1"/>
  <c r="Z756" i="4"/>
  <c r="AA756" i="4" s="1"/>
  <c r="Z752" i="4"/>
  <c r="AA752" i="4" s="1"/>
  <c r="Z748" i="4"/>
  <c r="AA748" i="4" s="1"/>
  <c r="Z744" i="4"/>
  <c r="AA744" i="4" s="1"/>
  <c r="Z740" i="4"/>
  <c r="AA740" i="4" s="1"/>
  <c r="Z736" i="4"/>
  <c r="AA736" i="4" s="1"/>
  <c r="Z732" i="4"/>
  <c r="AA732" i="4" s="1"/>
  <c r="Z728" i="4"/>
  <c r="AA728" i="4" s="1"/>
  <c r="Z724" i="4"/>
  <c r="AA724" i="4" s="1"/>
  <c r="Z720" i="4"/>
  <c r="AA720" i="4" s="1"/>
  <c r="AA712" i="4"/>
  <c r="AA425" i="4"/>
  <c r="AA421" i="4"/>
  <c r="AA417" i="4"/>
  <c r="AA413" i="4"/>
  <c r="AA409" i="4"/>
  <c r="AA405" i="4"/>
  <c r="AA401" i="4"/>
  <c r="AA397" i="4"/>
  <c r="AA393" i="4"/>
  <c r="AA389" i="4"/>
  <c r="AA385" i="4"/>
  <c r="AA381" i="4"/>
  <c r="Z957" i="4"/>
  <c r="AA957" i="4" s="1"/>
  <c r="AA1467" i="4"/>
  <c r="AA1463" i="4"/>
  <c r="AA1459" i="4"/>
  <c r="AA1455" i="4"/>
  <c r="AA1451" i="4"/>
  <c r="AA1447" i="4"/>
  <c r="AA377" i="4"/>
  <c r="AA373" i="4"/>
  <c r="AA369" i="4"/>
  <c r="AA1443" i="4"/>
  <c r="AA1439" i="4"/>
  <c r="AA1435" i="4"/>
  <c r="AA365" i="4"/>
  <c r="AA361" i="4"/>
  <c r="AA357" i="4"/>
  <c r="AA1432" i="4"/>
  <c r="AA1428" i="4"/>
  <c r="AA1424" i="4"/>
  <c r="Z610" i="4"/>
  <c r="AA610" i="4" s="1"/>
  <c r="Z606" i="4"/>
  <c r="AA606" i="4" s="1"/>
  <c r="Z602" i="4"/>
  <c r="AA602" i="4" s="1"/>
  <c r="Z598" i="4"/>
  <c r="AA598" i="4" s="1"/>
  <c r="Z594" i="4"/>
  <c r="AA594" i="4" s="1"/>
  <c r="Z590" i="4"/>
  <c r="AA590" i="4" s="1"/>
  <c r="Z586" i="4"/>
  <c r="AA586" i="4" s="1"/>
  <c r="Z582" i="4"/>
  <c r="AA582" i="4" s="1"/>
  <c r="Z578" i="4"/>
  <c r="AA578" i="4" s="1"/>
  <c r="Z574" i="4"/>
  <c r="AA574" i="4" s="1"/>
  <c r="Z570" i="4"/>
  <c r="AA570" i="4" s="1"/>
  <c r="Z566" i="4"/>
  <c r="AA566" i="4" s="1"/>
  <c r="Z261" i="4"/>
  <c r="AA261" i="4" s="1"/>
  <c r="Z552" i="4"/>
  <c r="AA552" i="4" s="1"/>
  <c r="Z548" i="4"/>
  <c r="AA548" i="4" s="1"/>
  <c r="Z536" i="4"/>
  <c r="AA536" i="4" s="1"/>
  <c r="Z532" i="4"/>
  <c r="AA532" i="4" s="1"/>
  <c r="Z1233" i="4"/>
  <c r="AA1233" i="4" s="1"/>
  <c r="Z1229" i="4"/>
  <c r="AA1229" i="4" s="1"/>
  <c r="Z1225" i="4"/>
  <c r="AA1225" i="4" s="1"/>
  <c r="Z1221" i="4"/>
  <c r="AA1221" i="4" s="1"/>
  <c r="Z1217" i="4"/>
  <c r="AA1217" i="4" s="1"/>
  <c r="Z232" i="4"/>
  <c r="AA232" i="4" s="1"/>
  <c r="Z228" i="4"/>
  <c r="AA228" i="4" s="1"/>
  <c r="Z224" i="4"/>
  <c r="AA224" i="4" s="1"/>
  <c r="Z220" i="4"/>
  <c r="AA220" i="4" s="1"/>
  <c r="Z216" i="4"/>
  <c r="AA216" i="4" s="1"/>
  <c r="Z212" i="4"/>
  <c r="AA212" i="4" s="1"/>
  <c r="Z701" i="4"/>
  <c r="AA701" i="4" s="1"/>
  <c r="Z697" i="4"/>
  <c r="AA697" i="4" s="1"/>
  <c r="Z685" i="4"/>
  <c r="AA685" i="4" s="1"/>
  <c r="Z681" i="4"/>
  <c r="AA681" i="4" s="1"/>
  <c r="Z669" i="4"/>
  <c r="AA669" i="4" s="1"/>
  <c r="Z665" i="4"/>
  <c r="AA665" i="4" s="1"/>
  <c r="Z1280" i="4"/>
  <c r="AA1280" i="4" s="1"/>
  <c r="Z1276" i="4"/>
  <c r="AA1276" i="4" s="1"/>
  <c r="Z1272" i="4"/>
  <c r="AA1272" i="4" s="1"/>
  <c r="Z1268" i="4"/>
  <c r="AA1268" i="4" s="1"/>
  <c r="Z1264" i="4"/>
  <c r="AA1264" i="4" s="1"/>
  <c r="Z658" i="4"/>
  <c r="AA658" i="4" s="1"/>
  <c r="Z654" i="4"/>
  <c r="AA654" i="4" s="1"/>
  <c r="Z650" i="4"/>
  <c r="AA650" i="4" s="1"/>
  <c r="Z646" i="4"/>
  <c r="AA646" i="4" s="1"/>
  <c r="Z642" i="4"/>
  <c r="AA642" i="4" s="1"/>
  <c r="Z638" i="4"/>
  <c r="AA638" i="4" s="1"/>
  <c r="Z634" i="4"/>
  <c r="AA634" i="4" s="1"/>
  <c r="Z630" i="4"/>
  <c r="AA630" i="4" s="1"/>
  <c r="Z626" i="4"/>
  <c r="AA626" i="4" s="1"/>
  <c r="Z622" i="4"/>
  <c r="AA622" i="4" s="1"/>
  <c r="Z618" i="4"/>
  <c r="AA618" i="4" s="1"/>
  <c r="Z614" i="4"/>
  <c r="AA614" i="4" s="1"/>
  <c r="AA1188" i="4"/>
  <c r="Z1394" i="4"/>
  <c r="AA1394" i="4" s="1"/>
  <c r="Z1390" i="4"/>
  <c r="AA1390" i="4" s="1"/>
  <c r="Z1386" i="4"/>
  <c r="AA1386" i="4" s="1"/>
  <c r="Z1382" i="4"/>
  <c r="AA1382" i="4" s="1"/>
  <c r="Z1378" i="4"/>
  <c r="AA1378" i="4" s="1"/>
  <c r="Z1374" i="4"/>
  <c r="AA1374" i="4" s="1"/>
  <c r="Z1370" i="4"/>
  <c r="AA1370" i="4" s="1"/>
  <c r="Z1366" i="4"/>
  <c r="AA1366" i="4" s="1"/>
  <c r="Z1362" i="4"/>
  <c r="AA1362" i="4" s="1"/>
  <c r="Z1358" i="4"/>
  <c r="AA1358" i="4" s="1"/>
  <c r="Z1354" i="4"/>
  <c r="AA1354" i="4" s="1"/>
  <c r="Z524" i="4"/>
  <c r="AA524" i="4" s="1"/>
  <c r="Z520" i="4"/>
  <c r="AA520" i="4" s="1"/>
  <c r="Z516" i="4"/>
  <c r="AA516" i="4" s="1"/>
  <c r="Z512" i="4"/>
  <c r="AA512" i="4" s="1"/>
  <c r="Z508" i="4"/>
  <c r="AA508" i="4" s="1"/>
  <c r="Z123" i="4"/>
  <c r="AA123" i="4" s="1"/>
  <c r="Z119" i="4"/>
  <c r="AA119" i="4" s="1"/>
  <c r="Z115" i="4"/>
  <c r="AA115" i="4" s="1"/>
  <c r="Z111" i="4"/>
  <c r="AA111" i="4" s="1"/>
  <c r="Z1143" i="4"/>
  <c r="AA1143" i="4" s="1"/>
  <c r="Z1139" i="4"/>
  <c r="AA1139" i="4" s="1"/>
  <c r="Z1135" i="4"/>
  <c r="AA1135" i="4" s="1"/>
  <c r="AA1466" i="4"/>
  <c r="AA1462" i="4"/>
  <c r="AA1458" i="4"/>
  <c r="AA1454" i="4"/>
  <c r="AA1450" i="4"/>
  <c r="AA1446" i="4"/>
  <c r="AA376" i="4"/>
  <c r="AA372" i="4"/>
  <c r="AA368" i="4"/>
  <c r="AA1442" i="4"/>
  <c r="AA1438" i="4"/>
  <c r="AA1434" i="4"/>
  <c r="AA364" i="4"/>
  <c r="AA360" i="4"/>
  <c r="AA356" i="4"/>
  <c r="AA1431" i="4"/>
  <c r="AA1427" i="4"/>
  <c r="AA846" i="4"/>
  <c r="AA70" i="4"/>
  <c r="AA66" i="4"/>
  <c r="AA62" i="4"/>
  <c r="AA58" i="4"/>
  <c r="AA54" i="4"/>
  <c r="AA50" i="4"/>
  <c r="AA46" i="4"/>
  <c r="AA1117" i="4"/>
  <c r="AA1113" i="4"/>
  <c r="AA1109" i="4"/>
  <c r="AA1105" i="4"/>
  <c r="AA1101" i="4"/>
  <c r="AA1097" i="4"/>
  <c r="AA1093" i="4"/>
  <c r="AA1089" i="4"/>
  <c r="AA1085" i="4"/>
  <c r="AA1081" i="4"/>
  <c r="AA1077" i="4"/>
  <c r="AA1073" i="4"/>
  <c r="AA1069" i="4"/>
  <c r="AA1065" i="4"/>
  <c r="AA1061" i="4"/>
  <c r="AA1057" i="4"/>
  <c r="AA1053" i="4"/>
  <c r="AA1049" i="4"/>
  <c r="AA1045" i="4"/>
  <c r="AA1041" i="4"/>
  <c r="AA1037" i="4"/>
  <c r="AA1033" i="4"/>
  <c r="AA1029" i="4"/>
  <c r="AA1025" i="4"/>
  <c r="AA1021" i="4"/>
  <c r="AA1017" i="4"/>
  <c r="Z41" i="4"/>
  <c r="AA41" i="4" s="1"/>
  <c r="Z37" i="4"/>
  <c r="AA37" i="4" s="1"/>
  <c r="Z33" i="4"/>
  <c r="AA33" i="4" s="1"/>
  <c r="Z29" i="4"/>
  <c r="AA29" i="4" s="1"/>
  <c r="Z25" i="4"/>
  <c r="AA25" i="4" s="1"/>
  <c r="Z21" i="4"/>
  <c r="AA21" i="4" s="1"/>
  <c r="Z1014" i="4"/>
  <c r="AA1014" i="4" s="1"/>
  <c r="Z1010" i="4"/>
  <c r="AA1010" i="4" s="1"/>
  <c r="Z1006" i="4"/>
  <c r="AA1006" i="4" s="1"/>
  <c r="Z1002" i="4"/>
  <c r="AA1002" i="4" s="1"/>
  <c r="Z998" i="4"/>
  <c r="AA998" i="4" s="1"/>
  <c r="Z994" i="4"/>
  <c r="AA994" i="4" s="1"/>
  <c r="Z480" i="4"/>
  <c r="AA480" i="4" s="1"/>
  <c r="Z476" i="4"/>
  <c r="AA476" i="4" s="1"/>
  <c r="Z472" i="4"/>
  <c r="AA472" i="4" s="1"/>
  <c r="Z468" i="4"/>
  <c r="AA468" i="4" s="1"/>
  <c r="Z464" i="4"/>
  <c r="AA464" i="4" s="1"/>
  <c r="Z460" i="4"/>
  <c r="AA460" i="4" s="1"/>
  <c r="Z456" i="4"/>
  <c r="AA456" i="4" s="1"/>
  <c r="Z452" i="4"/>
  <c r="AA452" i="4" s="1"/>
  <c r="Z448" i="4"/>
  <c r="AA448" i="4" s="1"/>
  <c r="Z444" i="4"/>
  <c r="AA444" i="4" s="1"/>
  <c r="Z440" i="4"/>
  <c r="AA440" i="4" s="1"/>
  <c r="Z436" i="4"/>
  <c r="AA436" i="4" s="1"/>
  <c r="Z432" i="4"/>
  <c r="AA432" i="4" s="1"/>
  <c r="Z1131" i="4"/>
  <c r="AA1131" i="4" s="1"/>
  <c r="Z1127" i="4"/>
  <c r="AA1127" i="4" s="1"/>
  <c r="Z1123" i="4"/>
  <c r="AA1123" i="4" s="1"/>
  <c r="Z109" i="4"/>
  <c r="AA109" i="4" s="1"/>
  <c r="Z105" i="4"/>
  <c r="AA105" i="4" s="1"/>
  <c r="Z101" i="4"/>
  <c r="AA101" i="4" s="1"/>
  <c r="Z97" i="4"/>
  <c r="AA97" i="4" s="1"/>
  <c r="Z1418" i="4"/>
  <c r="AA1418" i="4" s="1"/>
  <c r="Z1414" i="4"/>
  <c r="AA1414" i="4" s="1"/>
  <c r="Z1410" i="4"/>
  <c r="AA1410" i="4" s="1"/>
  <c r="Z1209" i="4"/>
  <c r="AA1209" i="4" s="1"/>
  <c r="Z1205" i="4"/>
  <c r="AA1205" i="4" s="1"/>
  <c r="Z1201" i="4"/>
  <c r="AA1201" i="4" s="1"/>
  <c r="Z1197" i="4"/>
  <c r="AA1197" i="4" s="1"/>
  <c r="Z1258" i="4"/>
  <c r="AA1258" i="4" s="1"/>
  <c r="Z1254" i="4"/>
  <c r="AA1254" i="4" s="1"/>
  <c r="Z1250" i="4"/>
  <c r="AA1250" i="4" s="1"/>
  <c r="Z1246" i="4"/>
  <c r="AA1246" i="4" s="1"/>
  <c r="Z1242" i="4"/>
  <c r="AA1242" i="4" s="1"/>
  <c r="Z1238" i="4"/>
  <c r="AA1238" i="4" s="1"/>
  <c r="Z177" i="4"/>
  <c r="AA177" i="4" s="1"/>
  <c r="Z173" i="4"/>
  <c r="AA173" i="4" s="1"/>
  <c r="Z169" i="4"/>
  <c r="AA169" i="4" s="1"/>
  <c r="Z165" i="4"/>
  <c r="AA165" i="4" s="1"/>
  <c r="Z161" i="4"/>
  <c r="AA161" i="4" s="1"/>
  <c r="Z157" i="4"/>
  <c r="AA157" i="4" s="1"/>
  <c r="Z153" i="4"/>
  <c r="AA153" i="4" s="1"/>
  <c r="Z149" i="4"/>
  <c r="AA149" i="4" s="1"/>
  <c r="Z145" i="4"/>
  <c r="AA145" i="4" s="1"/>
  <c r="Z141" i="4"/>
  <c r="AA141" i="4" s="1"/>
  <c r="Z137" i="4"/>
  <c r="AA137" i="4" s="1"/>
  <c r="Z133" i="4"/>
  <c r="AA133" i="4" s="1"/>
  <c r="Z129" i="4"/>
  <c r="AA129" i="4" s="1"/>
  <c r="AA815" i="4"/>
  <c r="AA811" i="4"/>
  <c r="AA807" i="4"/>
  <c r="AA803" i="4"/>
  <c r="AA799" i="4"/>
  <c r="AA795" i="4"/>
  <c r="AA791" i="4"/>
  <c r="AA787" i="4"/>
  <c r="AA783" i="4"/>
  <c r="AA779" i="4"/>
  <c r="AA775" i="4"/>
  <c r="AA771" i="4"/>
  <c r="AA767" i="4"/>
  <c r="Z763" i="4"/>
  <c r="AA763" i="4" s="1"/>
  <c r="Z759" i="4"/>
  <c r="AA759" i="4" s="1"/>
  <c r="Z755" i="4"/>
  <c r="AA755" i="4" s="1"/>
  <c r="Z751" i="4"/>
  <c r="AA751" i="4" s="1"/>
  <c r="Z747" i="4"/>
  <c r="AA747" i="4" s="1"/>
  <c r="Z743" i="4"/>
  <c r="AA743" i="4" s="1"/>
  <c r="Z739" i="4"/>
  <c r="AA739" i="4" s="1"/>
  <c r="Z735" i="4"/>
  <c r="AA735" i="4" s="1"/>
  <c r="Z731" i="4"/>
  <c r="AA731" i="4" s="1"/>
  <c r="Z727" i="4"/>
  <c r="AA727" i="4" s="1"/>
  <c r="Z723" i="4"/>
  <c r="AA723" i="4" s="1"/>
  <c r="Z719" i="4"/>
  <c r="AA719" i="4" s="1"/>
  <c r="Z715" i="4"/>
  <c r="AA715" i="4" s="1"/>
  <c r="AA428" i="4"/>
  <c r="AA424" i="4"/>
  <c r="AA420" i="4"/>
  <c r="AA416" i="4"/>
  <c r="AA412" i="4"/>
  <c r="AA408" i="4"/>
  <c r="AA404" i="4"/>
  <c r="AA400" i="4"/>
  <c r="AA396" i="4"/>
  <c r="AA392" i="4"/>
  <c r="AA388" i="4"/>
  <c r="AA384" i="4"/>
  <c r="Z971" i="4"/>
  <c r="AA971" i="4" s="1"/>
  <c r="Z959" i="4"/>
  <c r="AA959" i="4" s="1"/>
  <c r="AA1195" i="4"/>
  <c r="AA1465" i="4"/>
  <c r="AA1461" i="4"/>
  <c r="AA1457" i="4"/>
  <c r="AA1453" i="4"/>
  <c r="AA1449" i="4"/>
  <c r="AA379" i="4"/>
  <c r="AA375" i="4"/>
  <c r="AA371" i="4"/>
  <c r="AA1445" i="4"/>
  <c r="AA1441" i="4"/>
  <c r="AA1437" i="4"/>
  <c r="AA367" i="4"/>
  <c r="AA363" i="4"/>
  <c r="AA359" i="4"/>
  <c r="AA355" i="4"/>
  <c r="AA1430" i="4"/>
  <c r="AA1426" i="4"/>
  <c r="AA68" i="4"/>
  <c r="AA64" i="4"/>
  <c r="AA60" i="4"/>
  <c r="AA56" i="4"/>
  <c r="AA52" i="4"/>
  <c r="AA48" i="4"/>
  <c r="AA1119" i="4"/>
  <c r="AA1115" i="4"/>
  <c r="AA1111" i="4"/>
  <c r="AA1107" i="4"/>
  <c r="AA1103" i="4"/>
  <c r="AA1099" i="4"/>
  <c r="AA1095" i="4"/>
  <c r="AA1091" i="4"/>
  <c r="AA1087" i="4"/>
  <c r="AA1083" i="4"/>
  <c r="AA1079" i="4"/>
  <c r="AA1075" i="4"/>
  <c r="AA1071" i="4"/>
  <c r="AA1067" i="4"/>
  <c r="AA1063" i="4"/>
  <c r="AA1059" i="4"/>
  <c r="AA1055" i="4"/>
  <c r="AA1051" i="4"/>
  <c r="AA1047" i="4"/>
  <c r="AA1043" i="4"/>
  <c r="AA1039" i="4"/>
  <c r="AA1035" i="4"/>
  <c r="AA1031" i="4"/>
  <c r="AA1027" i="4"/>
  <c r="AA1023" i="4"/>
  <c r="AA1019" i="4"/>
  <c r="Z43" i="4"/>
  <c r="AA43" i="4" s="1"/>
  <c r="Z39" i="4"/>
  <c r="AA39" i="4" s="1"/>
  <c r="Z35" i="4"/>
  <c r="AA35" i="4" s="1"/>
  <c r="Z31" i="4"/>
  <c r="AA31" i="4" s="1"/>
  <c r="Z27" i="4"/>
  <c r="AA27" i="4" s="1"/>
  <c r="Z23" i="4"/>
  <c r="AA23" i="4" s="1"/>
  <c r="Z1016" i="4"/>
  <c r="AA1016" i="4" s="1"/>
  <c r="Z1012" i="4"/>
  <c r="AA1012" i="4" s="1"/>
  <c r="Z1008" i="4"/>
  <c r="AA1008" i="4" s="1"/>
  <c r="Z1004" i="4"/>
  <c r="AA1004" i="4" s="1"/>
  <c r="Z1000" i="4"/>
  <c r="AA1000" i="4" s="1"/>
  <c r="Z996" i="4"/>
  <c r="AA996" i="4" s="1"/>
  <c r="Z992" i="4"/>
  <c r="AA992" i="4" s="1"/>
  <c r="Z478" i="4"/>
  <c r="AA478" i="4" s="1"/>
  <c r="Z474" i="4"/>
  <c r="AA474" i="4" s="1"/>
  <c r="Z470" i="4"/>
  <c r="AA470" i="4" s="1"/>
  <c r="Z466" i="4"/>
  <c r="AA466" i="4" s="1"/>
  <c r="Z462" i="4"/>
  <c r="AA462" i="4" s="1"/>
  <c r="Z458" i="4"/>
  <c r="AA458" i="4" s="1"/>
  <c r="Z454" i="4"/>
  <c r="AA454" i="4" s="1"/>
  <c r="Z450" i="4"/>
  <c r="AA450" i="4" s="1"/>
  <c r="Z446" i="4"/>
  <c r="AA446" i="4" s="1"/>
  <c r="Z442" i="4"/>
  <c r="AA442" i="4" s="1"/>
  <c r="Z438" i="4"/>
  <c r="AA438" i="4" s="1"/>
  <c r="Z434" i="4"/>
  <c r="AA434" i="4" s="1"/>
  <c r="Z430" i="4"/>
  <c r="AA430" i="4" s="1"/>
  <c r="AA387" i="4"/>
  <c r="AA383" i="4"/>
  <c r="AA1468" i="4"/>
  <c r="AA1464" i="4"/>
  <c r="AA1460" i="4"/>
  <c r="AA1456" i="4"/>
  <c r="AA1452" i="4"/>
  <c r="AA1448" i="4"/>
  <c r="AA378" i="4"/>
  <c r="AA374" i="4"/>
  <c r="AA370" i="4"/>
  <c r="AA1444" i="4"/>
  <c r="AA1440" i="4"/>
  <c r="AA1436" i="4"/>
  <c r="AA366" i="4"/>
  <c r="AA362" i="4"/>
  <c r="AA358" i="4"/>
  <c r="AA1433" i="4"/>
  <c r="AA1429" i="4"/>
  <c r="AA1425" i="4"/>
  <c r="AA820" i="4"/>
  <c r="AA67" i="4"/>
  <c r="AA63" i="4"/>
  <c r="AA59" i="4"/>
  <c r="AA55" i="4"/>
  <c r="AA51" i="4"/>
  <c r="AA47" i="4"/>
  <c r="AA1118" i="4"/>
  <c r="AA1114" i="4"/>
  <c r="AA1110" i="4"/>
  <c r="AA1106" i="4"/>
  <c r="AA1102" i="4"/>
  <c r="AA1098" i="4"/>
  <c r="AA1094" i="4"/>
  <c r="AA1090" i="4"/>
  <c r="AA1086" i="4"/>
  <c r="AA1082" i="4"/>
  <c r="AA1078" i="4"/>
  <c r="AA1074" i="4"/>
  <c r="AA1070" i="4"/>
  <c r="AA1066" i="4"/>
  <c r="AA1062" i="4"/>
  <c r="AA1058" i="4"/>
  <c r="AA1054" i="4"/>
  <c r="AA1050" i="4"/>
  <c r="AA1046" i="4"/>
  <c r="AA1042" i="4"/>
  <c r="AA1038" i="4"/>
  <c r="AA1034" i="4"/>
  <c r="AA1030" i="4"/>
  <c r="AA1026" i="4"/>
  <c r="AA1022" i="4"/>
  <c r="AA1018" i="4"/>
  <c r="Z42" i="4"/>
  <c r="AA42" i="4" s="1"/>
  <c r="Z38" i="4"/>
  <c r="AA38" i="4" s="1"/>
  <c r="Z34" i="4"/>
  <c r="AA34" i="4" s="1"/>
  <c r="Z30" i="4"/>
  <c r="AA30" i="4" s="1"/>
  <c r="Z26" i="4"/>
  <c r="AA26" i="4" s="1"/>
  <c r="Z22" i="4"/>
  <c r="AA22" i="4" s="1"/>
  <c r="Z1015" i="4"/>
  <c r="AA1015" i="4" s="1"/>
  <c r="Z1011" i="4"/>
  <c r="AA1011" i="4" s="1"/>
  <c r="Z1007" i="4"/>
  <c r="AA1007" i="4" s="1"/>
  <c r="Z1003" i="4"/>
  <c r="AA1003" i="4" s="1"/>
  <c r="Z999" i="4"/>
  <c r="AA999" i="4" s="1"/>
  <c r="Z995" i="4"/>
  <c r="AA995" i="4" s="1"/>
  <c r="Z991" i="4"/>
  <c r="AA991" i="4" s="1"/>
  <c r="Z477" i="4"/>
  <c r="AA477" i="4" s="1"/>
  <c r="Z473" i="4"/>
  <c r="AA473" i="4" s="1"/>
  <c r="Z469" i="4"/>
  <c r="AA469" i="4" s="1"/>
  <c r="Z465" i="4"/>
  <c r="AA465" i="4" s="1"/>
  <c r="Z461" i="4"/>
  <c r="AA461" i="4" s="1"/>
  <c r="Z457" i="4"/>
  <c r="AA457" i="4" s="1"/>
  <c r="Z453" i="4"/>
  <c r="AA453" i="4" s="1"/>
  <c r="Z449" i="4"/>
  <c r="AA449" i="4" s="1"/>
  <c r="Z445" i="4"/>
  <c r="AA445" i="4" s="1"/>
  <c r="Z441" i="4"/>
  <c r="AA441" i="4" s="1"/>
  <c r="Z437" i="4"/>
  <c r="AA437" i="4" s="1"/>
  <c r="Z433" i="4"/>
  <c r="AA433" i="4" s="1"/>
  <c r="AB30" i="5"/>
  <c r="X1184" i="1"/>
  <c r="Y1184" i="1" s="1"/>
  <c r="X1185" i="1"/>
  <c r="X1186" i="1"/>
  <c r="Y1186" i="1" s="1"/>
  <c r="X1187" i="1"/>
  <c r="X1188" i="1"/>
  <c r="Y1188" i="1" s="1"/>
  <c r="X1189" i="1"/>
  <c r="X1190" i="1"/>
  <c r="X1191" i="1"/>
  <c r="X1192" i="1"/>
  <c r="Y1192" i="1" s="1"/>
  <c r="X1193" i="1"/>
  <c r="X1194" i="1"/>
  <c r="X1195" i="1"/>
  <c r="X1196" i="1"/>
  <c r="Y1196" i="1" s="1"/>
  <c r="X1197" i="1"/>
  <c r="X1198" i="1"/>
  <c r="Y1198" i="1" s="1"/>
  <c r="X1199" i="1"/>
  <c r="X1200" i="1"/>
  <c r="Y1200" i="1" s="1"/>
  <c r="X1201" i="1"/>
  <c r="X1202" i="1"/>
  <c r="X1203" i="1"/>
  <c r="X1204" i="1"/>
  <c r="Y1204" i="1" s="1"/>
  <c r="X1205" i="1"/>
  <c r="X1206" i="1"/>
  <c r="X1207" i="1"/>
  <c r="X1208" i="1"/>
  <c r="Y1208" i="1" s="1"/>
  <c r="X1209" i="1"/>
  <c r="X1210" i="1"/>
  <c r="Y1210" i="1" s="1"/>
  <c r="X1211" i="1"/>
  <c r="X1212" i="1"/>
  <c r="Y1212" i="1" s="1"/>
  <c r="X1213" i="1"/>
  <c r="X1214" i="1"/>
  <c r="X1215" i="1"/>
  <c r="X1216" i="1"/>
  <c r="Y1216" i="1" s="1"/>
  <c r="X1217" i="1"/>
  <c r="X1218" i="1"/>
  <c r="X1219" i="1"/>
  <c r="X1220" i="1"/>
  <c r="Y1220" i="1" s="1"/>
  <c r="X1221" i="1"/>
  <c r="X1222" i="1"/>
  <c r="Y1222" i="1" s="1"/>
  <c r="X1223" i="1"/>
  <c r="X1224" i="1"/>
  <c r="Y1224" i="1" s="1"/>
  <c r="X1225" i="1"/>
  <c r="X1226" i="1"/>
  <c r="X1227" i="1"/>
  <c r="X1228" i="1"/>
  <c r="Y1228" i="1" s="1"/>
  <c r="X1229" i="1"/>
  <c r="X1230" i="1"/>
  <c r="X1231" i="1"/>
  <c r="X1232" i="1"/>
  <c r="Y1232" i="1" s="1"/>
  <c r="X1233" i="1"/>
  <c r="X1234" i="1"/>
  <c r="Y1234" i="1" s="1"/>
  <c r="X1235" i="1"/>
  <c r="X1236" i="1"/>
  <c r="Y1236" i="1" s="1"/>
  <c r="X1237" i="1"/>
  <c r="X1238" i="1"/>
  <c r="X1239" i="1"/>
  <c r="X1240" i="1"/>
  <c r="Y1240" i="1" s="1"/>
  <c r="X1241" i="1"/>
  <c r="X1242" i="1"/>
  <c r="X1244" i="1"/>
  <c r="X1245" i="1"/>
  <c r="Y1245" i="1" s="1"/>
  <c r="X1246" i="1"/>
  <c r="X1247" i="1"/>
  <c r="Y1247" i="1" s="1"/>
  <c r="X1248" i="1"/>
  <c r="X1249" i="1"/>
  <c r="Y1249" i="1" s="1"/>
  <c r="X1250" i="1"/>
  <c r="X1251" i="1"/>
  <c r="X1252" i="1"/>
  <c r="X1253" i="1"/>
  <c r="Y1253" i="1" s="1"/>
  <c r="X1254" i="1"/>
  <c r="X1255" i="1"/>
  <c r="X1256" i="1"/>
  <c r="X1257" i="1"/>
  <c r="Y1257" i="1" s="1"/>
  <c r="X1258" i="1"/>
  <c r="X1259" i="1"/>
  <c r="Y1259" i="1" s="1"/>
  <c r="X1260" i="1"/>
  <c r="X1261" i="1"/>
  <c r="Y1261" i="1" s="1"/>
  <c r="X1262" i="1"/>
  <c r="X1263" i="1"/>
  <c r="X1264" i="1"/>
  <c r="X1265" i="1"/>
  <c r="Y1265" i="1" s="1"/>
  <c r="X1266" i="1"/>
  <c r="X1267" i="1"/>
  <c r="X1268" i="1"/>
  <c r="X1269" i="1"/>
  <c r="Y1269" i="1" s="1"/>
  <c r="X1270" i="1"/>
  <c r="X1271" i="1"/>
  <c r="Y1271" i="1" s="1"/>
  <c r="X1272" i="1"/>
  <c r="X1273" i="1"/>
  <c r="Y1273" i="1" s="1"/>
  <c r="X1274" i="1"/>
  <c r="X1275" i="1"/>
  <c r="X1276" i="1"/>
  <c r="X1277" i="1"/>
  <c r="Y1277" i="1" s="1"/>
  <c r="X1278" i="1"/>
  <c r="X1279" i="1"/>
  <c r="X1280" i="1"/>
  <c r="X1281" i="1"/>
  <c r="Y1281" i="1" s="1"/>
  <c r="X1282" i="1"/>
  <c r="X1283" i="1"/>
  <c r="Y1283" i="1" s="1"/>
  <c r="X1284" i="1"/>
  <c r="X1285" i="1"/>
  <c r="Y1285" i="1" s="1"/>
  <c r="X1286" i="1"/>
  <c r="X1287" i="1"/>
  <c r="X1288" i="1"/>
  <c r="X1289" i="1"/>
  <c r="Y1289" i="1" s="1"/>
  <c r="X1290" i="1"/>
  <c r="X1291" i="1"/>
  <c r="X1292" i="1"/>
  <c r="X1293" i="1"/>
  <c r="Y1293" i="1" s="1"/>
  <c r="X1294" i="1"/>
  <c r="X1295" i="1"/>
  <c r="Y1295" i="1" s="1"/>
  <c r="X1296" i="1"/>
  <c r="X1297" i="1"/>
  <c r="Y1297" i="1" s="1"/>
  <c r="X1298" i="1"/>
  <c r="X1299" i="1"/>
  <c r="X1300" i="1"/>
  <c r="X1301" i="1"/>
  <c r="Y1301" i="1" s="1"/>
  <c r="X1302" i="1"/>
  <c r="X1303" i="1"/>
  <c r="X1304" i="1"/>
  <c r="X1305" i="1"/>
  <c r="Y1305" i="1" s="1"/>
  <c r="X1306" i="1"/>
  <c r="X1307" i="1"/>
  <c r="Y1307" i="1" s="1"/>
  <c r="X1308" i="1"/>
  <c r="X1309" i="1"/>
  <c r="Y1309" i="1" s="1"/>
  <c r="X1310" i="1"/>
  <c r="X1311" i="1"/>
  <c r="X1312" i="1"/>
  <c r="X1313" i="1"/>
  <c r="Y1313" i="1" s="1"/>
  <c r="X1314" i="1"/>
  <c r="X1315" i="1"/>
  <c r="X1316" i="1"/>
  <c r="X1317" i="1"/>
  <c r="Y1317" i="1" s="1"/>
  <c r="X1318" i="1"/>
  <c r="X1319" i="1"/>
  <c r="Y1319" i="1" s="1"/>
  <c r="X1320" i="1"/>
  <c r="X1321" i="1"/>
  <c r="Y1321" i="1" s="1"/>
  <c r="X1322" i="1"/>
  <c r="X1323" i="1"/>
  <c r="X1324" i="1"/>
  <c r="X1325" i="1"/>
  <c r="Y1325" i="1" s="1"/>
  <c r="X1326" i="1"/>
  <c r="X1327" i="1"/>
  <c r="X1328" i="1"/>
  <c r="X1329" i="1"/>
  <c r="Y1329" i="1" s="1"/>
  <c r="X1330" i="1"/>
  <c r="X1331" i="1"/>
  <c r="Y1331" i="1" s="1"/>
  <c r="X1332" i="1"/>
  <c r="X1333" i="1"/>
  <c r="Y1333" i="1" s="1"/>
  <c r="X1334" i="1"/>
  <c r="X1335" i="1"/>
  <c r="X1336" i="1"/>
  <c r="X1337" i="1"/>
  <c r="Y1337" i="1" s="1"/>
  <c r="X1338" i="1"/>
  <c r="X1339" i="1"/>
  <c r="X1340" i="1"/>
  <c r="X1341" i="1"/>
  <c r="Y1341" i="1" s="1"/>
  <c r="X1342" i="1"/>
  <c r="X1343" i="1"/>
  <c r="Y1343" i="1" s="1"/>
  <c r="X1344" i="1"/>
  <c r="X1345" i="1"/>
  <c r="Y1345" i="1" s="1"/>
  <c r="X1346" i="1"/>
  <c r="X1347" i="1"/>
  <c r="X1348" i="1"/>
  <c r="X1349" i="1"/>
  <c r="Y1349" i="1" s="1"/>
  <c r="X1350" i="1"/>
  <c r="X1351" i="1"/>
  <c r="X1352" i="1"/>
  <c r="X1353" i="1"/>
  <c r="Y1353" i="1" s="1"/>
  <c r="X1354" i="1"/>
  <c r="X1355" i="1"/>
  <c r="Y1355" i="1" s="1"/>
  <c r="X1356" i="1"/>
  <c r="X1183" i="1"/>
  <c r="Y1183" i="1" s="1"/>
  <c r="X898" i="1"/>
  <c r="X899" i="1"/>
  <c r="X900" i="1"/>
  <c r="Y900" i="1" s="1"/>
  <c r="X901" i="1"/>
  <c r="Y901" i="1" s="1"/>
  <c r="X902" i="1"/>
  <c r="X903" i="1"/>
  <c r="X904" i="1"/>
  <c r="Y904" i="1" s="1"/>
  <c r="X905" i="1"/>
  <c r="X906" i="1"/>
  <c r="Y906" i="1" s="1"/>
  <c r="X907" i="1"/>
  <c r="Y907" i="1" s="1"/>
  <c r="X908" i="1"/>
  <c r="Y908" i="1" s="1"/>
  <c r="X807" i="1"/>
  <c r="Y807" i="1" s="1"/>
  <c r="X808" i="1"/>
  <c r="Y808" i="1" s="1"/>
  <c r="X809" i="1"/>
  <c r="X810" i="1"/>
  <c r="X811" i="1"/>
  <c r="X812" i="1"/>
  <c r="Y812" i="1" s="1"/>
  <c r="X813" i="1"/>
  <c r="X814" i="1"/>
  <c r="X815" i="1"/>
  <c r="Y815" i="1" s="1"/>
  <c r="X816" i="1"/>
  <c r="Y816" i="1" s="1"/>
  <c r="X817" i="1"/>
  <c r="Y817" i="1" s="1"/>
  <c r="X818" i="1"/>
  <c r="X819" i="1"/>
  <c r="Y819" i="1" s="1"/>
  <c r="X820" i="1"/>
  <c r="Y820" i="1" s="1"/>
  <c r="X821" i="1"/>
  <c r="X822" i="1"/>
  <c r="X823" i="1"/>
  <c r="Y823" i="1" s="1"/>
  <c r="X824" i="1"/>
  <c r="Y824" i="1" s="1"/>
  <c r="X825" i="1"/>
  <c r="X826" i="1"/>
  <c r="X827" i="1"/>
  <c r="Y827" i="1" s="1"/>
  <c r="X828" i="1"/>
  <c r="Y828" i="1" s="1"/>
  <c r="X829" i="1"/>
  <c r="X830" i="1"/>
  <c r="X831" i="1"/>
  <c r="Y831" i="1" s="1"/>
  <c r="X832" i="1"/>
  <c r="Y832" i="1" s="1"/>
  <c r="X833" i="1"/>
  <c r="X834" i="1"/>
  <c r="X835" i="1"/>
  <c r="X836" i="1"/>
  <c r="Y836" i="1" s="1"/>
  <c r="X837" i="1"/>
  <c r="X838" i="1"/>
  <c r="X839" i="1"/>
  <c r="Y839" i="1" s="1"/>
  <c r="X840" i="1"/>
  <c r="Y840" i="1" s="1"/>
  <c r="X841" i="1"/>
  <c r="Y841" i="1" s="1"/>
  <c r="X842" i="1"/>
  <c r="X843" i="1"/>
  <c r="Y843" i="1" s="1"/>
  <c r="X844" i="1"/>
  <c r="Y844" i="1" s="1"/>
  <c r="X845" i="1"/>
  <c r="X846" i="1"/>
  <c r="X847" i="1"/>
  <c r="Y847" i="1" s="1"/>
  <c r="X848" i="1"/>
  <c r="Y848" i="1" s="1"/>
  <c r="X849" i="1"/>
  <c r="X850" i="1"/>
  <c r="X851" i="1"/>
  <c r="Y851" i="1" s="1"/>
  <c r="X852" i="1"/>
  <c r="Y852" i="1" s="1"/>
  <c r="X853" i="1"/>
  <c r="Y853" i="1" s="1"/>
  <c r="X854" i="1"/>
  <c r="X855" i="1"/>
  <c r="Y855" i="1" s="1"/>
  <c r="X856" i="1"/>
  <c r="Y856" i="1" s="1"/>
  <c r="X857" i="1"/>
  <c r="X858" i="1"/>
  <c r="X859" i="1"/>
  <c r="Y859" i="1" s="1"/>
  <c r="X860" i="1"/>
  <c r="Y860" i="1" s="1"/>
  <c r="X861" i="1"/>
  <c r="X862" i="1"/>
  <c r="X863" i="1"/>
  <c r="Y863" i="1" s="1"/>
  <c r="X864" i="1"/>
  <c r="Y864" i="1" s="1"/>
  <c r="X865" i="1"/>
  <c r="Y865" i="1" s="1"/>
  <c r="X866" i="1"/>
  <c r="X867" i="1"/>
  <c r="Y867" i="1" s="1"/>
  <c r="X868" i="1"/>
  <c r="Y868" i="1" s="1"/>
  <c r="X869" i="1"/>
  <c r="X870" i="1"/>
  <c r="X871" i="1"/>
  <c r="Y871" i="1" s="1"/>
  <c r="X872" i="1"/>
  <c r="Y872" i="1" s="1"/>
  <c r="X873" i="1"/>
  <c r="X874" i="1"/>
  <c r="X875" i="1"/>
  <c r="X876" i="1"/>
  <c r="Y876" i="1" s="1"/>
  <c r="X877" i="1"/>
  <c r="X878" i="1"/>
  <c r="X879" i="1"/>
  <c r="Y879" i="1" s="1"/>
  <c r="X880" i="1"/>
  <c r="Y880" i="1" s="1"/>
  <c r="X881" i="1"/>
  <c r="X882" i="1"/>
  <c r="X883" i="1"/>
  <c r="Y883" i="1" s="1"/>
  <c r="X884" i="1"/>
  <c r="Y884" i="1" s="1"/>
  <c r="X885" i="1"/>
  <c r="X886" i="1"/>
  <c r="X887" i="1"/>
  <c r="Y887" i="1" s="1"/>
  <c r="X888" i="1"/>
  <c r="Y888" i="1" s="1"/>
  <c r="X889" i="1"/>
  <c r="Y889" i="1" s="1"/>
  <c r="X890" i="1"/>
  <c r="X891" i="1"/>
  <c r="Y891" i="1" s="1"/>
  <c r="X892" i="1"/>
  <c r="Y892" i="1" s="1"/>
  <c r="X893" i="1"/>
  <c r="X894" i="1"/>
  <c r="X895" i="1"/>
  <c r="Y895" i="1" s="1"/>
  <c r="X896" i="1"/>
  <c r="Y896" i="1" s="1"/>
  <c r="X897" i="1"/>
  <c r="X806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9" i="1"/>
  <c r="Y810" i="1"/>
  <c r="Y811" i="1"/>
  <c r="Y813" i="1"/>
  <c r="Y814" i="1"/>
  <c r="Y818" i="1"/>
  <c r="Y821" i="1"/>
  <c r="Y822" i="1"/>
  <c r="Y825" i="1"/>
  <c r="Y826" i="1"/>
  <c r="Y829" i="1"/>
  <c r="Y830" i="1"/>
  <c r="Y833" i="1"/>
  <c r="Y834" i="1"/>
  <c r="Y835" i="1"/>
  <c r="Y837" i="1"/>
  <c r="Y838" i="1"/>
  <c r="Y842" i="1"/>
  <c r="Y845" i="1"/>
  <c r="Y846" i="1"/>
  <c r="Y849" i="1"/>
  <c r="Y850" i="1"/>
  <c r="Y854" i="1"/>
  <c r="Y857" i="1"/>
  <c r="Y858" i="1"/>
  <c r="Y861" i="1"/>
  <c r="Y862" i="1"/>
  <c r="Y866" i="1"/>
  <c r="Y869" i="1"/>
  <c r="Y870" i="1"/>
  <c r="Y873" i="1"/>
  <c r="Y874" i="1"/>
  <c r="Y875" i="1"/>
  <c r="Y877" i="1"/>
  <c r="Y878" i="1"/>
  <c r="Y881" i="1"/>
  <c r="Y882" i="1"/>
  <c r="Y885" i="1"/>
  <c r="Y886" i="1"/>
  <c r="Y890" i="1"/>
  <c r="Y893" i="1"/>
  <c r="Y894" i="1"/>
  <c r="Y897" i="1"/>
  <c r="Y898" i="1"/>
  <c r="Y899" i="1"/>
  <c r="Y902" i="1"/>
  <c r="Y903" i="1"/>
  <c r="Y905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5" i="1"/>
  <c r="Y1187" i="1"/>
  <c r="Y1189" i="1"/>
  <c r="Y1190" i="1"/>
  <c r="Y1191" i="1"/>
  <c r="Y1193" i="1"/>
  <c r="Y1194" i="1"/>
  <c r="Y1195" i="1"/>
  <c r="Y1197" i="1"/>
  <c r="Y1199" i="1"/>
  <c r="Y1201" i="1"/>
  <c r="Y1202" i="1"/>
  <c r="Y1203" i="1"/>
  <c r="Y1205" i="1"/>
  <c r="Y1206" i="1"/>
  <c r="Y1207" i="1"/>
  <c r="Y1209" i="1"/>
  <c r="Y1211" i="1"/>
  <c r="Y1213" i="1"/>
  <c r="Y1214" i="1"/>
  <c r="Y1215" i="1"/>
  <c r="Y1217" i="1"/>
  <c r="Y1218" i="1"/>
  <c r="Y1219" i="1"/>
  <c r="Y1221" i="1"/>
  <c r="Y1223" i="1"/>
  <c r="Y1225" i="1"/>
  <c r="Y1226" i="1"/>
  <c r="Y1227" i="1"/>
  <c r="Y1229" i="1"/>
  <c r="Y1230" i="1"/>
  <c r="Y1231" i="1"/>
  <c r="Y1233" i="1"/>
  <c r="Y1235" i="1"/>
  <c r="Y1237" i="1"/>
  <c r="Y1238" i="1"/>
  <c r="Y1239" i="1"/>
  <c r="Y1241" i="1"/>
  <c r="Y1242" i="1"/>
  <c r="Y1244" i="1"/>
  <c r="Y1246" i="1"/>
  <c r="Y1248" i="1"/>
  <c r="Y1250" i="1"/>
  <c r="Y1251" i="1"/>
  <c r="Y1252" i="1"/>
  <c r="Y1254" i="1"/>
  <c r="Y1255" i="1"/>
  <c r="Y1256" i="1"/>
  <c r="Y1258" i="1"/>
  <c r="Y1260" i="1"/>
  <c r="Y1262" i="1"/>
  <c r="Y1263" i="1"/>
  <c r="Y1264" i="1"/>
  <c r="Y1266" i="1"/>
  <c r="Y1267" i="1"/>
  <c r="Y1268" i="1"/>
  <c r="Y1270" i="1"/>
  <c r="Y1272" i="1"/>
  <c r="Y1274" i="1"/>
  <c r="Y1275" i="1"/>
  <c r="Y1276" i="1"/>
  <c r="Y1278" i="1"/>
  <c r="Y1279" i="1"/>
  <c r="Y1280" i="1"/>
  <c r="Y1282" i="1"/>
  <c r="Y1284" i="1"/>
  <c r="Y1286" i="1"/>
  <c r="Y1287" i="1"/>
  <c r="Y1288" i="1"/>
  <c r="Y1290" i="1"/>
  <c r="Y1291" i="1"/>
  <c r="Y1292" i="1"/>
  <c r="Y1294" i="1"/>
  <c r="Y1296" i="1"/>
  <c r="Y1298" i="1"/>
  <c r="Y1299" i="1"/>
  <c r="Y1300" i="1"/>
  <c r="Y1302" i="1"/>
  <c r="Y1303" i="1"/>
  <c r="Y1304" i="1"/>
  <c r="Y1306" i="1"/>
  <c r="Y1308" i="1"/>
  <c r="Y1310" i="1"/>
  <c r="Y1311" i="1"/>
  <c r="Y1312" i="1"/>
  <c r="Y1314" i="1"/>
  <c r="Y1315" i="1"/>
  <c r="Y1316" i="1"/>
  <c r="Y1318" i="1"/>
  <c r="Y1320" i="1"/>
  <c r="Y1322" i="1"/>
  <c r="Y1323" i="1"/>
  <c r="Y1324" i="1"/>
  <c r="Y1326" i="1"/>
  <c r="Y1327" i="1"/>
  <c r="Y1328" i="1"/>
  <c r="Y1330" i="1"/>
  <c r="Y1332" i="1"/>
  <c r="Y1334" i="1"/>
  <c r="Y1335" i="1"/>
  <c r="Y1336" i="1"/>
  <c r="Y1338" i="1"/>
  <c r="Y1339" i="1"/>
  <c r="Y1340" i="1"/>
  <c r="Y1342" i="1"/>
  <c r="Y1344" i="1"/>
  <c r="Y1346" i="1"/>
  <c r="Y1347" i="1"/>
  <c r="Y1348" i="1"/>
  <c r="Y1350" i="1"/>
  <c r="Y1351" i="1"/>
  <c r="Y1352" i="1"/>
  <c r="Y1354" i="1"/>
  <c r="Y1356" i="1"/>
  <c r="Y4" i="1"/>
  <c r="S125" i="1"/>
  <c r="Z125" i="1" s="1"/>
  <c r="S126" i="1"/>
  <c r="Z126" i="1" s="1"/>
  <c r="S127" i="1"/>
  <c r="Z127" i="1" s="1"/>
  <c r="S128" i="1"/>
  <c r="Z128" i="1" s="1"/>
  <c r="S129" i="1"/>
  <c r="Z129" i="1" s="1"/>
  <c r="S130" i="1"/>
  <c r="Z130" i="1" s="1"/>
  <c r="S131" i="1"/>
  <c r="Z131" i="1" s="1"/>
  <c r="S132" i="1"/>
  <c r="Z132" i="1" s="1"/>
  <c r="S133" i="1"/>
  <c r="Z133" i="1" s="1"/>
  <c r="S134" i="1"/>
  <c r="Z134" i="1" s="1"/>
  <c r="S135" i="1"/>
  <c r="Z135" i="1" s="1"/>
  <c r="S136" i="1"/>
  <c r="Z136" i="1" s="1"/>
  <c r="S137" i="1"/>
  <c r="Z137" i="1" s="1"/>
  <c r="S138" i="1"/>
  <c r="Z138" i="1" s="1"/>
  <c r="S139" i="1"/>
  <c r="Z139" i="1" s="1"/>
  <c r="S140" i="1"/>
  <c r="Z140" i="1" s="1"/>
  <c r="S141" i="1"/>
  <c r="Z141" i="1" s="1"/>
  <c r="S142" i="1"/>
  <c r="Z142" i="1" s="1"/>
  <c r="S143" i="1"/>
  <c r="Z143" i="1" s="1"/>
  <c r="S144" i="1"/>
  <c r="Z144" i="1" s="1"/>
  <c r="S145" i="1"/>
  <c r="Z145" i="1" s="1"/>
  <c r="S146" i="1"/>
  <c r="Z146" i="1" s="1"/>
  <c r="S147" i="1"/>
  <c r="Z147" i="1" s="1"/>
  <c r="S148" i="1"/>
  <c r="Z148" i="1" s="1"/>
  <c r="S149" i="1"/>
  <c r="Z149" i="1" s="1"/>
  <c r="S150" i="1"/>
  <c r="Z150" i="1" s="1"/>
  <c r="S151" i="1"/>
  <c r="Z151" i="1" s="1"/>
  <c r="S152" i="1"/>
  <c r="Z152" i="1" s="1"/>
  <c r="S153" i="1"/>
  <c r="Z153" i="1" s="1"/>
  <c r="S154" i="1"/>
  <c r="Z154" i="1" s="1"/>
  <c r="S155" i="1"/>
  <c r="Z155" i="1" s="1"/>
  <c r="S156" i="1"/>
  <c r="Z156" i="1" s="1"/>
  <c r="S157" i="1"/>
  <c r="Z157" i="1" s="1"/>
  <c r="S158" i="1"/>
  <c r="Z158" i="1" s="1"/>
  <c r="S159" i="1"/>
  <c r="Z159" i="1" s="1"/>
  <c r="S160" i="1"/>
  <c r="Z160" i="1" s="1"/>
  <c r="S161" i="1"/>
  <c r="Z161" i="1" s="1"/>
  <c r="S162" i="1"/>
  <c r="Z162" i="1" s="1"/>
  <c r="S163" i="1"/>
  <c r="Z163" i="1" s="1"/>
  <c r="S164" i="1"/>
  <c r="Z164" i="1" s="1"/>
  <c r="S165" i="1"/>
  <c r="Z165" i="1" s="1"/>
  <c r="S166" i="1"/>
  <c r="Z166" i="1" s="1"/>
  <c r="S167" i="1"/>
  <c r="Z167" i="1" s="1"/>
  <c r="S168" i="1"/>
  <c r="Z168" i="1" s="1"/>
  <c r="S169" i="1"/>
  <c r="Z169" i="1" s="1"/>
  <c r="S170" i="1"/>
  <c r="Z170" i="1" s="1"/>
  <c r="S171" i="1"/>
  <c r="Z171" i="1" s="1"/>
  <c r="S172" i="1"/>
  <c r="Z172" i="1" s="1"/>
  <c r="S173" i="1"/>
  <c r="Z173" i="1" s="1"/>
  <c r="S174" i="1"/>
  <c r="Z174" i="1" s="1"/>
  <c r="S175" i="1"/>
  <c r="Z175" i="1" s="1"/>
  <c r="S176" i="1"/>
  <c r="Z176" i="1" s="1"/>
  <c r="S177" i="1"/>
  <c r="Z177" i="1" s="1"/>
  <c r="S178" i="1"/>
  <c r="Z178" i="1" s="1"/>
  <c r="S179" i="1"/>
  <c r="Z179" i="1" s="1"/>
  <c r="S180" i="1"/>
  <c r="Z180" i="1" s="1"/>
  <c r="S181" i="1"/>
  <c r="Z181" i="1" s="1"/>
  <c r="S182" i="1"/>
  <c r="Z182" i="1" s="1"/>
  <c r="S183" i="1"/>
  <c r="Z183" i="1" s="1"/>
  <c r="S184" i="1"/>
  <c r="Z184" i="1" s="1"/>
  <c r="S185" i="1"/>
  <c r="Z185" i="1" s="1"/>
  <c r="S186" i="1"/>
  <c r="Z186" i="1" s="1"/>
  <c r="S187" i="1"/>
  <c r="Z187" i="1" s="1"/>
  <c r="S188" i="1"/>
  <c r="Z188" i="1" s="1"/>
  <c r="S189" i="1"/>
  <c r="Z189" i="1" s="1"/>
  <c r="S190" i="1"/>
  <c r="Z190" i="1" s="1"/>
  <c r="S191" i="1"/>
  <c r="Z191" i="1" s="1"/>
  <c r="S192" i="1"/>
  <c r="Z192" i="1" s="1"/>
  <c r="S193" i="1"/>
  <c r="Z193" i="1" s="1"/>
  <c r="S194" i="1"/>
  <c r="Z194" i="1" s="1"/>
  <c r="S195" i="1"/>
  <c r="Z195" i="1" s="1"/>
  <c r="S196" i="1"/>
  <c r="Z196" i="1" s="1"/>
  <c r="S197" i="1"/>
  <c r="Z197" i="1" s="1"/>
  <c r="S198" i="1"/>
  <c r="Z198" i="1" s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Z599" i="1" s="1"/>
  <c r="S600" i="1"/>
  <c r="Z600" i="1" s="1"/>
  <c r="S601" i="1"/>
  <c r="Z601" i="1" s="1"/>
  <c r="S602" i="1"/>
  <c r="Z602" i="1" s="1"/>
  <c r="S603" i="1"/>
  <c r="Z603" i="1" s="1"/>
  <c r="S604" i="1"/>
  <c r="Z604" i="1" s="1"/>
  <c r="S605" i="1"/>
  <c r="Z605" i="1" s="1"/>
  <c r="S606" i="1"/>
  <c r="Z606" i="1" s="1"/>
  <c r="S607" i="1"/>
  <c r="Z607" i="1" s="1"/>
  <c r="S608" i="1"/>
  <c r="Z608" i="1" s="1"/>
  <c r="S609" i="1"/>
  <c r="Z609" i="1" s="1"/>
  <c r="S610" i="1"/>
  <c r="Z610" i="1" s="1"/>
  <c r="S611" i="1"/>
  <c r="Z611" i="1" s="1"/>
  <c r="S612" i="1"/>
  <c r="Z612" i="1" s="1"/>
  <c r="S613" i="1"/>
  <c r="Z613" i="1" s="1"/>
  <c r="S614" i="1"/>
  <c r="Z614" i="1" s="1"/>
  <c r="S615" i="1"/>
  <c r="Z615" i="1" s="1"/>
  <c r="S616" i="1"/>
  <c r="Z616" i="1" s="1"/>
  <c r="S617" i="1"/>
  <c r="Z617" i="1" s="1"/>
  <c r="S618" i="1"/>
  <c r="Z618" i="1" s="1"/>
  <c r="S619" i="1"/>
  <c r="Z619" i="1" s="1"/>
  <c r="S620" i="1"/>
  <c r="Z620" i="1" s="1"/>
  <c r="S621" i="1"/>
  <c r="Z621" i="1" s="1"/>
  <c r="S622" i="1"/>
  <c r="Z622" i="1" s="1"/>
  <c r="S623" i="1"/>
  <c r="Z623" i="1" s="1"/>
  <c r="S624" i="1"/>
  <c r="Z624" i="1" s="1"/>
  <c r="S625" i="1"/>
  <c r="Z625" i="1" s="1"/>
  <c r="S626" i="1"/>
  <c r="Z626" i="1" s="1"/>
  <c r="S627" i="1"/>
  <c r="Z627" i="1" s="1"/>
  <c r="S628" i="1"/>
  <c r="Z628" i="1" s="1"/>
  <c r="S629" i="1"/>
  <c r="Z629" i="1" s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Z691" i="1" s="1"/>
  <c r="S692" i="1"/>
  <c r="Z692" i="1" s="1"/>
  <c r="S693" i="1"/>
  <c r="Z693" i="1" s="1"/>
  <c r="S694" i="1"/>
  <c r="Z694" i="1" s="1"/>
  <c r="S695" i="1"/>
  <c r="Z695" i="1" s="1"/>
  <c r="S696" i="1"/>
  <c r="Z696" i="1" s="1"/>
  <c r="S697" i="1"/>
  <c r="Z697" i="1" s="1"/>
  <c r="S698" i="1"/>
  <c r="Z698" i="1" s="1"/>
  <c r="S699" i="1"/>
  <c r="Z699" i="1" s="1"/>
  <c r="S700" i="1"/>
  <c r="Z700" i="1" s="1"/>
  <c r="S701" i="1"/>
  <c r="Z701" i="1" s="1"/>
  <c r="S702" i="1"/>
  <c r="Z702" i="1" s="1"/>
  <c r="S703" i="1"/>
  <c r="Z703" i="1" s="1"/>
  <c r="S704" i="1"/>
  <c r="Z704" i="1" s="1"/>
  <c r="S705" i="1"/>
  <c r="Z705" i="1" s="1"/>
  <c r="S706" i="1"/>
  <c r="Z706" i="1" s="1"/>
  <c r="S707" i="1"/>
  <c r="Z707" i="1" s="1"/>
  <c r="S708" i="1"/>
  <c r="Z708" i="1" s="1"/>
  <c r="S709" i="1"/>
  <c r="Z709" i="1" s="1"/>
  <c r="S710" i="1"/>
  <c r="Z710" i="1" s="1"/>
  <c r="S711" i="1"/>
  <c r="Z711" i="1" s="1"/>
  <c r="S712" i="1"/>
  <c r="Z712" i="1" s="1"/>
  <c r="S713" i="1"/>
  <c r="Z713" i="1" s="1"/>
  <c r="S714" i="1"/>
  <c r="Z714" i="1" s="1"/>
  <c r="S715" i="1"/>
  <c r="Z715" i="1" s="1"/>
  <c r="S716" i="1"/>
  <c r="Z716" i="1" s="1"/>
  <c r="S717" i="1"/>
  <c r="Z717" i="1" s="1"/>
  <c r="S718" i="1"/>
  <c r="Z718" i="1" s="1"/>
  <c r="S719" i="1"/>
  <c r="Z719" i="1" s="1"/>
  <c r="S720" i="1"/>
  <c r="Z720" i="1" s="1"/>
  <c r="S721" i="1"/>
  <c r="Z721" i="1" s="1"/>
  <c r="S722" i="1"/>
  <c r="Z722" i="1" s="1"/>
  <c r="S723" i="1"/>
  <c r="Z723" i="1" s="1"/>
  <c r="S724" i="1"/>
  <c r="Z724" i="1" s="1"/>
  <c r="S725" i="1"/>
  <c r="Z725" i="1" s="1"/>
  <c r="S726" i="1"/>
  <c r="Z726" i="1" s="1"/>
  <c r="S727" i="1"/>
  <c r="Z727" i="1" s="1"/>
  <c r="S728" i="1"/>
  <c r="Z728" i="1" s="1"/>
  <c r="S729" i="1"/>
  <c r="Z729" i="1" s="1"/>
  <c r="S730" i="1"/>
  <c r="Z730" i="1" s="1"/>
  <c r="S731" i="1"/>
  <c r="Z731" i="1" s="1"/>
  <c r="S732" i="1"/>
  <c r="Z732" i="1" s="1"/>
  <c r="S733" i="1"/>
  <c r="Z733" i="1" s="1"/>
  <c r="S734" i="1"/>
  <c r="Z734" i="1" s="1"/>
  <c r="S735" i="1"/>
  <c r="Z735" i="1" s="1"/>
  <c r="S736" i="1"/>
  <c r="Z736" i="1" s="1"/>
  <c r="S737" i="1"/>
  <c r="Z737" i="1" s="1"/>
  <c r="S738" i="1"/>
  <c r="Z738" i="1" s="1"/>
  <c r="S739" i="1"/>
  <c r="Z739" i="1" s="1"/>
  <c r="S740" i="1"/>
  <c r="Z740" i="1" s="1"/>
  <c r="S741" i="1"/>
  <c r="Z741" i="1" s="1"/>
  <c r="S742" i="1"/>
  <c r="Z742" i="1" s="1"/>
  <c r="S743" i="1"/>
  <c r="Z743" i="1" s="1"/>
  <c r="S744" i="1"/>
  <c r="Z744" i="1" s="1"/>
  <c r="S745" i="1"/>
  <c r="Z745" i="1" s="1"/>
  <c r="S746" i="1"/>
  <c r="Z746" i="1" s="1"/>
  <c r="S747" i="1"/>
  <c r="Z747" i="1" s="1"/>
  <c r="S748" i="1"/>
  <c r="Z748" i="1" s="1"/>
  <c r="S749" i="1"/>
  <c r="Z749" i="1" s="1"/>
  <c r="S750" i="1"/>
  <c r="Z750" i="1" s="1"/>
  <c r="S751" i="1"/>
  <c r="Z751" i="1" s="1"/>
  <c r="S752" i="1"/>
  <c r="Z752" i="1" s="1"/>
  <c r="S753" i="1"/>
  <c r="Z753" i="1" s="1"/>
  <c r="S754" i="1"/>
  <c r="Z754" i="1" s="1"/>
  <c r="S755" i="1"/>
  <c r="Z755" i="1" s="1"/>
  <c r="S756" i="1"/>
  <c r="Z756" i="1" s="1"/>
  <c r="S757" i="1"/>
  <c r="Z757" i="1" s="1"/>
  <c r="S758" i="1"/>
  <c r="Z758" i="1" s="1"/>
  <c r="S759" i="1"/>
  <c r="Z759" i="1" s="1"/>
  <c r="S760" i="1"/>
  <c r="Z760" i="1" s="1"/>
  <c r="S761" i="1"/>
  <c r="Z761" i="1" s="1"/>
  <c r="S762" i="1"/>
  <c r="Z762" i="1" s="1"/>
  <c r="S763" i="1"/>
  <c r="Z763" i="1" s="1"/>
  <c r="S764" i="1"/>
  <c r="Z764" i="1" s="1"/>
  <c r="S765" i="1"/>
  <c r="Z765" i="1" s="1"/>
  <c r="S766" i="1"/>
  <c r="Z766" i="1" s="1"/>
  <c r="S767" i="1"/>
  <c r="Z767" i="1" s="1"/>
  <c r="S768" i="1"/>
  <c r="Z768" i="1" s="1"/>
  <c r="S769" i="1"/>
  <c r="Z769" i="1" s="1"/>
  <c r="S770" i="1"/>
  <c r="Z770" i="1" s="1"/>
  <c r="S771" i="1"/>
  <c r="Z771" i="1" s="1"/>
  <c r="S772" i="1"/>
  <c r="Z772" i="1" s="1"/>
  <c r="S773" i="1"/>
  <c r="Z773" i="1" s="1"/>
  <c r="S774" i="1"/>
  <c r="Z774" i="1" s="1"/>
  <c r="S775" i="1"/>
  <c r="Z775" i="1" s="1"/>
  <c r="S776" i="1"/>
  <c r="Z776" i="1" s="1"/>
  <c r="S777" i="1"/>
  <c r="Z777" i="1" s="1"/>
  <c r="S778" i="1"/>
  <c r="Z778" i="1" s="1"/>
  <c r="S779" i="1"/>
  <c r="Z779" i="1" s="1"/>
  <c r="S780" i="1"/>
  <c r="Z780" i="1" s="1"/>
  <c r="S781" i="1"/>
  <c r="Z781" i="1" s="1"/>
  <c r="S782" i="1"/>
  <c r="Z782" i="1" s="1"/>
  <c r="S783" i="1"/>
  <c r="Z783" i="1" s="1"/>
  <c r="S784" i="1"/>
  <c r="Z784" i="1" s="1"/>
  <c r="S785" i="1"/>
  <c r="Z785" i="1" s="1"/>
  <c r="S786" i="1"/>
  <c r="Z786" i="1" s="1"/>
  <c r="S787" i="1"/>
  <c r="Z787" i="1" s="1"/>
  <c r="S788" i="1"/>
  <c r="Z788" i="1" s="1"/>
  <c r="S789" i="1"/>
  <c r="Z789" i="1" s="1"/>
  <c r="S790" i="1"/>
  <c r="Z790" i="1" s="1"/>
  <c r="S791" i="1"/>
  <c r="Z791" i="1" s="1"/>
  <c r="S792" i="1"/>
  <c r="Z792" i="1" s="1"/>
  <c r="S793" i="1"/>
  <c r="Z793" i="1" s="1"/>
  <c r="S794" i="1"/>
  <c r="Z794" i="1" s="1"/>
  <c r="S795" i="1"/>
  <c r="Z795" i="1" s="1"/>
  <c r="S796" i="1"/>
  <c r="Z796" i="1" s="1"/>
  <c r="S797" i="1"/>
  <c r="Z797" i="1" s="1"/>
  <c r="S798" i="1"/>
  <c r="Z798" i="1" s="1"/>
  <c r="S799" i="1"/>
  <c r="Z799" i="1" s="1"/>
  <c r="S800" i="1"/>
  <c r="Z800" i="1" s="1"/>
  <c r="S801" i="1"/>
  <c r="Z801" i="1" s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Z886" i="1" s="1"/>
  <c r="S887" i="1"/>
  <c r="Z887" i="1" s="1"/>
  <c r="S888" i="1"/>
  <c r="Z888" i="1" s="1"/>
  <c r="S889" i="1"/>
  <c r="Z889" i="1" s="1"/>
  <c r="S890" i="1"/>
  <c r="Z890" i="1" s="1"/>
  <c r="S891" i="1"/>
  <c r="Z891" i="1" s="1"/>
  <c r="S892" i="1"/>
  <c r="Z892" i="1" s="1"/>
  <c r="S893" i="1"/>
  <c r="Z893" i="1" s="1"/>
  <c r="S894" i="1"/>
  <c r="Z894" i="1" s="1"/>
  <c r="S895" i="1"/>
  <c r="Z895" i="1" s="1"/>
  <c r="S896" i="1"/>
  <c r="Z896" i="1" s="1"/>
  <c r="S897" i="1"/>
  <c r="Z897" i="1" s="1"/>
  <c r="S898" i="1"/>
  <c r="Z898" i="1" s="1"/>
  <c r="S899" i="1"/>
  <c r="Z899" i="1" s="1"/>
  <c r="S900" i="1"/>
  <c r="Z900" i="1" s="1"/>
  <c r="S901" i="1"/>
  <c r="Z901" i="1" s="1"/>
  <c r="S902" i="1"/>
  <c r="Z902" i="1" s="1"/>
  <c r="S903" i="1"/>
  <c r="Z903" i="1" s="1"/>
  <c r="S904" i="1"/>
  <c r="Z904" i="1" s="1"/>
  <c r="S905" i="1"/>
  <c r="Z905" i="1" s="1"/>
  <c r="S906" i="1"/>
  <c r="Z906" i="1" s="1"/>
  <c r="S907" i="1"/>
  <c r="Z907" i="1" s="1"/>
  <c r="S908" i="1"/>
  <c r="Z908" i="1" s="1"/>
  <c r="S909" i="1"/>
  <c r="Z909" i="1" s="1"/>
  <c r="S910" i="1"/>
  <c r="Z910" i="1" s="1"/>
  <c r="S911" i="1"/>
  <c r="Z911" i="1" s="1"/>
  <c r="S912" i="1"/>
  <c r="Z912" i="1" s="1"/>
  <c r="S913" i="1"/>
  <c r="Z913" i="1" s="1"/>
  <c r="S914" i="1"/>
  <c r="Z914" i="1" s="1"/>
  <c r="S915" i="1"/>
  <c r="Z915" i="1" s="1"/>
  <c r="S916" i="1"/>
  <c r="Z916" i="1" s="1"/>
  <c r="S917" i="1"/>
  <c r="Z917" i="1" s="1"/>
  <c r="S918" i="1"/>
  <c r="Z918" i="1" s="1"/>
  <c r="S919" i="1"/>
  <c r="Z919" i="1" s="1"/>
  <c r="S920" i="1"/>
  <c r="Z920" i="1" s="1"/>
  <c r="S921" i="1"/>
  <c r="Z921" i="1" s="1"/>
  <c r="S922" i="1"/>
  <c r="Z922" i="1" s="1"/>
  <c r="S923" i="1"/>
  <c r="Z923" i="1" s="1"/>
  <c r="S924" i="1"/>
  <c r="Z924" i="1" s="1"/>
  <c r="S925" i="1"/>
  <c r="Z925" i="1" s="1"/>
  <c r="S926" i="1"/>
  <c r="Z926" i="1" s="1"/>
  <c r="S927" i="1"/>
  <c r="Z927" i="1" s="1"/>
  <c r="S928" i="1"/>
  <c r="Z928" i="1" s="1"/>
  <c r="S929" i="1"/>
  <c r="Z929" i="1" s="1"/>
  <c r="S930" i="1"/>
  <c r="Z930" i="1" s="1"/>
  <c r="S931" i="1"/>
  <c r="Z931" i="1" s="1"/>
  <c r="S932" i="1"/>
  <c r="Z932" i="1" s="1"/>
  <c r="S933" i="1"/>
  <c r="Z933" i="1" s="1"/>
  <c r="S934" i="1"/>
  <c r="Z934" i="1" s="1"/>
  <c r="S935" i="1"/>
  <c r="Z935" i="1" s="1"/>
  <c r="S936" i="1"/>
  <c r="Z936" i="1" s="1"/>
  <c r="S937" i="1"/>
  <c r="Z937" i="1" s="1"/>
  <c r="S938" i="1"/>
  <c r="Z938" i="1" s="1"/>
  <c r="S939" i="1"/>
  <c r="Z939" i="1" s="1"/>
  <c r="S940" i="1"/>
  <c r="Z940" i="1" s="1"/>
  <c r="S941" i="1"/>
  <c r="Z941" i="1" s="1"/>
  <c r="S942" i="1"/>
  <c r="Z942" i="1" s="1"/>
  <c r="S943" i="1"/>
  <c r="S944" i="1"/>
  <c r="S945" i="1"/>
  <c r="S946" i="1"/>
  <c r="S947" i="1"/>
  <c r="S948" i="1"/>
  <c r="S949" i="1"/>
  <c r="S950" i="1"/>
  <c r="S951" i="1"/>
  <c r="S952" i="1"/>
  <c r="S953" i="1"/>
  <c r="Z953" i="1" s="1"/>
  <c r="S954" i="1"/>
  <c r="Z954" i="1" s="1"/>
  <c r="S955" i="1"/>
  <c r="Z955" i="1" s="1"/>
  <c r="S956" i="1"/>
  <c r="Z956" i="1" s="1"/>
  <c r="S957" i="1"/>
  <c r="Z957" i="1" s="1"/>
  <c r="S958" i="1"/>
  <c r="Z958" i="1" s="1"/>
  <c r="S959" i="1"/>
  <c r="Z959" i="1" s="1"/>
  <c r="S960" i="1"/>
  <c r="Z960" i="1" s="1"/>
  <c r="S961" i="1"/>
  <c r="Z961" i="1" s="1"/>
  <c r="S962" i="1"/>
  <c r="Z962" i="1" s="1"/>
  <c r="S963" i="1"/>
  <c r="Z963" i="1" s="1"/>
  <c r="S964" i="1"/>
  <c r="Z964" i="1" s="1"/>
  <c r="S965" i="1"/>
  <c r="Z965" i="1" s="1"/>
  <c r="S966" i="1"/>
  <c r="Z966" i="1" s="1"/>
  <c r="S967" i="1"/>
  <c r="Z967" i="1" s="1"/>
  <c r="S968" i="1"/>
  <c r="Z968" i="1" s="1"/>
  <c r="S969" i="1"/>
  <c r="Z969" i="1" s="1"/>
  <c r="S970" i="1"/>
  <c r="Z970" i="1" s="1"/>
  <c r="S971" i="1"/>
  <c r="Z971" i="1" s="1"/>
  <c r="S972" i="1"/>
  <c r="Z972" i="1" s="1"/>
  <c r="S973" i="1"/>
  <c r="Z973" i="1" s="1"/>
  <c r="S974" i="1"/>
  <c r="Z974" i="1" s="1"/>
  <c r="S975" i="1"/>
  <c r="Z975" i="1" s="1"/>
  <c r="S976" i="1"/>
  <c r="Z976" i="1" s="1"/>
  <c r="S977" i="1"/>
  <c r="Z977" i="1" s="1"/>
  <c r="S978" i="1"/>
  <c r="Z978" i="1" s="1"/>
  <c r="S979" i="1"/>
  <c r="Z979" i="1" s="1"/>
  <c r="S980" i="1"/>
  <c r="Z980" i="1" s="1"/>
  <c r="S981" i="1"/>
  <c r="Z981" i="1" s="1"/>
  <c r="S982" i="1"/>
  <c r="Z982" i="1" s="1"/>
  <c r="S983" i="1"/>
  <c r="Z983" i="1" s="1"/>
  <c r="S984" i="1"/>
  <c r="Z984" i="1" s="1"/>
  <c r="S985" i="1"/>
  <c r="Z985" i="1" s="1"/>
  <c r="S986" i="1"/>
  <c r="Z986" i="1" s="1"/>
  <c r="S987" i="1"/>
  <c r="Z987" i="1" s="1"/>
  <c r="S988" i="1"/>
  <c r="Z988" i="1" s="1"/>
  <c r="S989" i="1"/>
  <c r="Z989" i="1" s="1"/>
  <c r="S990" i="1"/>
  <c r="Z990" i="1" s="1"/>
  <c r="S991" i="1"/>
  <c r="Z991" i="1" s="1"/>
  <c r="S992" i="1"/>
  <c r="Z992" i="1" s="1"/>
  <c r="S993" i="1"/>
  <c r="Z993" i="1" s="1"/>
  <c r="S994" i="1"/>
  <c r="Z994" i="1" s="1"/>
  <c r="S995" i="1"/>
  <c r="Z995" i="1" s="1"/>
  <c r="S996" i="1"/>
  <c r="Z996" i="1" s="1"/>
  <c r="S997" i="1"/>
  <c r="Z997" i="1" s="1"/>
  <c r="S998" i="1"/>
  <c r="Z998" i="1" s="1"/>
  <c r="S999" i="1"/>
  <c r="Z999" i="1" s="1"/>
  <c r="S1000" i="1"/>
  <c r="Z1000" i="1" s="1"/>
  <c r="S1001" i="1"/>
  <c r="Z1001" i="1" s="1"/>
  <c r="S1002" i="1"/>
  <c r="Z1002" i="1" s="1"/>
  <c r="S1003" i="1"/>
  <c r="Z1003" i="1" s="1"/>
  <c r="S1004" i="1"/>
  <c r="Z1004" i="1" s="1"/>
  <c r="S1005" i="1"/>
  <c r="Z1005" i="1" s="1"/>
  <c r="S1006" i="1"/>
  <c r="Z1006" i="1" s="1"/>
  <c r="S1007" i="1"/>
  <c r="Z1007" i="1" s="1"/>
  <c r="S1008" i="1"/>
  <c r="Z1008" i="1" s="1"/>
  <c r="S1009" i="1"/>
  <c r="Z1009" i="1" s="1"/>
  <c r="S1010" i="1"/>
  <c r="Z1010" i="1" s="1"/>
  <c r="S1011" i="1"/>
  <c r="Z1011" i="1" s="1"/>
  <c r="S1012" i="1"/>
  <c r="Z1012" i="1" s="1"/>
  <c r="S1013" i="1"/>
  <c r="Z1013" i="1" s="1"/>
  <c r="S1014" i="1"/>
  <c r="Z1014" i="1" s="1"/>
  <c r="S1015" i="1"/>
  <c r="Z1015" i="1" s="1"/>
  <c r="S1016" i="1"/>
  <c r="Z1016" i="1" s="1"/>
  <c r="S1017" i="1"/>
  <c r="Z1017" i="1" s="1"/>
  <c r="S1018" i="1"/>
  <c r="Z1018" i="1" s="1"/>
  <c r="S1019" i="1"/>
  <c r="Z1019" i="1" s="1"/>
  <c r="S1020" i="1"/>
  <c r="Z1020" i="1" s="1"/>
  <c r="S1021" i="1"/>
  <c r="Z1021" i="1" s="1"/>
  <c r="S1022" i="1"/>
  <c r="Z1022" i="1" s="1"/>
  <c r="S1023" i="1"/>
  <c r="Z1023" i="1" s="1"/>
  <c r="S1024" i="1"/>
  <c r="Z1024" i="1" s="1"/>
  <c r="S1025" i="1"/>
  <c r="Z1025" i="1" s="1"/>
  <c r="S1026" i="1"/>
  <c r="Z1026" i="1" s="1"/>
  <c r="S1027" i="1"/>
  <c r="Z1027" i="1" s="1"/>
  <c r="S1028" i="1"/>
  <c r="Z1028" i="1" s="1"/>
  <c r="S1029" i="1"/>
  <c r="Z1029" i="1" s="1"/>
  <c r="S1030" i="1"/>
  <c r="Z1030" i="1" s="1"/>
  <c r="S1031" i="1"/>
  <c r="Z1031" i="1" s="1"/>
  <c r="S1032" i="1"/>
  <c r="Z1032" i="1" s="1"/>
  <c r="S1033" i="1"/>
  <c r="Z1033" i="1" s="1"/>
  <c r="S1034" i="1"/>
  <c r="Z1034" i="1" s="1"/>
  <c r="S1035" i="1"/>
  <c r="Z1035" i="1" s="1"/>
  <c r="S1036" i="1"/>
  <c r="Z1036" i="1" s="1"/>
  <c r="S1037" i="1"/>
  <c r="Z1037" i="1" s="1"/>
  <c r="S1038" i="1"/>
  <c r="Z1038" i="1" s="1"/>
  <c r="S1039" i="1"/>
  <c r="Z1039" i="1" s="1"/>
  <c r="S1040" i="1"/>
  <c r="Z1040" i="1" s="1"/>
  <c r="S1041" i="1"/>
  <c r="Z1041" i="1" s="1"/>
  <c r="S1042" i="1"/>
  <c r="Z1042" i="1" s="1"/>
  <c r="S1043" i="1"/>
  <c r="Z1043" i="1" s="1"/>
  <c r="S1044" i="1"/>
  <c r="Z1044" i="1" s="1"/>
  <c r="S1045" i="1"/>
  <c r="Z1045" i="1" s="1"/>
  <c r="S1046" i="1"/>
  <c r="Z1046" i="1" s="1"/>
  <c r="S1047" i="1"/>
  <c r="Z1047" i="1" s="1"/>
  <c r="S1048" i="1"/>
  <c r="Z1048" i="1" s="1"/>
  <c r="S1049" i="1"/>
  <c r="Z1049" i="1" s="1"/>
  <c r="S1050" i="1"/>
  <c r="Z1050" i="1" s="1"/>
  <c r="S1051" i="1"/>
  <c r="Z1051" i="1" s="1"/>
  <c r="S1052" i="1"/>
  <c r="Z1052" i="1" s="1"/>
  <c r="S1053" i="1"/>
  <c r="Z1053" i="1" s="1"/>
  <c r="S1054" i="1"/>
  <c r="Z1054" i="1" s="1"/>
  <c r="S1055" i="1"/>
  <c r="Z1055" i="1" s="1"/>
  <c r="S1056" i="1"/>
  <c r="Z1056" i="1" s="1"/>
  <c r="S1057" i="1"/>
  <c r="Z1057" i="1" s="1"/>
  <c r="S1058" i="1"/>
  <c r="Z1058" i="1" s="1"/>
  <c r="S1059" i="1"/>
  <c r="Z1059" i="1" s="1"/>
  <c r="S1060" i="1"/>
  <c r="Z1060" i="1" s="1"/>
  <c r="S1061" i="1"/>
  <c r="Z1061" i="1" s="1"/>
  <c r="S1062" i="1"/>
  <c r="Z1062" i="1" s="1"/>
  <c r="S1063" i="1"/>
  <c r="Z1063" i="1" s="1"/>
  <c r="S1064" i="1"/>
  <c r="Z1064" i="1" s="1"/>
  <c r="S1065" i="1"/>
  <c r="Z1065" i="1" s="1"/>
  <c r="S1066" i="1"/>
  <c r="Z1066" i="1" s="1"/>
  <c r="S1067" i="1"/>
  <c r="Z1067" i="1" s="1"/>
  <c r="S1068" i="1"/>
  <c r="Z1068" i="1" s="1"/>
  <c r="S1069" i="1"/>
  <c r="Z1069" i="1" s="1"/>
  <c r="S1070" i="1"/>
  <c r="Z1070" i="1" s="1"/>
  <c r="S1071" i="1"/>
  <c r="Z1071" i="1" s="1"/>
  <c r="S1072" i="1"/>
  <c r="Z1072" i="1" s="1"/>
  <c r="S1073" i="1"/>
  <c r="Z1073" i="1" s="1"/>
  <c r="S1074" i="1"/>
  <c r="Z1074" i="1" s="1"/>
  <c r="S1075" i="1"/>
  <c r="Z1075" i="1" s="1"/>
  <c r="S1076" i="1"/>
  <c r="Z1076" i="1" s="1"/>
  <c r="S1077" i="1"/>
  <c r="Z1077" i="1" s="1"/>
  <c r="S1078" i="1"/>
  <c r="Z1078" i="1" s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079" i="1"/>
  <c r="R944" i="1"/>
  <c r="R945" i="1"/>
  <c r="R946" i="1"/>
  <c r="R947" i="1"/>
  <c r="R948" i="1"/>
  <c r="R949" i="1"/>
  <c r="R950" i="1"/>
  <c r="R951" i="1"/>
  <c r="R952" i="1"/>
  <c r="R943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02" i="1"/>
  <c r="T797" i="1"/>
  <c r="T798" i="1"/>
  <c r="T799" i="1"/>
  <c r="T800" i="1"/>
  <c r="T801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78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13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696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5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199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2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Z1355" i="1" l="1"/>
  <c r="AA1355" i="1" s="1"/>
  <c r="Z1343" i="1"/>
  <c r="AA1343" i="1" s="1"/>
  <c r="Z1331" i="1"/>
  <c r="AA1331" i="1" s="1"/>
  <c r="Z1319" i="1"/>
  <c r="AA1319" i="1" s="1"/>
  <c r="Z1307" i="1"/>
  <c r="AA1307" i="1" s="1"/>
  <c r="Z1295" i="1"/>
  <c r="AA1295" i="1" s="1"/>
  <c r="Z1346" i="1"/>
  <c r="AA1346" i="1" s="1"/>
  <c r="Z1334" i="1"/>
  <c r="AA1334" i="1" s="1"/>
  <c r="Z1322" i="1"/>
  <c r="AA1322" i="1" s="1"/>
  <c r="Z1310" i="1"/>
  <c r="Z1298" i="1"/>
  <c r="Z1286" i="1"/>
  <c r="Z1274" i="1"/>
  <c r="Z1262" i="1"/>
  <c r="Z1250" i="1"/>
  <c r="Z1345" i="1"/>
  <c r="AA1345" i="1" s="1"/>
  <c r="Z1333" i="1"/>
  <c r="AA1333" i="1" s="1"/>
  <c r="Z1321" i="1"/>
  <c r="AA1321" i="1" s="1"/>
  <c r="Z1309" i="1"/>
  <c r="AA1309" i="1" s="1"/>
  <c r="Z1297" i="1"/>
  <c r="AA1297" i="1" s="1"/>
  <c r="Z1285" i="1"/>
  <c r="AA1285" i="1" s="1"/>
  <c r="Z1174" i="1"/>
  <c r="Z1102" i="1"/>
  <c r="Z1354" i="1"/>
  <c r="AA1354" i="1" s="1"/>
  <c r="Z1342" i="1"/>
  <c r="AA1342" i="1" s="1"/>
  <c r="Z1330" i="1"/>
  <c r="AA1330" i="1" s="1"/>
  <c r="Z1318" i="1"/>
  <c r="Z1306" i="1"/>
  <c r="AA1306" i="1" s="1"/>
  <c r="Z1294" i="1"/>
  <c r="Z1282" i="1"/>
  <c r="Z1270" i="1"/>
  <c r="Z1258" i="1"/>
  <c r="AA1258" i="1" s="1"/>
  <c r="Z1246" i="1"/>
  <c r="Z1222" i="1"/>
  <c r="Z1186" i="1"/>
  <c r="Z1138" i="1"/>
  <c r="AA1138" i="1" s="1"/>
  <c r="Z1353" i="1"/>
  <c r="AA1353" i="1" s="1"/>
  <c r="Z1341" i="1"/>
  <c r="AA1341" i="1" s="1"/>
  <c r="Z1329" i="1"/>
  <c r="AA1329" i="1" s="1"/>
  <c r="Z1317" i="1"/>
  <c r="AA1317" i="1" s="1"/>
  <c r="Z1305" i="1"/>
  <c r="AA1305" i="1" s="1"/>
  <c r="Z1293" i="1"/>
  <c r="AA1293" i="1" s="1"/>
  <c r="Z1150" i="1"/>
  <c r="Z1090" i="1"/>
  <c r="Z1351" i="1"/>
  <c r="AA1351" i="1" s="1"/>
  <c r="Z1339" i="1"/>
  <c r="AA1339" i="1" s="1"/>
  <c r="Z1327" i="1"/>
  <c r="AA1327" i="1" s="1"/>
  <c r="Z1315" i="1"/>
  <c r="AA1315" i="1" s="1"/>
  <c r="Z1303" i="1"/>
  <c r="AA1303" i="1" s="1"/>
  <c r="Z1291" i="1"/>
  <c r="AA1291" i="1" s="1"/>
  <c r="Z1230" i="1"/>
  <c r="Z1218" i="1"/>
  <c r="AA1218" i="1" s="1"/>
  <c r="Z1182" i="1"/>
  <c r="Z1170" i="1"/>
  <c r="Z1158" i="1"/>
  <c r="Z1146" i="1"/>
  <c r="AA1146" i="1" s="1"/>
  <c r="Z1134" i="1"/>
  <c r="Z1122" i="1"/>
  <c r="Z1110" i="1"/>
  <c r="Z1098" i="1"/>
  <c r="AA1098" i="1" s="1"/>
  <c r="Z1086" i="1"/>
  <c r="AA1086" i="1" s="1"/>
  <c r="Z1350" i="1"/>
  <c r="AA1350" i="1" s="1"/>
  <c r="Z1338" i="1"/>
  <c r="AA1338" i="1" s="1"/>
  <c r="Z1326" i="1"/>
  <c r="AA1326" i="1" s="1"/>
  <c r="Z1314" i="1"/>
  <c r="Z1302" i="1"/>
  <c r="Z1290" i="1"/>
  <c r="Z1278" i="1"/>
  <c r="AA1278" i="1" s="1"/>
  <c r="Z1266" i="1"/>
  <c r="Z1254" i="1"/>
  <c r="Z1079" i="1"/>
  <c r="Z1126" i="1"/>
  <c r="AA1126" i="1" s="1"/>
  <c r="Z1349" i="1"/>
  <c r="AA1349" i="1" s="1"/>
  <c r="Z1337" i="1"/>
  <c r="AA1337" i="1" s="1"/>
  <c r="Z1325" i="1"/>
  <c r="AA1325" i="1" s="1"/>
  <c r="Z1313" i="1"/>
  <c r="AA1313" i="1" s="1"/>
  <c r="Z1301" i="1"/>
  <c r="AA1301" i="1" s="1"/>
  <c r="Z1289" i="1"/>
  <c r="AA1289" i="1" s="1"/>
  <c r="Z1114" i="1"/>
  <c r="Z1162" i="1"/>
  <c r="AA1162" i="1" s="1"/>
  <c r="Z1347" i="1"/>
  <c r="AA1347" i="1" s="1"/>
  <c r="Z1335" i="1"/>
  <c r="AA1335" i="1" s="1"/>
  <c r="Z1323" i="1"/>
  <c r="AA1323" i="1" s="1"/>
  <c r="Z1311" i="1"/>
  <c r="AA1311" i="1" s="1"/>
  <c r="Z1299" i="1"/>
  <c r="AA1299" i="1" s="1"/>
  <c r="Z1287" i="1"/>
  <c r="AA1287" i="1" s="1"/>
  <c r="Z1226" i="1"/>
  <c r="Z1190" i="1"/>
  <c r="AA1190" i="1" s="1"/>
  <c r="Z1178" i="1"/>
  <c r="Z1166" i="1"/>
  <c r="Z1154" i="1"/>
  <c r="Z1142" i="1"/>
  <c r="AA1142" i="1" s="1"/>
  <c r="Z1130" i="1"/>
  <c r="Z1118" i="1"/>
  <c r="Z1106" i="1"/>
  <c r="Z1094" i="1"/>
  <c r="AA1094" i="1" s="1"/>
  <c r="Z1082" i="1"/>
  <c r="AA1082" i="1" s="1"/>
  <c r="Z1281" i="1"/>
  <c r="AA1281" i="1" s="1"/>
  <c r="Z1277" i="1"/>
  <c r="AA1277" i="1" s="1"/>
  <c r="Z1273" i="1"/>
  <c r="AA1273" i="1" s="1"/>
  <c r="Z1269" i="1"/>
  <c r="AA1269" i="1" s="1"/>
  <c r="Z1265" i="1"/>
  <c r="AA1265" i="1" s="1"/>
  <c r="Z1261" i="1"/>
  <c r="AA1261" i="1" s="1"/>
  <c r="Z1257" i="1"/>
  <c r="AA1257" i="1" s="1"/>
  <c r="Z1253" i="1"/>
  <c r="AA1253" i="1" s="1"/>
  <c r="Z1249" i="1"/>
  <c r="AA1249" i="1" s="1"/>
  <c r="Z1245" i="1"/>
  <c r="AA1245" i="1" s="1"/>
  <c r="Z1229" i="1"/>
  <c r="AA1229" i="1" s="1"/>
  <c r="Z1225" i="1"/>
  <c r="AA1225" i="1" s="1"/>
  <c r="Z1221" i="1"/>
  <c r="AA1221" i="1" s="1"/>
  <c r="Z1193" i="1"/>
  <c r="AA1193" i="1" s="1"/>
  <c r="Z1189" i="1"/>
  <c r="AA1189" i="1" s="1"/>
  <c r="Z1185" i="1"/>
  <c r="AA1185" i="1" s="1"/>
  <c r="Z1181" i="1"/>
  <c r="AA1181" i="1" s="1"/>
  <c r="Z1177" i="1"/>
  <c r="AA1177" i="1" s="1"/>
  <c r="Z1173" i="1"/>
  <c r="AA1173" i="1" s="1"/>
  <c r="Z1169" i="1"/>
  <c r="AA1169" i="1" s="1"/>
  <c r="Z1165" i="1"/>
  <c r="AA1165" i="1" s="1"/>
  <c r="Z1161" i="1"/>
  <c r="AA1161" i="1" s="1"/>
  <c r="Z1157" i="1"/>
  <c r="AA1157" i="1" s="1"/>
  <c r="Z1153" i="1"/>
  <c r="AA1153" i="1" s="1"/>
  <c r="Z1149" i="1"/>
  <c r="AA1149" i="1" s="1"/>
  <c r="Z1145" i="1"/>
  <c r="AA1145" i="1" s="1"/>
  <c r="Z1141" i="1"/>
  <c r="AA1141" i="1" s="1"/>
  <c r="Z1137" i="1"/>
  <c r="AA1137" i="1" s="1"/>
  <c r="Z1133" i="1"/>
  <c r="AA1133" i="1" s="1"/>
  <c r="Z1129" i="1"/>
  <c r="AA1129" i="1" s="1"/>
  <c r="Z1125" i="1"/>
  <c r="AA1125" i="1" s="1"/>
  <c r="Z1121" i="1"/>
  <c r="AA1121" i="1" s="1"/>
  <c r="Z1117" i="1"/>
  <c r="AA1117" i="1" s="1"/>
  <c r="Z1113" i="1"/>
  <c r="AA1113" i="1" s="1"/>
  <c r="Z1109" i="1"/>
  <c r="AA1109" i="1" s="1"/>
  <c r="Z1105" i="1"/>
  <c r="AA1105" i="1" s="1"/>
  <c r="Z1101" i="1"/>
  <c r="AA1101" i="1" s="1"/>
  <c r="Z1097" i="1"/>
  <c r="AA1097" i="1" s="1"/>
  <c r="Z1093" i="1"/>
  <c r="AA1093" i="1" s="1"/>
  <c r="Z1089" i="1"/>
  <c r="AA1089" i="1" s="1"/>
  <c r="Z1085" i="1"/>
  <c r="AA1085" i="1" s="1"/>
  <c r="Z1081" i="1"/>
  <c r="AA1081" i="1" s="1"/>
  <c r="AA1077" i="1"/>
  <c r="AA1073" i="1"/>
  <c r="AA1069" i="1"/>
  <c r="AA1065" i="1"/>
  <c r="AA1061" i="1"/>
  <c r="AA1057" i="1"/>
  <c r="AA1053" i="1"/>
  <c r="AA1049" i="1"/>
  <c r="AA1045" i="1"/>
  <c r="AA1041" i="1"/>
  <c r="AA1037" i="1"/>
  <c r="AA1033" i="1"/>
  <c r="AA1029" i="1"/>
  <c r="AA1025" i="1"/>
  <c r="AA1021" i="1"/>
  <c r="AA1017" i="1"/>
  <c r="AA1013" i="1"/>
  <c r="AA1009" i="1"/>
  <c r="AA1005" i="1"/>
  <c r="AA1001" i="1"/>
  <c r="AA997" i="1"/>
  <c r="AA993" i="1"/>
  <c r="AA989" i="1"/>
  <c r="AA985" i="1"/>
  <c r="AA981" i="1"/>
  <c r="AA977" i="1"/>
  <c r="AA973" i="1"/>
  <c r="AA969" i="1"/>
  <c r="AA965" i="1"/>
  <c r="AA961" i="1"/>
  <c r="AA957" i="1"/>
  <c r="AA953" i="1"/>
  <c r="Z949" i="1"/>
  <c r="AA949" i="1" s="1"/>
  <c r="Z945" i="1"/>
  <c r="AA945" i="1" s="1"/>
  <c r="AA941" i="1"/>
  <c r="AA937" i="1"/>
  <c r="AA933" i="1"/>
  <c r="AA929" i="1"/>
  <c r="AA925" i="1"/>
  <c r="AA921" i="1"/>
  <c r="AA917" i="1"/>
  <c r="AA913" i="1"/>
  <c r="AA909" i="1"/>
  <c r="AA905" i="1"/>
  <c r="AA901" i="1"/>
  <c r="AA897" i="1"/>
  <c r="AA893" i="1"/>
  <c r="AA889" i="1"/>
  <c r="Z885" i="1"/>
  <c r="AA885" i="1" s="1"/>
  <c r="Z881" i="1"/>
  <c r="AA881" i="1" s="1"/>
  <c r="Z877" i="1"/>
  <c r="AA877" i="1" s="1"/>
  <c r="Z873" i="1"/>
  <c r="AA873" i="1" s="1"/>
  <c r="Z869" i="1"/>
  <c r="AA869" i="1" s="1"/>
  <c r="Z865" i="1"/>
  <c r="AA865" i="1" s="1"/>
  <c r="Z861" i="1"/>
  <c r="AA861" i="1" s="1"/>
  <c r="Z857" i="1"/>
  <c r="AA857" i="1" s="1"/>
  <c r="Z853" i="1"/>
  <c r="AA853" i="1" s="1"/>
  <c r="Z849" i="1"/>
  <c r="AA849" i="1" s="1"/>
  <c r="Z845" i="1"/>
  <c r="AA845" i="1" s="1"/>
  <c r="Z841" i="1"/>
  <c r="AA841" i="1" s="1"/>
  <c r="Z837" i="1"/>
  <c r="AA837" i="1" s="1"/>
  <c r="Z833" i="1"/>
  <c r="AA833" i="1" s="1"/>
  <c r="Z829" i="1"/>
  <c r="AA829" i="1" s="1"/>
  <c r="Z825" i="1"/>
  <c r="AA825" i="1" s="1"/>
  <c r="Z821" i="1"/>
  <c r="AA821" i="1" s="1"/>
  <c r="Z817" i="1"/>
  <c r="AA817" i="1" s="1"/>
  <c r="Z813" i="1"/>
  <c r="AA813" i="1" s="1"/>
  <c r="Z809" i="1"/>
  <c r="AA809" i="1" s="1"/>
  <c r="Z805" i="1"/>
  <c r="AA805" i="1" s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AA753" i="1"/>
  <c r="AA749" i="1"/>
  <c r="AA745" i="1"/>
  <c r="AA741" i="1"/>
  <c r="AA737" i="1"/>
  <c r="AA733" i="1"/>
  <c r="AA729" i="1"/>
  <c r="AA725" i="1"/>
  <c r="AA721" i="1"/>
  <c r="AA717" i="1"/>
  <c r="AA713" i="1"/>
  <c r="AA709" i="1"/>
  <c r="AA705" i="1"/>
  <c r="AA701" i="1"/>
  <c r="AA697" i="1"/>
  <c r="AA693" i="1"/>
  <c r="Z689" i="1"/>
  <c r="AA689" i="1" s="1"/>
  <c r="Z685" i="1"/>
  <c r="AA685" i="1" s="1"/>
  <c r="Z681" i="1"/>
  <c r="AA681" i="1" s="1"/>
  <c r="Z677" i="1"/>
  <c r="AA677" i="1" s="1"/>
  <c r="Z673" i="1"/>
  <c r="AA673" i="1" s="1"/>
  <c r="Z669" i="1"/>
  <c r="AA669" i="1" s="1"/>
  <c r="Z665" i="1"/>
  <c r="AA665" i="1" s="1"/>
  <c r="Z661" i="1"/>
  <c r="AA661" i="1" s="1"/>
  <c r="Z657" i="1"/>
  <c r="AA657" i="1" s="1"/>
  <c r="Z653" i="1"/>
  <c r="AA653" i="1" s="1"/>
  <c r="Z649" i="1"/>
  <c r="AA649" i="1" s="1"/>
  <c r="Z645" i="1"/>
  <c r="AA645" i="1" s="1"/>
  <c r="Z641" i="1"/>
  <c r="AA641" i="1" s="1"/>
  <c r="Z637" i="1"/>
  <c r="AA637" i="1" s="1"/>
  <c r="Z633" i="1"/>
  <c r="AA633" i="1" s="1"/>
  <c r="AA629" i="1"/>
  <c r="AA625" i="1"/>
  <c r="AA621" i="1"/>
  <c r="AA617" i="1"/>
  <c r="AA613" i="1"/>
  <c r="AA609" i="1"/>
  <c r="AA605" i="1"/>
  <c r="AA601" i="1"/>
  <c r="Z597" i="1"/>
  <c r="AA597" i="1" s="1"/>
  <c r="Z593" i="1"/>
  <c r="AA593" i="1" s="1"/>
  <c r="Z589" i="1"/>
  <c r="AA589" i="1" s="1"/>
  <c r="Z585" i="1"/>
  <c r="AA585" i="1" s="1"/>
  <c r="Z453" i="1"/>
  <c r="AA453" i="1" s="1"/>
  <c r="Z449" i="1"/>
  <c r="AA449" i="1" s="1"/>
  <c r="Z445" i="1"/>
  <c r="AA445" i="1" s="1"/>
  <c r="Z441" i="1"/>
  <c r="AA441" i="1" s="1"/>
  <c r="Z437" i="1"/>
  <c r="AA437" i="1" s="1"/>
  <c r="Z433" i="1"/>
  <c r="AA433" i="1" s="1"/>
  <c r="Z429" i="1"/>
  <c r="AA429" i="1" s="1"/>
  <c r="Z425" i="1"/>
  <c r="AA425" i="1" s="1"/>
  <c r="Z421" i="1"/>
  <c r="AA421" i="1" s="1"/>
  <c r="Z417" i="1"/>
  <c r="AA417" i="1" s="1"/>
  <c r="Z413" i="1"/>
  <c r="AA413" i="1" s="1"/>
  <c r="Z409" i="1"/>
  <c r="AA409" i="1" s="1"/>
  <c r="Z405" i="1"/>
  <c r="AA405" i="1" s="1"/>
  <c r="Z401" i="1"/>
  <c r="AA401" i="1" s="1"/>
  <c r="Z397" i="1"/>
  <c r="AA397" i="1" s="1"/>
  <c r="Z393" i="1"/>
  <c r="AA393" i="1" s="1"/>
  <c r="Z389" i="1"/>
  <c r="AA389" i="1" s="1"/>
  <c r="Z385" i="1"/>
  <c r="AA385" i="1" s="1"/>
  <c r="Z381" i="1"/>
  <c r="AA381" i="1" s="1"/>
  <c r="Z377" i="1"/>
  <c r="AA377" i="1" s="1"/>
  <c r="Z373" i="1"/>
  <c r="AA373" i="1" s="1"/>
  <c r="Z369" i="1"/>
  <c r="AA369" i="1" s="1"/>
  <c r="Z365" i="1"/>
  <c r="AA365" i="1" s="1"/>
  <c r="Z361" i="1"/>
  <c r="AA361" i="1" s="1"/>
  <c r="Z357" i="1"/>
  <c r="AA357" i="1" s="1"/>
  <c r="Z353" i="1"/>
  <c r="AA353" i="1" s="1"/>
  <c r="Z349" i="1"/>
  <c r="AA349" i="1" s="1"/>
  <c r="Z345" i="1"/>
  <c r="AA345" i="1" s="1"/>
  <c r="Z341" i="1"/>
  <c r="AA341" i="1" s="1"/>
  <c r="Z337" i="1"/>
  <c r="AA337" i="1" s="1"/>
  <c r="Z333" i="1"/>
  <c r="AA333" i="1" s="1"/>
  <c r="Z329" i="1"/>
  <c r="AA329" i="1" s="1"/>
  <c r="Z325" i="1"/>
  <c r="AA325" i="1" s="1"/>
  <c r="Z321" i="1"/>
  <c r="AA321" i="1" s="1"/>
  <c r="Z317" i="1"/>
  <c r="AA317" i="1" s="1"/>
  <c r="Z313" i="1"/>
  <c r="AA313" i="1" s="1"/>
  <c r="Z309" i="1"/>
  <c r="AA309" i="1" s="1"/>
  <c r="Z305" i="1"/>
  <c r="AA305" i="1" s="1"/>
  <c r="Z301" i="1"/>
  <c r="AA301" i="1" s="1"/>
  <c r="Z297" i="1"/>
  <c r="AA297" i="1" s="1"/>
  <c r="Z293" i="1"/>
  <c r="AA293" i="1" s="1"/>
  <c r="Z289" i="1"/>
  <c r="AA289" i="1" s="1"/>
  <c r="Z285" i="1"/>
  <c r="AA285" i="1" s="1"/>
  <c r="Z281" i="1"/>
  <c r="AA281" i="1" s="1"/>
  <c r="Z277" i="1"/>
  <c r="AA277" i="1" s="1"/>
  <c r="Z273" i="1"/>
  <c r="AA273" i="1" s="1"/>
  <c r="Z269" i="1"/>
  <c r="AA269" i="1" s="1"/>
  <c r="Z265" i="1"/>
  <c r="AA265" i="1" s="1"/>
  <c r="Z261" i="1"/>
  <c r="AA261" i="1" s="1"/>
  <c r="Z257" i="1"/>
  <c r="AA257" i="1" s="1"/>
  <c r="Z253" i="1"/>
  <c r="AA253" i="1" s="1"/>
  <c r="Z249" i="1"/>
  <c r="AA249" i="1" s="1"/>
  <c r="Z245" i="1"/>
  <c r="AA245" i="1" s="1"/>
  <c r="Z241" i="1"/>
  <c r="AA241" i="1" s="1"/>
  <c r="Z237" i="1"/>
  <c r="AA237" i="1" s="1"/>
  <c r="Z233" i="1"/>
  <c r="AA233" i="1" s="1"/>
  <c r="Z229" i="1"/>
  <c r="AA229" i="1" s="1"/>
  <c r="Z225" i="1"/>
  <c r="AA225" i="1" s="1"/>
  <c r="Z221" i="1"/>
  <c r="AA221" i="1" s="1"/>
  <c r="Z217" i="1"/>
  <c r="AA217" i="1" s="1"/>
  <c r="Z213" i="1"/>
  <c r="AA213" i="1" s="1"/>
  <c r="Z209" i="1"/>
  <c r="AA209" i="1" s="1"/>
  <c r="Z205" i="1"/>
  <c r="AA205" i="1" s="1"/>
  <c r="Z201" i="1"/>
  <c r="AA201" i="1" s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Z1356" i="1"/>
  <c r="AA1356" i="1" s="1"/>
  <c r="Z1352" i="1"/>
  <c r="AA1352" i="1" s="1"/>
  <c r="Z1348" i="1"/>
  <c r="AA1348" i="1" s="1"/>
  <c r="Z1344" i="1"/>
  <c r="AA1344" i="1" s="1"/>
  <c r="Z1340" i="1"/>
  <c r="AA1340" i="1" s="1"/>
  <c r="Z1336" i="1"/>
  <c r="AA1336" i="1" s="1"/>
  <c r="Z1332" i="1"/>
  <c r="AA1332" i="1" s="1"/>
  <c r="Z1328" i="1"/>
  <c r="AA1328" i="1" s="1"/>
  <c r="Z1324" i="1"/>
  <c r="AA1324" i="1" s="1"/>
  <c r="Z1320" i="1"/>
  <c r="AA1320" i="1" s="1"/>
  <c r="Z1316" i="1"/>
  <c r="AA1316" i="1" s="1"/>
  <c r="Z1312" i="1"/>
  <c r="AA1312" i="1" s="1"/>
  <c r="Z1308" i="1"/>
  <c r="AA1308" i="1" s="1"/>
  <c r="Z1304" i="1"/>
  <c r="AA1304" i="1" s="1"/>
  <c r="Z1300" i="1"/>
  <c r="AA1300" i="1" s="1"/>
  <c r="Z1296" i="1"/>
  <c r="AA1296" i="1" s="1"/>
  <c r="Z1292" i="1"/>
  <c r="AA1292" i="1" s="1"/>
  <c r="Z1288" i="1"/>
  <c r="AA1288" i="1" s="1"/>
  <c r="Z1284" i="1"/>
  <c r="AA1284" i="1" s="1"/>
  <c r="Z1280" i="1"/>
  <c r="AA1280" i="1" s="1"/>
  <c r="Z1276" i="1"/>
  <c r="AA1276" i="1" s="1"/>
  <c r="Z1272" i="1"/>
  <c r="AA1272" i="1" s="1"/>
  <c r="Z1268" i="1"/>
  <c r="AA1268" i="1" s="1"/>
  <c r="Z1264" i="1"/>
  <c r="AA1264" i="1" s="1"/>
  <c r="Z1260" i="1"/>
  <c r="AA1260" i="1" s="1"/>
  <c r="Z1256" i="1"/>
  <c r="AA1256" i="1" s="1"/>
  <c r="Z1252" i="1"/>
  <c r="AA1252" i="1" s="1"/>
  <c r="Z1248" i="1"/>
  <c r="AA1248" i="1" s="1"/>
  <c r="Z1228" i="1"/>
  <c r="AA1228" i="1" s="1"/>
  <c r="Z1224" i="1"/>
  <c r="AA1224" i="1" s="1"/>
  <c r="Z1220" i="1"/>
  <c r="AA1220" i="1" s="1"/>
  <c r="Z1192" i="1"/>
  <c r="AA1192" i="1" s="1"/>
  <c r="Z1188" i="1"/>
  <c r="AA1188" i="1" s="1"/>
  <c r="Z1184" i="1"/>
  <c r="AA1184" i="1" s="1"/>
  <c r="Z1180" i="1"/>
  <c r="AA1180" i="1" s="1"/>
  <c r="Z1176" i="1"/>
  <c r="AA1176" i="1" s="1"/>
  <c r="Z1172" i="1"/>
  <c r="AA1172" i="1" s="1"/>
  <c r="Z1168" i="1"/>
  <c r="AA1168" i="1" s="1"/>
  <c r="Z1164" i="1"/>
  <c r="AA1164" i="1" s="1"/>
  <c r="Z1160" i="1"/>
  <c r="AA1160" i="1" s="1"/>
  <c r="Z1156" i="1"/>
  <c r="AA1156" i="1" s="1"/>
  <c r="Z1152" i="1"/>
  <c r="AA1152" i="1" s="1"/>
  <c r="Z1148" i="1"/>
  <c r="AA1148" i="1" s="1"/>
  <c r="Z1144" i="1"/>
  <c r="AA1144" i="1" s="1"/>
  <c r="Z1140" i="1"/>
  <c r="AA1140" i="1" s="1"/>
  <c r="Z1136" i="1"/>
  <c r="AA1136" i="1" s="1"/>
  <c r="Z1132" i="1"/>
  <c r="AA1132" i="1" s="1"/>
  <c r="Z1128" i="1"/>
  <c r="AA1128" i="1" s="1"/>
  <c r="Z1124" i="1"/>
  <c r="AA1124" i="1" s="1"/>
  <c r="Z1120" i="1"/>
  <c r="AA1120" i="1" s="1"/>
  <c r="Z1116" i="1"/>
  <c r="AA1116" i="1" s="1"/>
  <c r="Z1112" i="1"/>
  <c r="AA1112" i="1" s="1"/>
  <c r="Z1108" i="1"/>
  <c r="AA1108" i="1" s="1"/>
  <c r="Z1104" i="1"/>
  <c r="AA1104" i="1" s="1"/>
  <c r="Z1100" i="1"/>
  <c r="AA1100" i="1" s="1"/>
  <c r="Z1096" i="1"/>
  <c r="AA1096" i="1" s="1"/>
  <c r="Z1092" i="1"/>
  <c r="AA1092" i="1" s="1"/>
  <c r="Z1088" i="1"/>
  <c r="AA1088" i="1" s="1"/>
  <c r="Z1084" i="1"/>
  <c r="AA1084" i="1" s="1"/>
  <c r="Z1080" i="1"/>
  <c r="AA1080" i="1" s="1"/>
  <c r="AA1076" i="1"/>
  <c r="AA1072" i="1"/>
  <c r="AA1068" i="1"/>
  <c r="AA1064" i="1"/>
  <c r="AA1060" i="1"/>
  <c r="AA1056" i="1"/>
  <c r="AA1052" i="1"/>
  <c r="AA1048" i="1"/>
  <c r="AA1044" i="1"/>
  <c r="AA1040" i="1"/>
  <c r="AA1036" i="1"/>
  <c r="AA1032" i="1"/>
  <c r="AA1028" i="1"/>
  <c r="AA1024" i="1"/>
  <c r="AA1020" i="1"/>
  <c r="AA1016" i="1"/>
  <c r="AA1012" i="1"/>
  <c r="AA1008" i="1"/>
  <c r="AA1004" i="1"/>
  <c r="AA1000" i="1"/>
  <c r="AA996" i="1"/>
  <c r="AA992" i="1"/>
  <c r="AA988" i="1"/>
  <c r="AA984" i="1"/>
  <c r="AA980" i="1"/>
  <c r="AA976" i="1"/>
  <c r="AA972" i="1"/>
  <c r="AA968" i="1"/>
  <c r="AA964" i="1"/>
  <c r="AA960" i="1"/>
  <c r="AA956" i="1"/>
  <c r="Z952" i="1"/>
  <c r="AA952" i="1" s="1"/>
  <c r="Z948" i="1"/>
  <c r="AA948" i="1" s="1"/>
  <c r="Z944" i="1"/>
  <c r="AA944" i="1" s="1"/>
  <c r="AA940" i="1"/>
  <c r="AA936" i="1"/>
  <c r="AA932" i="1"/>
  <c r="AA928" i="1"/>
  <c r="AA924" i="1"/>
  <c r="AA920" i="1"/>
  <c r="AA916" i="1"/>
  <c r="AA912" i="1"/>
  <c r="AA908" i="1"/>
  <c r="AA904" i="1"/>
  <c r="AA900" i="1"/>
  <c r="AA896" i="1"/>
  <c r="AA892" i="1"/>
  <c r="AA888" i="1"/>
  <c r="Z884" i="1"/>
  <c r="AA884" i="1" s="1"/>
  <c r="Z880" i="1"/>
  <c r="AA880" i="1" s="1"/>
  <c r="Z876" i="1"/>
  <c r="AA876" i="1" s="1"/>
  <c r="Z872" i="1"/>
  <c r="AA872" i="1" s="1"/>
  <c r="Z868" i="1"/>
  <c r="AA868" i="1" s="1"/>
  <c r="Z864" i="1"/>
  <c r="AA864" i="1" s="1"/>
  <c r="Z860" i="1"/>
  <c r="AA860" i="1" s="1"/>
  <c r="Z856" i="1"/>
  <c r="AA856" i="1" s="1"/>
  <c r="Z852" i="1"/>
  <c r="AA852" i="1" s="1"/>
  <c r="Z848" i="1"/>
  <c r="AA848" i="1" s="1"/>
  <c r="Z844" i="1"/>
  <c r="AA844" i="1" s="1"/>
  <c r="Z840" i="1"/>
  <c r="AA840" i="1" s="1"/>
  <c r="Z836" i="1"/>
  <c r="AA836" i="1" s="1"/>
  <c r="Z832" i="1"/>
  <c r="AA832" i="1" s="1"/>
  <c r="Z828" i="1"/>
  <c r="AA828" i="1" s="1"/>
  <c r="Z824" i="1"/>
  <c r="AA824" i="1" s="1"/>
  <c r="Z820" i="1"/>
  <c r="AA820" i="1" s="1"/>
  <c r="Z816" i="1"/>
  <c r="AA816" i="1" s="1"/>
  <c r="Z812" i="1"/>
  <c r="AA812" i="1" s="1"/>
  <c r="Z808" i="1"/>
  <c r="AA808" i="1" s="1"/>
  <c r="Z804" i="1"/>
  <c r="AA804" i="1" s="1"/>
  <c r="AA800" i="1"/>
  <c r="AA796" i="1"/>
  <c r="AA792" i="1"/>
  <c r="AA788" i="1"/>
  <c r="AA784" i="1"/>
  <c r="AA780" i="1"/>
  <c r="AA776" i="1"/>
  <c r="AA772" i="1"/>
  <c r="AA768" i="1"/>
  <c r="AA764" i="1"/>
  <c r="AA760" i="1"/>
  <c r="AA756" i="1"/>
  <c r="AA752" i="1"/>
  <c r="AA748" i="1"/>
  <c r="AA744" i="1"/>
  <c r="AA740" i="1"/>
  <c r="AA736" i="1"/>
  <c r="AA732" i="1"/>
  <c r="AA728" i="1"/>
  <c r="AA724" i="1"/>
  <c r="AA720" i="1"/>
  <c r="AA716" i="1"/>
  <c r="AA712" i="1"/>
  <c r="AA708" i="1"/>
  <c r="AA704" i="1"/>
  <c r="AA700" i="1"/>
  <c r="AA696" i="1"/>
  <c r="AA692" i="1"/>
  <c r="Z688" i="1"/>
  <c r="AA688" i="1" s="1"/>
  <c r="Z684" i="1"/>
  <c r="AA684" i="1" s="1"/>
  <c r="Z680" i="1"/>
  <c r="AA680" i="1" s="1"/>
  <c r="Z676" i="1"/>
  <c r="AA676" i="1" s="1"/>
  <c r="Z672" i="1"/>
  <c r="AA672" i="1" s="1"/>
  <c r="Z668" i="1"/>
  <c r="AA668" i="1" s="1"/>
  <c r="Z664" i="1"/>
  <c r="AA664" i="1" s="1"/>
  <c r="Z660" i="1"/>
  <c r="AA660" i="1" s="1"/>
  <c r="Z656" i="1"/>
  <c r="AA656" i="1" s="1"/>
  <c r="Z652" i="1"/>
  <c r="AA652" i="1" s="1"/>
  <c r="Z648" i="1"/>
  <c r="AA648" i="1" s="1"/>
  <c r="Z644" i="1"/>
  <c r="AA644" i="1" s="1"/>
  <c r="Z640" i="1"/>
  <c r="AA640" i="1" s="1"/>
  <c r="Z636" i="1"/>
  <c r="AA636" i="1" s="1"/>
  <c r="Z632" i="1"/>
  <c r="AA632" i="1" s="1"/>
  <c r="AA628" i="1"/>
  <c r="AA624" i="1"/>
  <c r="AA620" i="1"/>
  <c r="AA616" i="1"/>
  <c r="AA612" i="1"/>
  <c r="AA608" i="1"/>
  <c r="AA604" i="1"/>
  <c r="AA600" i="1"/>
  <c r="Z596" i="1"/>
  <c r="AA596" i="1" s="1"/>
  <c r="Z592" i="1"/>
  <c r="AA592" i="1" s="1"/>
  <c r="Z588" i="1"/>
  <c r="AA588" i="1" s="1"/>
  <c r="Z584" i="1"/>
  <c r="AA584" i="1" s="1"/>
  <c r="Z452" i="1"/>
  <c r="AA452" i="1" s="1"/>
  <c r="Z448" i="1"/>
  <c r="AA448" i="1" s="1"/>
  <c r="Z444" i="1"/>
  <c r="AA444" i="1" s="1"/>
  <c r="Z440" i="1"/>
  <c r="AA440" i="1" s="1"/>
  <c r="Z436" i="1"/>
  <c r="AA436" i="1" s="1"/>
  <c r="Z432" i="1"/>
  <c r="AA432" i="1" s="1"/>
  <c r="Z428" i="1"/>
  <c r="AA428" i="1" s="1"/>
  <c r="Z424" i="1"/>
  <c r="AA424" i="1" s="1"/>
  <c r="Z420" i="1"/>
  <c r="AA420" i="1" s="1"/>
  <c r="Z416" i="1"/>
  <c r="AA416" i="1" s="1"/>
  <c r="Z412" i="1"/>
  <c r="AA412" i="1" s="1"/>
  <c r="Z408" i="1"/>
  <c r="AA408" i="1" s="1"/>
  <c r="Z404" i="1"/>
  <c r="AA404" i="1" s="1"/>
  <c r="Z400" i="1"/>
  <c r="AA400" i="1" s="1"/>
  <c r="Z396" i="1"/>
  <c r="AA396" i="1" s="1"/>
  <c r="Z392" i="1"/>
  <c r="AA392" i="1" s="1"/>
  <c r="Z388" i="1"/>
  <c r="AA388" i="1" s="1"/>
  <c r="Z384" i="1"/>
  <c r="AA384" i="1" s="1"/>
  <c r="Z380" i="1"/>
  <c r="AA380" i="1" s="1"/>
  <c r="Z376" i="1"/>
  <c r="AA376" i="1" s="1"/>
  <c r="Z372" i="1"/>
  <c r="AA372" i="1" s="1"/>
  <c r="Z368" i="1"/>
  <c r="AA368" i="1" s="1"/>
  <c r="Z364" i="1"/>
  <c r="AA364" i="1" s="1"/>
  <c r="Z360" i="1"/>
  <c r="AA360" i="1" s="1"/>
  <c r="Z356" i="1"/>
  <c r="AA356" i="1" s="1"/>
  <c r="Z352" i="1"/>
  <c r="AA352" i="1" s="1"/>
  <c r="Z348" i="1"/>
  <c r="AA348" i="1" s="1"/>
  <c r="Z344" i="1"/>
  <c r="AA344" i="1" s="1"/>
  <c r="Z340" i="1"/>
  <c r="AA340" i="1" s="1"/>
  <c r="Z336" i="1"/>
  <c r="AA336" i="1" s="1"/>
  <c r="Z332" i="1"/>
  <c r="AA332" i="1" s="1"/>
  <c r="Z328" i="1"/>
  <c r="AA328" i="1" s="1"/>
  <c r="Z324" i="1"/>
  <c r="AA324" i="1" s="1"/>
  <c r="Z320" i="1"/>
  <c r="AA320" i="1" s="1"/>
  <c r="Z316" i="1"/>
  <c r="AA316" i="1" s="1"/>
  <c r="Z312" i="1"/>
  <c r="AA312" i="1" s="1"/>
  <c r="Z308" i="1"/>
  <c r="AA308" i="1" s="1"/>
  <c r="Z304" i="1"/>
  <c r="AA304" i="1" s="1"/>
  <c r="Z300" i="1"/>
  <c r="AA300" i="1" s="1"/>
  <c r="Z296" i="1"/>
  <c r="AA296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60" i="1"/>
  <c r="AA260" i="1" s="1"/>
  <c r="Z256" i="1"/>
  <c r="AA256" i="1" s="1"/>
  <c r="Z252" i="1"/>
  <c r="AA252" i="1" s="1"/>
  <c r="Z248" i="1"/>
  <c r="AA248" i="1" s="1"/>
  <c r="Z244" i="1"/>
  <c r="AA244" i="1" s="1"/>
  <c r="Z240" i="1"/>
  <c r="AA240" i="1" s="1"/>
  <c r="Z236" i="1"/>
  <c r="AA236" i="1" s="1"/>
  <c r="Z232" i="1"/>
  <c r="AA232" i="1" s="1"/>
  <c r="Z228" i="1"/>
  <c r="AA228" i="1" s="1"/>
  <c r="Z224" i="1"/>
  <c r="AA224" i="1" s="1"/>
  <c r="Z220" i="1"/>
  <c r="AA220" i="1" s="1"/>
  <c r="Z216" i="1"/>
  <c r="AA216" i="1" s="1"/>
  <c r="Z212" i="1"/>
  <c r="AA212" i="1" s="1"/>
  <c r="Z208" i="1"/>
  <c r="AA208" i="1" s="1"/>
  <c r="Z204" i="1"/>
  <c r="AA204" i="1" s="1"/>
  <c r="Z200" i="1"/>
  <c r="AA200" i="1" s="1"/>
  <c r="AA196" i="1"/>
  <c r="AA19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Z1283" i="1"/>
  <c r="AA1283" i="1" s="1"/>
  <c r="Z1279" i="1"/>
  <c r="AA1279" i="1" s="1"/>
  <c r="Z1275" i="1"/>
  <c r="AA1275" i="1" s="1"/>
  <c r="Z1271" i="1"/>
  <c r="AA1271" i="1" s="1"/>
  <c r="Z1267" i="1"/>
  <c r="AA1267" i="1" s="1"/>
  <c r="Z1263" i="1"/>
  <c r="AA1263" i="1" s="1"/>
  <c r="Z1259" i="1"/>
  <c r="AA1259" i="1" s="1"/>
  <c r="Z1255" i="1"/>
  <c r="AA1255" i="1" s="1"/>
  <c r="Z1251" i="1"/>
  <c r="AA1251" i="1" s="1"/>
  <c r="Z1247" i="1"/>
  <c r="AA1247" i="1" s="1"/>
  <c r="Z1227" i="1"/>
  <c r="AA1227" i="1" s="1"/>
  <c r="Z1223" i="1"/>
  <c r="AA1223" i="1" s="1"/>
  <c r="Z1219" i="1"/>
  <c r="AA1219" i="1" s="1"/>
  <c r="Z1191" i="1"/>
  <c r="AA1191" i="1" s="1"/>
  <c r="Z1187" i="1"/>
  <c r="AA1187" i="1" s="1"/>
  <c r="Z1183" i="1"/>
  <c r="AA1183" i="1" s="1"/>
  <c r="Z1179" i="1"/>
  <c r="AA1179" i="1" s="1"/>
  <c r="Z1175" i="1"/>
  <c r="AA1175" i="1" s="1"/>
  <c r="Z1171" i="1"/>
  <c r="AA1171" i="1" s="1"/>
  <c r="Z1167" i="1"/>
  <c r="AA1167" i="1" s="1"/>
  <c r="Z1163" i="1"/>
  <c r="AA1163" i="1" s="1"/>
  <c r="Z1159" i="1"/>
  <c r="AA1159" i="1" s="1"/>
  <c r="Z1155" i="1"/>
  <c r="AA1155" i="1" s="1"/>
  <c r="Z1151" i="1"/>
  <c r="AA1151" i="1" s="1"/>
  <c r="Z1147" i="1"/>
  <c r="AA1147" i="1" s="1"/>
  <c r="Z1143" i="1"/>
  <c r="AA1143" i="1" s="1"/>
  <c r="Z1139" i="1"/>
  <c r="AA1139" i="1" s="1"/>
  <c r="Z1135" i="1"/>
  <c r="AA1135" i="1" s="1"/>
  <c r="Z1131" i="1"/>
  <c r="AA1131" i="1" s="1"/>
  <c r="Z1127" i="1"/>
  <c r="AA1127" i="1" s="1"/>
  <c r="Z1123" i="1"/>
  <c r="AA1123" i="1" s="1"/>
  <c r="Z1119" i="1"/>
  <c r="AA1119" i="1" s="1"/>
  <c r="Z1115" i="1"/>
  <c r="AA1115" i="1" s="1"/>
  <c r="Z1111" i="1"/>
  <c r="AA1111" i="1" s="1"/>
  <c r="Z1107" i="1"/>
  <c r="AA1107" i="1" s="1"/>
  <c r="Z1103" i="1"/>
  <c r="AA1103" i="1" s="1"/>
  <c r="Z1099" i="1"/>
  <c r="AA1099" i="1" s="1"/>
  <c r="Z1095" i="1"/>
  <c r="AA1095" i="1" s="1"/>
  <c r="Z1091" i="1"/>
  <c r="AA1091" i="1" s="1"/>
  <c r="Z1087" i="1"/>
  <c r="AA1087" i="1" s="1"/>
  <c r="Z1083" i="1"/>
  <c r="AA1083" i="1" s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Z951" i="1"/>
  <c r="AA951" i="1" s="1"/>
  <c r="Z947" i="1"/>
  <c r="AA947" i="1" s="1"/>
  <c r="Z943" i="1"/>
  <c r="AA943" i="1" s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Z883" i="1"/>
  <c r="AA883" i="1" s="1"/>
  <c r="Z879" i="1"/>
  <c r="AA879" i="1" s="1"/>
  <c r="Z875" i="1"/>
  <c r="AA875" i="1" s="1"/>
  <c r="Z871" i="1"/>
  <c r="AA871" i="1" s="1"/>
  <c r="Z867" i="1"/>
  <c r="AA867" i="1" s="1"/>
  <c r="Z863" i="1"/>
  <c r="AA863" i="1" s="1"/>
  <c r="Z859" i="1"/>
  <c r="AA859" i="1" s="1"/>
  <c r="Z855" i="1"/>
  <c r="AA855" i="1" s="1"/>
  <c r="Z851" i="1"/>
  <c r="AA851" i="1" s="1"/>
  <c r="Z847" i="1"/>
  <c r="AA847" i="1" s="1"/>
  <c r="Z843" i="1"/>
  <c r="AA843" i="1" s="1"/>
  <c r="Z839" i="1"/>
  <c r="AA839" i="1" s="1"/>
  <c r="Z835" i="1"/>
  <c r="AA835" i="1" s="1"/>
  <c r="Z831" i="1"/>
  <c r="AA831" i="1" s="1"/>
  <c r="Z827" i="1"/>
  <c r="AA827" i="1" s="1"/>
  <c r="Z823" i="1"/>
  <c r="AA823" i="1" s="1"/>
  <c r="Z819" i="1"/>
  <c r="AA819" i="1" s="1"/>
  <c r="Z815" i="1"/>
  <c r="AA815" i="1" s="1"/>
  <c r="Z811" i="1"/>
  <c r="AA811" i="1" s="1"/>
  <c r="Z807" i="1"/>
  <c r="AA807" i="1" s="1"/>
  <c r="Z803" i="1"/>
  <c r="AA803" i="1" s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Z687" i="1"/>
  <c r="AA687" i="1" s="1"/>
  <c r="Z683" i="1"/>
  <c r="AA683" i="1" s="1"/>
  <c r="Z679" i="1"/>
  <c r="AA679" i="1" s="1"/>
  <c r="Z675" i="1"/>
  <c r="AA675" i="1" s="1"/>
  <c r="Z671" i="1"/>
  <c r="AA671" i="1" s="1"/>
  <c r="Z667" i="1"/>
  <c r="AA667" i="1" s="1"/>
  <c r="Z663" i="1"/>
  <c r="AA663" i="1" s="1"/>
  <c r="Z659" i="1"/>
  <c r="AA659" i="1" s="1"/>
  <c r="Z655" i="1"/>
  <c r="AA655" i="1" s="1"/>
  <c r="Z651" i="1"/>
  <c r="AA651" i="1" s="1"/>
  <c r="Z647" i="1"/>
  <c r="AA647" i="1" s="1"/>
  <c r="Z643" i="1"/>
  <c r="AA643" i="1" s="1"/>
  <c r="Z639" i="1"/>
  <c r="AA639" i="1" s="1"/>
  <c r="Z635" i="1"/>
  <c r="AA635" i="1" s="1"/>
  <c r="Z631" i="1"/>
  <c r="AA631" i="1" s="1"/>
  <c r="AA627" i="1"/>
  <c r="AA623" i="1"/>
  <c r="AA619" i="1"/>
  <c r="AA615" i="1"/>
  <c r="AA611" i="1"/>
  <c r="AA607" i="1"/>
  <c r="AA603" i="1"/>
  <c r="AA599" i="1"/>
  <c r="Z595" i="1"/>
  <c r="AA595" i="1" s="1"/>
  <c r="Z591" i="1"/>
  <c r="AA591" i="1" s="1"/>
  <c r="Z587" i="1"/>
  <c r="AA587" i="1" s="1"/>
  <c r="Z451" i="1"/>
  <c r="AA451" i="1" s="1"/>
  <c r="Z447" i="1"/>
  <c r="AA447" i="1" s="1"/>
  <c r="Z443" i="1"/>
  <c r="AA443" i="1" s="1"/>
  <c r="Z439" i="1"/>
  <c r="AA439" i="1" s="1"/>
  <c r="Z435" i="1"/>
  <c r="AA435" i="1" s="1"/>
  <c r="Z431" i="1"/>
  <c r="AA431" i="1" s="1"/>
  <c r="Z427" i="1"/>
  <c r="AA427" i="1" s="1"/>
  <c r="Z423" i="1"/>
  <c r="AA423" i="1" s="1"/>
  <c r="Z419" i="1"/>
  <c r="AA419" i="1" s="1"/>
  <c r="Z415" i="1"/>
  <c r="AA415" i="1" s="1"/>
  <c r="Z411" i="1"/>
  <c r="AA411" i="1" s="1"/>
  <c r="Z407" i="1"/>
  <c r="AA407" i="1" s="1"/>
  <c r="Z403" i="1"/>
  <c r="AA403" i="1" s="1"/>
  <c r="Z399" i="1"/>
  <c r="AA399" i="1" s="1"/>
  <c r="Z395" i="1"/>
  <c r="AA395" i="1" s="1"/>
  <c r="Z391" i="1"/>
  <c r="AA391" i="1" s="1"/>
  <c r="Z387" i="1"/>
  <c r="AA387" i="1" s="1"/>
  <c r="Z383" i="1"/>
  <c r="AA383" i="1" s="1"/>
  <c r="Z379" i="1"/>
  <c r="AA379" i="1" s="1"/>
  <c r="Z375" i="1"/>
  <c r="AA375" i="1" s="1"/>
  <c r="Z371" i="1"/>
  <c r="AA371" i="1" s="1"/>
  <c r="Z367" i="1"/>
  <c r="AA367" i="1" s="1"/>
  <c r="Z363" i="1"/>
  <c r="AA363" i="1" s="1"/>
  <c r="Z359" i="1"/>
  <c r="AA359" i="1" s="1"/>
  <c r="Z355" i="1"/>
  <c r="AA355" i="1" s="1"/>
  <c r="Z351" i="1"/>
  <c r="AA351" i="1" s="1"/>
  <c r="Z347" i="1"/>
  <c r="AA347" i="1" s="1"/>
  <c r="Z343" i="1"/>
  <c r="AA343" i="1" s="1"/>
  <c r="Z339" i="1"/>
  <c r="AA339" i="1" s="1"/>
  <c r="Z335" i="1"/>
  <c r="AA335" i="1" s="1"/>
  <c r="Z331" i="1"/>
  <c r="AA331" i="1" s="1"/>
  <c r="Z327" i="1"/>
  <c r="AA327" i="1" s="1"/>
  <c r="Z323" i="1"/>
  <c r="AA323" i="1" s="1"/>
  <c r="Z319" i="1"/>
  <c r="AA319" i="1" s="1"/>
  <c r="Z315" i="1"/>
  <c r="AA315" i="1" s="1"/>
  <c r="Z311" i="1"/>
  <c r="AA311" i="1" s="1"/>
  <c r="Z307" i="1"/>
  <c r="AA307" i="1" s="1"/>
  <c r="Z303" i="1"/>
  <c r="AA303" i="1" s="1"/>
  <c r="Z299" i="1"/>
  <c r="AA299" i="1" s="1"/>
  <c r="Z295" i="1"/>
  <c r="AA295" i="1" s="1"/>
  <c r="Z291" i="1"/>
  <c r="AA291" i="1" s="1"/>
  <c r="Z287" i="1"/>
  <c r="AA287" i="1" s="1"/>
  <c r="Z283" i="1"/>
  <c r="AA283" i="1" s="1"/>
  <c r="Z279" i="1"/>
  <c r="AA279" i="1" s="1"/>
  <c r="Z275" i="1"/>
  <c r="AA275" i="1" s="1"/>
  <c r="Z271" i="1"/>
  <c r="AA271" i="1" s="1"/>
  <c r="Z267" i="1"/>
  <c r="AA267" i="1" s="1"/>
  <c r="Z263" i="1"/>
  <c r="AA263" i="1" s="1"/>
  <c r="Z259" i="1"/>
  <c r="AA259" i="1" s="1"/>
  <c r="Z255" i="1"/>
  <c r="AA255" i="1" s="1"/>
  <c r="Z251" i="1"/>
  <c r="AA251" i="1" s="1"/>
  <c r="Z247" i="1"/>
  <c r="AA247" i="1" s="1"/>
  <c r="Z243" i="1"/>
  <c r="AA243" i="1" s="1"/>
  <c r="Z239" i="1"/>
  <c r="AA239" i="1" s="1"/>
  <c r="Z235" i="1"/>
  <c r="AA235" i="1" s="1"/>
  <c r="Z231" i="1"/>
  <c r="AA231" i="1" s="1"/>
  <c r="Z227" i="1"/>
  <c r="AA227" i="1" s="1"/>
  <c r="Z223" i="1"/>
  <c r="AA223" i="1" s="1"/>
  <c r="Z219" i="1"/>
  <c r="AA219" i="1" s="1"/>
  <c r="Z215" i="1"/>
  <c r="AA215" i="1" s="1"/>
  <c r="Z211" i="1"/>
  <c r="AA211" i="1" s="1"/>
  <c r="Z207" i="1"/>
  <c r="AA207" i="1" s="1"/>
  <c r="Z203" i="1"/>
  <c r="AA203" i="1" s="1"/>
  <c r="Z199" i="1"/>
  <c r="AA199" i="1" s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318" i="1"/>
  <c r="AA1314" i="1"/>
  <c r="AA1310" i="1"/>
  <c r="AA1302" i="1"/>
  <c r="AA1298" i="1"/>
  <c r="AA1294" i="1"/>
  <c r="AA1290" i="1"/>
  <c r="AA1286" i="1"/>
  <c r="AA1282" i="1"/>
  <c r="AA1274" i="1"/>
  <c r="AA1270" i="1"/>
  <c r="AA1266" i="1"/>
  <c r="AA1262" i="1"/>
  <c r="AA1254" i="1"/>
  <c r="AA1250" i="1"/>
  <c r="AA1246" i="1"/>
  <c r="AA1230" i="1"/>
  <c r="AA1226" i="1"/>
  <c r="AA1222" i="1"/>
  <c r="AA1186" i="1"/>
  <c r="AA1182" i="1"/>
  <c r="AA1178" i="1"/>
  <c r="AA1174" i="1"/>
  <c r="AA1170" i="1"/>
  <c r="AA1166" i="1"/>
  <c r="AA1158" i="1"/>
  <c r="AA1154" i="1"/>
  <c r="AA1150" i="1"/>
  <c r="AA1134" i="1"/>
  <c r="AA1130" i="1"/>
  <c r="AA1122" i="1"/>
  <c r="AA1118" i="1"/>
  <c r="AA1114" i="1"/>
  <c r="AA1110" i="1"/>
  <c r="AA1106" i="1"/>
  <c r="AA1102" i="1"/>
  <c r="AA1090" i="1"/>
  <c r="AA1078" i="1"/>
  <c r="AA1074" i="1"/>
  <c r="AA1070" i="1"/>
  <c r="AA1066" i="1"/>
  <c r="AA1062" i="1"/>
  <c r="AA1058" i="1"/>
  <c r="AA1054" i="1"/>
  <c r="AA1050" i="1"/>
  <c r="AA1046" i="1"/>
  <c r="AA1042" i="1"/>
  <c r="AA1038" i="1"/>
  <c r="AA1034" i="1"/>
  <c r="AA1030" i="1"/>
  <c r="AA1026" i="1"/>
  <c r="AA1022" i="1"/>
  <c r="AA1018" i="1"/>
  <c r="AA1014" i="1"/>
  <c r="AA1010" i="1"/>
  <c r="AA1006" i="1"/>
  <c r="AA1002" i="1"/>
  <c r="AA998" i="1"/>
  <c r="AA994" i="1"/>
  <c r="AA990" i="1"/>
  <c r="AA986" i="1"/>
  <c r="AA982" i="1"/>
  <c r="AA978" i="1"/>
  <c r="AA974" i="1"/>
  <c r="AA970" i="1"/>
  <c r="AA966" i="1"/>
  <c r="AA962" i="1"/>
  <c r="AA958" i="1"/>
  <c r="AA954" i="1"/>
  <c r="Z950" i="1"/>
  <c r="AA950" i="1" s="1"/>
  <c r="Z946" i="1"/>
  <c r="AA946" i="1" s="1"/>
  <c r="AA942" i="1"/>
  <c r="AA938" i="1"/>
  <c r="AA934" i="1"/>
  <c r="AA930" i="1"/>
  <c r="AA926" i="1"/>
  <c r="AA922" i="1"/>
  <c r="AA918" i="1"/>
  <c r="AA914" i="1"/>
  <c r="AA910" i="1"/>
  <c r="AA906" i="1"/>
  <c r="AA902" i="1"/>
  <c r="AA898" i="1"/>
  <c r="AA894" i="1"/>
  <c r="AA890" i="1"/>
  <c r="AA886" i="1"/>
  <c r="Z882" i="1"/>
  <c r="AA882" i="1" s="1"/>
  <c r="Z878" i="1"/>
  <c r="AA878" i="1" s="1"/>
  <c r="Z874" i="1"/>
  <c r="AA874" i="1" s="1"/>
  <c r="Z870" i="1"/>
  <c r="AA870" i="1" s="1"/>
  <c r="Z866" i="1"/>
  <c r="AA866" i="1" s="1"/>
  <c r="Z862" i="1"/>
  <c r="AA862" i="1" s="1"/>
  <c r="Z858" i="1"/>
  <c r="AA858" i="1" s="1"/>
  <c r="Z854" i="1"/>
  <c r="AA854" i="1" s="1"/>
  <c r="Z850" i="1"/>
  <c r="AA850" i="1" s="1"/>
  <c r="Z846" i="1"/>
  <c r="AA846" i="1" s="1"/>
  <c r="Z842" i="1"/>
  <c r="AA842" i="1" s="1"/>
  <c r="Z838" i="1"/>
  <c r="AA838" i="1" s="1"/>
  <c r="Z834" i="1"/>
  <c r="AA834" i="1" s="1"/>
  <c r="Z830" i="1"/>
  <c r="AA830" i="1" s="1"/>
  <c r="Z826" i="1"/>
  <c r="AA826" i="1" s="1"/>
  <c r="Z822" i="1"/>
  <c r="AA822" i="1" s="1"/>
  <c r="Z818" i="1"/>
  <c r="AA818" i="1" s="1"/>
  <c r="Z814" i="1"/>
  <c r="AA814" i="1" s="1"/>
  <c r="Z810" i="1"/>
  <c r="AA810" i="1" s="1"/>
  <c r="Z806" i="1"/>
  <c r="AA806" i="1" s="1"/>
  <c r="Z802" i="1"/>
  <c r="AA802" i="1" s="1"/>
  <c r="AA798" i="1"/>
  <c r="AA794" i="1"/>
  <c r="AA790" i="1"/>
  <c r="AA786" i="1"/>
  <c r="AA782" i="1"/>
  <c r="AA778" i="1"/>
  <c r="AA774" i="1"/>
  <c r="AA770" i="1"/>
  <c r="AA766" i="1"/>
  <c r="AA762" i="1"/>
  <c r="AA758" i="1"/>
  <c r="AA754" i="1"/>
  <c r="AA750" i="1"/>
  <c r="AA746" i="1"/>
  <c r="AA742" i="1"/>
  <c r="AA738" i="1"/>
  <c r="AA734" i="1"/>
  <c r="AA730" i="1"/>
  <c r="AA726" i="1"/>
  <c r="AA722" i="1"/>
  <c r="AA718" i="1"/>
  <c r="AA714" i="1"/>
  <c r="AA710" i="1"/>
  <c r="AA706" i="1"/>
  <c r="AA702" i="1"/>
  <c r="AA698" i="1"/>
  <c r="AA694" i="1"/>
  <c r="Z690" i="1"/>
  <c r="AA690" i="1" s="1"/>
  <c r="Z686" i="1"/>
  <c r="AA686" i="1" s="1"/>
  <c r="Z682" i="1"/>
  <c r="AA682" i="1" s="1"/>
  <c r="Z678" i="1"/>
  <c r="AA678" i="1" s="1"/>
  <c r="Z674" i="1"/>
  <c r="AA674" i="1" s="1"/>
  <c r="Z670" i="1"/>
  <c r="AA670" i="1" s="1"/>
  <c r="Z666" i="1"/>
  <c r="AA666" i="1" s="1"/>
  <c r="Z662" i="1"/>
  <c r="AA662" i="1" s="1"/>
  <c r="Z658" i="1"/>
  <c r="AA658" i="1" s="1"/>
  <c r="Z654" i="1"/>
  <c r="AA654" i="1" s="1"/>
  <c r="Z650" i="1"/>
  <c r="AA650" i="1" s="1"/>
  <c r="Z646" i="1"/>
  <c r="AA646" i="1" s="1"/>
  <c r="Z642" i="1"/>
  <c r="AA642" i="1" s="1"/>
  <c r="Z638" i="1"/>
  <c r="AA638" i="1" s="1"/>
  <c r="Z634" i="1"/>
  <c r="AA634" i="1" s="1"/>
  <c r="Z630" i="1"/>
  <c r="AA630" i="1" s="1"/>
  <c r="AA626" i="1"/>
  <c r="AA622" i="1"/>
  <c r="AA618" i="1"/>
  <c r="AA614" i="1"/>
  <c r="AA610" i="1"/>
  <c r="AA606" i="1"/>
  <c r="AA602" i="1"/>
  <c r="Z598" i="1"/>
  <c r="AA598" i="1" s="1"/>
  <c r="Z594" i="1"/>
  <c r="AA594" i="1" s="1"/>
  <c r="Z590" i="1"/>
  <c r="AA590" i="1" s="1"/>
  <c r="Z586" i="1"/>
  <c r="AA586" i="1" s="1"/>
  <c r="Z450" i="1"/>
  <c r="AA450" i="1" s="1"/>
  <c r="Z446" i="1"/>
  <c r="AA446" i="1" s="1"/>
  <c r="Z442" i="1"/>
  <c r="AA442" i="1" s="1"/>
  <c r="Z438" i="1"/>
  <c r="AA438" i="1" s="1"/>
  <c r="Z434" i="1"/>
  <c r="AA434" i="1" s="1"/>
  <c r="Z430" i="1"/>
  <c r="AA430" i="1" s="1"/>
  <c r="Z426" i="1"/>
  <c r="AA426" i="1" s="1"/>
  <c r="Z422" i="1"/>
  <c r="AA422" i="1" s="1"/>
  <c r="Z418" i="1"/>
  <c r="AA418" i="1" s="1"/>
  <c r="Z414" i="1"/>
  <c r="AA414" i="1" s="1"/>
  <c r="Z410" i="1"/>
  <c r="AA410" i="1" s="1"/>
  <c r="Z406" i="1"/>
  <c r="AA406" i="1" s="1"/>
  <c r="Z402" i="1"/>
  <c r="AA402" i="1" s="1"/>
  <c r="Z398" i="1"/>
  <c r="AA398" i="1" s="1"/>
  <c r="Z394" i="1"/>
  <c r="AA394" i="1" s="1"/>
  <c r="Z390" i="1"/>
  <c r="AA390" i="1" s="1"/>
  <c r="Z386" i="1"/>
  <c r="AA386" i="1" s="1"/>
  <c r="Z382" i="1"/>
  <c r="AA382" i="1" s="1"/>
  <c r="Z378" i="1"/>
  <c r="AA378" i="1" s="1"/>
  <c r="Z374" i="1"/>
  <c r="AA374" i="1" s="1"/>
  <c r="Z370" i="1"/>
  <c r="AA370" i="1" s="1"/>
  <c r="Z366" i="1"/>
  <c r="AA366" i="1" s="1"/>
  <c r="Z362" i="1"/>
  <c r="AA362" i="1" s="1"/>
  <c r="Z358" i="1"/>
  <c r="AA358" i="1" s="1"/>
  <c r="Z354" i="1"/>
  <c r="AA354" i="1" s="1"/>
  <c r="Z350" i="1"/>
  <c r="AA350" i="1" s="1"/>
  <c r="Z346" i="1"/>
  <c r="AA346" i="1" s="1"/>
  <c r="Z342" i="1"/>
  <c r="AA342" i="1" s="1"/>
  <c r="Z338" i="1"/>
  <c r="AA338" i="1" s="1"/>
  <c r="Z334" i="1"/>
  <c r="AA334" i="1" s="1"/>
  <c r="Z330" i="1"/>
  <c r="AA330" i="1" s="1"/>
  <c r="Z326" i="1"/>
  <c r="AA326" i="1" s="1"/>
  <c r="Z322" i="1"/>
  <c r="AA322" i="1" s="1"/>
  <c r="Z318" i="1"/>
  <c r="AA318" i="1" s="1"/>
  <c r="Z314" i="1"/>
  <c r="AA314" i="1" s="1"/>
  <c r="Z310" i="1"/>
  <c r="AA310" i="1" s="1"/>
  <c r="Z306" i="1"/>
  <c r="AA306" i="1" s="1"/>
  <c r="Z302" i="1"/>
  <c r="AA302" i="1" s="1"/>
  <c r="Z298" i="1"/>
  <c r="AA298" i="1" s="1"/>
  <c r="Z294" i="1"/>
  <c r="AA294" i="1" s="1"/>
  <c r="Z290" i="1"/>
  <c r="AA290" i="1" s="1"/>
  <c r="Z286" i="1"/>
  <c r="AA286" i="1" s="1"/>
  <c r="Z282" i="1"/>
  <c r="AA282" i="1" s="1"/>
  <c r="Z278" i="1"/>
  <c r="AA278" i="1" s="1"/>
  <c r="Z274" i="1"/>
  <c r="AA274" i="1" s="1"/>
  <c r="Z270" i="1"/>
  <c r="AA270" i="1" s="1"/>
  <c r="Z266" i="1"/>
  <c r="AA266" i="1" s="1"/>
  <c r="Z262" i="1"/>
  <c r="AA262" i="1" s="1"/>
  <c r="Z258" i="1"/>
  <c r="AA258" i="1" s="1"/>
  <c r="Z254" i="1"/>
  <c r="AA254" i="1" s="1"/>
  <c r="Z250" i="1"/>
  <c r="AA250" i="1" s="1"/>
  <c r="Z246" i="1"/>
  <c r="AA246" i="1" s="1"/>
  <c r="Z242" i="1"/>
  <c r="AA242" i="1" s="1"/>
  <c r="Z238" i="1"/>
  <c r="AA238" i="1" s="1"/>
  <c r="Z234" i="1"/>
  <c r="AA234" i="1" s="1"/>
  <c r="Z230" i="1"/>
  <c r="AA230" i="1" s="1"/>
  <c r="Z226" i="1"/>
  <c r="AA226" i="1" s="1"/>
  <c r="Z222" i="1"/>
  <c r="AA222" i="1" s="1"/>
  <c r="Z218" i="1"/>
  <c r="AA218" i="1" s="1"/>
  <c r="Z214" i="1"/>
  <c r="AA214" i="1" s="1"/>
  <c r="Z210" i="1"/>
  <c r="AA210" i="1" s="1"/>
  <c r="Z206" i="1"/>
  <c r="AA206" i="1" s="1"/>
  <c r="Z202" i="1"/>
  <c r="AA202" i="1" s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V5" i="6"/>
  <c r="W5" i="6" s="1"/>
  <c r="W6" i="6"/>
  <c r="W7" i="6"/>
  <c r="L4" i="9"/>
  <c r="M4" i="9"/>
  <c r="T4" i="9"/>
  <c r="T15" i="6"/>
  <c r="T9" i="8"/>
  <c r="T7" i="8"/>
  <c r="T6" i="8"/>
  <c r="T75" i="5"/>
  <c r="AA75" i="5" s="1"/>
  <c r="AB75" i="5" s="1"/>
  <c r="T74" i="5"/>
  <c r="AA74" i="5" s="1"/>
  <c r="AB74" i="5" s="1"/>
  <c r="W73" i="5"/>
  <c r="T73" i="5"/>
  <c r="AA73" i="5" s="1"/>
  <c r="AB73" i="5" s="1"/>
  <c r="W72" i="5"/>
  <c r="T72" i="5"/>
  <c r="AA72" i="5" s="1"/>
  <c r="AB72" i="5" s="1"/>
  <c r="T71" i="5"/>
  <c r="AA71" i="5" s="1"/>
  <c r="AB71" i="5" s="1"/>
  <c r="W70" i="5"/>
  <c r="T70" i="5"/>
  <c r="AA70" i="5" s="1"/>
  <c r="AB70" i="5" s="1"/>
  <c r="W69" i="5"/>
  <c r="W68" i="5"/>
  <c r="T68" i="5"/>
  <c r="AA68" i="5" s="1"/>
  <c r="AB68" i="5" s="1"/>
  <c r="W67" i="5"/>
  <c r="T67" i="5"/>
  <c r="AA67" i="5" s="1"/>
  <c r="AB67" i="5" s="1"/>
  <c r="W66" i="5"/>
  <c r="T66" i="5"/>
  <c r="AA66" i="5" s="1"/>
  <c r="AB66" i="5" s="1"/>
  <c r="W65" i="5"/>
  <c r="T65" i="5"/>
  <c r="AA65" i="5" s="1"/>
  <c r="AB65" i="5" s="1"/>
  <c r="W64" i="5"/>
  <c r="T64" i="5"/>
  <c r="AA64" i="5" s="1"/>
  <c r="AB64" i="5" s="1"/>
  <c r="W63" i="5"/>
  <c r="T63" i="5"/>
  <c r="AA63" i="5" s="1"/>
  <c r="AB63" i="5" s="1"/>
  <c r="W62" i="5"/>
  <c r="W61" i="5"/>
  <c r="W60" i="5"/>
  <c r="W59" i="5"/>
  <c r="W58" i="5"/>
  <c r="T58" i="5"/>
  <c r="AA58" i="5" s="1"/>
  <c r="AB58" i="5" s="1"/>
  <c r="W57" i="5"/>
  <c r="T57" i="5"/>
  <c r="AA57" i="5" s="1"/>
  <c r="AB57" i="5" s="1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U506" i="4"/>
  <c r="T506" i="4"/>
  <c r="R506" i="4" s="1"/>
  <c r="Z506" i="4" s="1"/>
  <c r="AA506" i="4" s="1"/>
  <c r="U505" i="4"/>
  <c r="T505" i="4"/>
  <c r="R505" i="4" s="1"/>
  <c r="Z505" i="4" s="1"/>
  <c r="AA505" i="4" s="1"/>
  <c r="T504" i="4"/>
  <c r="R504" i="4" s="1"/>
  <c r="Z504" i="4" s="1"/>
  <c r="AA504" i="4" s="1"/>
  <c r="U503" i="4"/>
  <c r="T503" i="4"/>
  <c r="R503" i="4" s="1"/>
  <c r="Z503" i="4" s="1"/>
  <c r="AA503" i="4" s="1"/>
  <c r="U502" i="4"/>
  <c r="T502" i="4"/>
  <c r="R502" i="4" s="1"/>
  <c r="Z502" i="4" s="1"/>
  <c r="AA502" i="4" s="1"/>
  <c r="U501" i="4"/>
  <c r="T501" i="4"/>
  <c r="R501" i="4" s="1"/>
  <c r="Z501" i="4" s="1"/>
  <c r="AA501" i="4" s="1"/>
  <c r="T500" i="4"/>
  <c r="R500" i="4" s="1"/>
  <c r="Z500" i="4" s="1"/>
  <c r="AA500" i="4" s="1"/>
  <c r="T499" i="4"/>
  <c r="R499" i="4" s="1"/>
  <c r="Z499" i="4" s="1"/>
  <c r="AA499" i="4" s="1"/>
  <c r="T498" i="4"/>
  <c r="R498" i="4" s="1"/>
  <c r="Z498" i="4" s="1"/>
  <c r="AA498" i="4" s="1"/>
  <c r="T497" i="4"/>
  <c r="R497" i="4" s="1"/>
  <c r="Z497" i="4" s="1"/>
  <c r="AA497" i="4" s="1"/>
  <c r="T496" i="4"/>
  <c r="R496" i="4" s="1"/>
  <c r="Z496" i="4" s="1"/>
  <c r="AA496" i="4" s="1"/>
  <c r="U495" i="4"/>
  <c r="T495" i="4"/>
  <c r="R495" i="4" s="1"/>
  <c r="Z495" i="4" s="1"/>
  <c r="AA495" i="4" s="1"/>
  <c r="U494" i="4"/>
  <c r="T494" i="4"/>
  <c r="R494" i="4" s="1"/>
  <c r="Z494" i="4" s="1"/>
  <c r="AA494" i="4" s="1"/>
  <c r="T493" i="4"/>
  <c r="R493" i="4" s="1"/>
  <c r="Z493" i="4" s="1"/>
  <c r="AA493" i="4" s="1"/>
  <c r="T492" i="4"/>
  <c r="R492" i="4" s="1"/>
  <c r="Z492" i="4" s="1"/>
  <c r="AA492" i="4" s="1"/>
  <c r="T491" i="4"/>
  <c r="R491" i="4" s="1"/>
  <c r="Z491" i="4" s="1"/>
  <c r="AA491" i="4" s="1"/>
  <c r="T490" i="4"/>
  <c r="R490" i="4" s="1"/>
  <c r="Z490" i="4" s="1"/>
  <c r="AA490" i="4" s="1"/>
  <c r="T489" i="4"/>
  <c r="R489" i="4" s="1"/>
  <c r="Z489" i="4" s="1"/>
  <c r="AA489" i="4" s="1"/>
  <c r="T488" i="4"/>
  <c r="R488" i="4" s="1"/>
  <c r="Z488" i="4" s="1"/>
  <c r="AA488" i="4" s="1"/>
  <c r="T487" i="4"/>
  <c r="R487" i="4" s="1"/>
  <c r="Z487" i="4" s="1"/>
  <c r="AA487" i="4" s="1"/>
  <c r="T486" i="4"/>
  <c r="R486" i="4" s="1"/>
  <c r="Z486" i="4" s="1"/>
  <c r="AA486" i="4" s="1"/>
  <c r="T485" i="4"/>
  <c r="R485" i="4" s="1"/>
  <c r="Z485" i="4" s="1"/>
  <c r="AA485" i="4" s="1"/>
  <c r="U484" i="4"/>
  <c r="T484" i="4"/>
  <c r="R484" i="4" s="1"/>
  <c r="Z484" i="4" s="1"/>
  <c r="AA484" i="4" s="1"/>
  <c r="U483" i="4"/>
  <c r="T483" i="4"/>
  <c r="R483" i="4" s="1"/>
  <c r="Z483" i="4" s="1"/>
  <c r="AA483" i="4" s="1"/>
  <c r="U482" i="4"/>
  <c r="T482" i="4"/>
  <c r="R482" i="4" s="1"/>
  <c r="Z482" i="4" s="1"/>
  <c r="AA482" i="4" s="1"/>
  <c r="U481" i="4"/>
  <c r="T481" i="4"/>
  <c r="R481" i="4" s="1"/>
  <c r="Z481" i="4" s="1"/>
  <c r="AA481" i="4" s="1"/>
  <c r="U1171" i="4"/>
  <c r="T1171" i="4"/>
  <c r="R1171" i="4" s="1"/>
  <c r="Z1171" i="4" s="1"/>
  <c r="AA1171" i="4" s="1"/>
  <c r="U1170" i="4"/>
  <c r="T1170" i="4"/>
  <c r="R1170" i="4" s="1"/>
  <c r="Z1170" i="4" s="1"/>
  <c r="AA1170" i="4" s="1"/>
  <c r="U1169" i="4"/>
  <c r="T1169" i="4"/>
  <c r="R1169" i="4" s="1"/>
  <c r="Z1169" i="4" s="1"/>
  <c r="AA1169" i="4" s="1"/>
  <c r="U1168" i="4"/>
  <c r="T1168" i="4"/>
  <c r="R1168" i="4" s="1"/>
  <c r="Z1168" i="4" s="1"/>
  <c r="AA1168" i="4" s="1"/>
  <c r="U1167" i="4"/>
  <c r="T1167" i="4"/>
  <c r="R1167" i="4" s="1"/>
  <c r="Z1167" i="4" s="1"/>
  <c r="AA1167" i="4" s="1"/>
  <c r="U1166" i="4"/>
  <c r="T1166" i="4"/>
  <c r="R1166" i="4" s="1"/>
  <c r="Z1166" i="4" s="1"/>
  <c r="AA1166" i="4" s="1"/>
  <c r="U1165" i="4"/>
  <c r="T1165" i="4"/>
  <c r="R1165" i="4" s="1"/>
  <c r="Z1165" i="4" s="1"/>
  <c r="AA1165" i="4" s="1"/>
  <c r="U1164" i="4"/>
  <c r="T1164" i="4"/>
  <c r="R1164" i="4" s="1"/>
  <c r="Z1164" i="4" s="1"/>
  <c r="AA1164" i="4" s="1"/>
  <c r="U1163" i="4"/>
  <c r="T1163" i="4"/>
  <c r="R1163" i="4" s="1"/>
  <c r="Z1163" i="4" s="1"/>
  <c r="AA1163" i="4" s="1"/>
  <c r="U1162" i="4"/>
  <c r="T1162" i="4"/>
  <c r="R1162" i="4" s="1"/>
  <c r="Z1162" i="4" s="1"/>
  <c r="AA1162" i="4" s="1"/>
  <c r="U1161" i="4"/>
  <c r="T1161" i="4"/>
  <c r="R1161" i="4" s="1"/>
  <c r="Z1161" i="4" s="1"/>
  <c r="AA1161" i="4" s="1"/>
  <c r="U1160" i="4"/>
  <c r="T1160" i="4"/>
  <c r="R1160" i="4" s="1"/>
  <c r="Z1160" i="4" s="1"/>
  <c r="AA1160" i="4" s="1"/>
  <c r="U1159" i="4"/>
  <c r="T1159" i="4"/>
  <c r="R1159" i="4" s="1"/>
  <c r="Z1159" i="4" s="1"/>
  <c r="AA1159" i="4" s="1"/>
  <c r="U1158" i="4"/>
  <c r="T1158" i="4"/>
  <c r="R1158" i="4" s="1"/>
  <c r="Z1158" i="4" s="1"/>
  <c r="AA1158" i="4" s="1"/>
  <c r="U1157" i="4"/>
  <c r="T1157" i="4"/>
  <c r="R1157" i="4" s="1"/>
  <c r="Z1157" i="4" s="1"/>
  <c r="AA1157" i="4" s="1"/>
  <c r="U1156" i="4"/>
  <c r="T1156" i="4"/>
  <c r="R1156" i="4" s="1"/>
  <c r="Z1156" i="4" s="1"/>
  <c r="AA1156" i="4" s="1"/>
  <c r="U1155" i="4"/>
  <c r="T1155" i="4"/>
  <c r="R1155" i="4" s="1"/>
  <c r="Z1155" i="4" s="1"/>
  <c r="AA1155" i="4" s="1"/>
  <c r="U1154" i="4"/>
  <c r="T1154" i="4"/>
  <c r="R1154" i="4" s="1"/>
  <c r="Z1154" i="4" s="1"/>
  <c r="AA1154" i="4" s="1"/>
  <c r="U1153" i="4"/>
  <c r="T1153" i="4"/>
  <c r="R1153" i="4" s="1"/>
  <c r="Z1153" i="4" s="1"/>
  <c r="AA1153" i="4" s="1"/>
  <c r="U1152" i="4"/>
  <c r="T1152" i="4"/>
  <c r="R1152" i="4" s="1"/>
  <c r="Z1152" i="4" s="1"/>
  <c r="AA1152" i="4" s="1"/>
  <c r="U1151" i="4"/>
  <c r="T1151" i="4"/>
  <c r="R1151" i="4" s="1"/>
  <c r="Z1151" i="4" s="1"/>
  <c r="AA1151" i="4" s="1"/>
  <c r="U1150" i="4"/>
  <c r="T1150" i="4"/>
  <c r="R1150" i="4" s="1"/>
  <c r="Z1150" i="4" s="1"/>
  <c r="AA1150" i="4" s="1"/>
  <c r="U1149" i="4"/>
  <c r="T1149" i="4"/>
  <c r="R1149" i="4" s="1"/>
  <c r="Z1149" i="4" s="1"/>
  <c r="AA1149" i="4" s="1"/>
  <c r="U1148" i="4"/>
  <c r="T1148" i="4"/>
  <c r="R1148" i="4" s="1"/>
  <c r="Z1148" i="4" s="1"/>
  <c r="AA1148" i="4" s="1"/>
  <c r="U1147" i="4"/>
  <c r="T1147" i="4"/>
  <c r="R1147" i="4" s="1"/>
  <c r="Z1147" i="4" s="1"/>
  <c r="AA1147" i="4" s="1"/>
  <c r="T1146" i="4"/>
  <c r="R1146" i="4" s="1"/>
  <c r="Z1146" i="4" s="1"/>
  <c r="AA1146" i="4" s="1"/>
  <c r="T1126" i="4"/>
  <c r="R1126" i="4" s="1"/>
  <c r="Z1126" i="4" s="1"/>
  <c r="AA1126" i="4" s="1"/>
  <c r="T95" i="4"/>
  <c r="R95" i="4" s="1"/>
  <c r="Z95" i="4" s="1"/>
  <c r="AA95" i="4" s="1"/>
  <c r="T94" i="4"/>
  <c r="R94" i="4" s="1"/>
  <c r="Z94" i="4" s="1"/>
  <c r="AA94" i="4" s="1"/>
  <c r="T93" i="4"/>
  <c r="R93" i="4" s="1"/>
  <c r="Z93" i="4" s="1"/>
  <c r="AA93" i="4" s="1"/>
  <c r="T92" i="4"/>
  <c r="R92" i="4" s="1"/>
  <c r="Z92" i="4" s="1"/>
  <c r="AA92" i="4" s="1"/>
  <c r="T91" i="4"/>
  <c r="R91" i="4" s="1"/>
  <c r="Z91" i="4" s="1"/>
  <c r="AA91" i="4" s="1"/>
  <c r="T90" i="4"/>
  <c r="R90" i="4" s="1"/>
  <c r="Z90" i="4" s="1"/>
  <c r="AA90" i="4" s="1"/>
  <c r="T89" i="4"/>
  <c r="R89" i="4" s="1"/>
  <c r="Z89" i="4" s="1"/>
  <c r="AA89" i="4" s="1"/>
  <c r="T88" i="4"/>
  <c r="R88" i="4" s="1"/>
  <c r="Z88" i="4" s="1"/>
  <c r="AA88" i="4" s="1"/>
  <c r="T87" i="4"/>
  <c r="R87" i="4" s="1"/>
  <c r="Z87" i="4" s="1"/>
  <c r="AA87" i="4" s="1"/>
  <c r="T86" i="4"/>
  <c r="R86" i="4" s="1"/>
  <c r="Z86" i="4" s="1"/>
  <c r="AA86" i="4" s="1"/>
  <c r="T85" i="4"/>
  <c r="R85" i="4" s="1"/>
  <c r="Z85" i="4" s="1"/>
  <c r="AA85" i="4" s="1"/>
  <c r="T84" i="4"/>
  <c r="R84" i="4" s="1"/>
  <c r="Z84" i="4" s="1"/>
  <c r="AA84" i="4" s="1"/>
  <c r="T83" i="4"/>
  <c r="R83" i="4" s="1"/>
  <c r="Z83" i="4" s="1"/>
  <c r="AA83" i="4" s="1"/>
  <c r="T82" i="4"/>
  <c r="R82" i="4" s="1"/>
  <c r="Z82" i="4" s="1"/>
  <c r="AA82" i="4" s="1"/>
  <c r="T81" i="4"/>
  <c r="R81" i="4" s="1"/>
  <c r="Z81" i="4" s="1"/>
  <c r="AA81" i="4" s="1"/>
  <c r="T80" i="4"/>
  <c r="R80" i="4" s="1"/>
  <c r="Z80" i="4" s="1"/>
  <c r="AA80" i="4" s="1"/>
  <c r="T79" i="4"/>
  <c r="R79" i="4" s="1"/>
  <c r="Z79" i="4" s="1"/>
  <c r="AA79" i="4" s="1"/>
  <c r="T78" i="4"/>
  <c r="R78" i="4" s="1"/>
  <c r="Z78" i="4" s="1"/>
  <c r="AA78" i="4" s="1"/>
  <c r="T77" i="4"/>
  <c r="R77" i="4" s="1"/>
  <c r="Z77" i="4" s="1"/>
  <c r="AA77" i="4" s="1"/>
  <c r="T76" i="4"/>
  <c r="R76" i="4" s="1"/>
  <c r="Z76" i="4" s="1"/>
  <c r="AA76" i="4" s="1"/>
  <c r="T75" i="4"/>
  <c r="R75" i="4" s="1"/>
  <c r="Z75" i="4" s="1"/>
  <c r="AA75" i="4" s="1"/>
  <c r="T74" i="4"/>
  <c r="R74" i="4" s="1"/>
  <c r="Z74" i="4" s="1"/>
  <c r="AA74" i="4" s="1"/>
  <c r="T73" i="4"/>
  <c r="R73" i="4" s="1"/>
  <c r="Z73" i="4" s="1"/>
  <c r="AA73" i="4" s="1"/>
  <c r="T72" i="4"/>
  <c r="R72" i="4" s="1"/>
  <c r="Z72" i="4" s="1"/>
  <c r="AA72" i="4" s="1"/>
  <c r="T71" i="4"/>
  <c r="R71" i="4" s="1"/>
  <c r="Z71" i="4" s="1"/>
  <c r="AA71" i="4" s="1"/>
  <c r="T337" i="4"/>
  <c r="R337" i="4" s="1"/>
  <c r="Z337" i="4" s="1"/>
  <c r="AA337" i="4" s="1"/>
  <c r="T336" i="4"/>
  <c r="R336" i="4" s="1"/>
  <c r="Z336" i="4" s="1"/>
  <c r="AA336" i="4" s="1"/>
  <c r="T335" i="4"/>
  <c r="R335" i="4" s="1"/>
  <c r="Z335" i="4" s="1"/>
  <c r="AA335" i="4" s="1"/>
  <c r="T334" i="4"/>
  <c r="R334" i="4" s="1"/>
  <c r="Z334" i="4" s="1"/>
  <c r="AA334" i="4" s="1"/>
  <c r="T333" i="4"/>
  <c r="R333" i="4" s="1"/>
  <c r="Z333" i="4" s="1"/>
  <c r="AA333" i="4" s="1"/>
  <c r="T332" i="4"/>
  <c r="R332" i="4" s="1"/>
  <c r="Z332" i="4" s="1"/>
  <c r="AA332" i="4" s="1"/>
  <c r="T331" i="4"/>
  <c r="R331" i="4" s="1"/>
  <c r="Z331" i="4" s="1"/>
  <c r="AA331" i="4" s="1"/>
  <c r="T330" i="4"/>
  <c r="R330" i="4" s="1"/>
  <c r="Z330" i="4" s="1"/>
  <c r="AA330" i="4" s="1"/>
  <c r="T329" i="4"/>
  <c r="R329" i="4" s="1"/>
  <c r="Z329" i="4" s="1"/>
  <c r="AA329" i="4" s="1"/>
  <c r="T328" i="4"/>
  <c r="R328" i="4" s="1"/>
  <c r="Z328" i="4" s="1"/>
  <c r="AA328" i="4" s="1"/>
  <c r="T327" i="4"/>
  <c r="R327" i="4" s="1"/>
  <c r="Z327" i="4" s="1"/>
  <c r="AA327" i="4" s="1"/>
  <c r="T326" i="4"/>
  <c r="R326" i="4" s="1"/>
  <c r="Z326" i="4" s="1"/>
  <c r="AA326" i="4" s="1"/>
  <c r="T325" i="4"/>
  <c r="R325" i="4" s="1"/>
  <c r="Z325" i="4" s="1"/>
  <c r="AA325" i="4" s="1"/>
  <c r="T1244" i="1"/>
  <c r="R1244" i="1" s="1"/>
  <c r="Z1244" i="1" s="1"/>
  <c r="AA1244" i="1" s="1"/>
  <c r="T1243" i="1"/>
  <c r="Q1243" i="1"/>
  <c r="T1242" i="1"/>
  <c r="R1242" i="1" s="1"/>
  <c r="Z1242" i="1" s="1"/>
  <c r="AA1242" i="1" s="1"/>
  <c r="T1241" i="1"/>
  <c r="R1241" i="1" s="1"/>
  <c r="Z1241" i="1" s="1"/>
  <c r="AA1241" i="1" s="1"/>
  <c r="T1240" i="1"/>
  <c r="R1240" i="1" s="1"/>
  <c r="Z1240" i="1" s="1"/>
  <c r="AA1240" i="1" s="1"/>
  <c r="T1239" i="1"/>
  <c r="R1239" i="1" s="1"/>
  <c r="Z1239" i="1" s="1"/>
  <c r="AA1239" i="1" s="1"/>
  <c r="T1238" i="1"/>
  <c r="R1238" i="1" s="1"/>
  <c r="Z1238" i="1" s="1"/>
  <c r="AA1238" i="1" s="1"/>
  <c r="T1237" i="1"/>
  <c r="R1237" i="1" s="1"/>
  <c r="Z1237" i="1" s="1"/>
  <c r="AA1237" i="1" s="1"/>
  <c r="T1236" i="1"/>
  <c r="R1236" i="1" s="1"/>
  <c r="Z1236" i="1" s="1"/>
  <c r="AA1236" i="1" s="1"/>
  <c r="T1235" i="1"/>
  <c r="R1235" i="1" s="1"/>
  <c r="Z1235" i="1" s="1"/>
  <c r="AA1235" i="1" s="1"/>
  <c r="T1234" i="1"/>
  <c r="R1234" i="1" s="1"/>
  <c r="Z1234" i="1" s="1"/>
  <c r="AA1234" i="1" s="1"/>
  <c r="T1233" i="1"/>
  <c r="R1233" i="1" s="1"/>
  <c r="Z1233" i="1" s="1"/>
  <c r="AA1233" i="1" s="1"/>
  <c r="T1232" i="1"/>
  <c r="R1232" i="1" s="1"/>
  <c r="Z1232" i="1" s="1"/>
  <c r="AA1232" i="1" s="1"/>
  <c r="T1231" i="1"/>
  <c r="R1231" i="1" s="1"/>
  <c r="Z1231" i="1" s="1"/>
  <c r="AA1231" i="1" s="1"/>
  <c r="T1217" i="1"/>
  <c r="R1217" i="1" s="1"/>
  <c r="Z1217" i="1" s="1"/>
  <c r="AA1217" i="1" s="1"/>
  <c r="T1216" i="1"/>
  <c r="R1216" i="1" s="1"/>
  <c r="Z1216" i="1" s="1"/>
  <c r="AA1216" i="1" s="1"/>
  <c r="T1215" i="1"/>
  <c r="R1215" i="1" s="1"/>
  <c r="Z1215" i="1" s="1"/>
  <c r="AA1215" i="1" s="1"/>
  <c r="T1214" i="1"/>
  <c r="R1214" i="1" s="1"/>
  <c r="Z1214" i="1" s="1"/>
  <c r="AA1214" i="1" s="1"/>
  <c r="T1213" i="1"/>
  <c r="R1213" i="1" s="1"/>
  <c r="Z1213" i="1" s="1"/>
  <c r="AA1213" i="1" s="1"/>
  <c r="T1212" i="1"/>
  <c r="R1212" i="1" s="1"/>
  <c r="Z1212" i="1" s="1"/>
  <c r="AA1212" i="1" s="1"/>
  <c r="T1211" i="1"/>
  <c r="R1211" i="1" s="1"/>
  <c r="Z1211" i="1" s="1"/>
  <c r="AA1211" i="1" s="1"/>
  <c r="T1210" i="1"/>
  <c r="R1210" i="1" s="1"/>
  <c r="Z1210" i="1" s="1"/>
  <c r="AA1210" i="1" s="1"/>
  <c r="T1209" i="1"/>
  <c r="R1209" i="1" s="1"/>
  <c r="Z1209" i="1" s="1"/>
  <c r="AA1209" i="1" s="1"/>
  <c r="T1208" i="1"/>
  <c r="R1208" i="1" s="1"/>
  <c r="Z1208" i="1" s="1"/>
  <c r="AA1208" i="1" s="1"/>
  <c r="T1207" i="1"/>
  <c r="R1207" i="1" s="1"/>
  <c r="Z1207" i="1" s="1"/>
  <c r="AA1207" i="1" s="1"/>
  <c r="T1206" i="1"/>
  <c r="R1206" i="1" s="1"/>
  <c r="Z1206" i="1" s="1"/>
  <c r="AA1206" i="1" s="1"/>
  <c r="T1205" i="1"/>
  <c r="R1205" i="1" s="1"/>
  <c r="Z1205" i="1" s="1"/>
  <c r="AA1205" i="1" s="1"/>
  <c r="T1204" i="1"/>
  <c r="R1204" i="1" s="1"/>
  <c r="Z1204" i="1" s="1"/>
  <c r="AA1204" i="1" s="1"/>
  <c r="T1203" i="1"/>
  <c r="R1203" i="1" s="1"/>
  <c r="Z1203" i="1" s="1"/>
  <c r="AA1203" i="1" s="1"/>
  <c r="T1202" i="1"/>
  <c r="R1202" i="1" s="1"/>
  <c r="Z1202" i="1" s="1"/>
  <c r="AA1202" i="1" s="1"/>
  <c r="T1201" i="1"/>
  <c r="R1201" i="1" s="1"/>
  <c r="Z1201" i="1" s="1"/>
  <c r="AA1201" i="1" s="1"/>
  <c r="T1200" i="1"/>
  <c r="R1200" i="1" s="1"/>
  <c r="Z1200" i="1" s="1"/>
  <c r="AA1200" i="1" s="1"/>
  <c r="T1199" i="1"/>
  <c r="R1199" i="1" s="1"/>
  <c r="Z1199" i="1" s="1"/>
  <c r="N1199" i="1"/>
  <c r="O1199" i="1" s="1"/>
  <c r="T1198" i="1"/>
  <c r="R1198" i="1" s="1"/>
  <c r="Z1198" i="1" s="1"/>
  <c r="N1198" i="1"/>
  <c r="O1198" i="1" s="1"/>
  <c r="U1197" i="1"/>
  <c r="T1197" i="1"/>
  <c r="R1197" i="1" s="1"/>
  <c r="Z1197" i="1" s="1"/>
  <c r="AA1197" i="1" s="1"/>
  <c r="T1196" i="1"/>
  <c r="R1196" i="1" s="1"/>
  <c r="Z1196" i="1" s="1"/>
  <c r="AA1196" i="1" s="1"/>
  <c r="T1195" i="1"/>
  <c r="R1195" i="1" s="1"/>
  <c r="Z1195" i="1" s="1"/>
  <c r="AA1195" i="1" s="1"/>
  <c r="T1194" i="1"/>
  <c r="R1194" i="1" s="1"/>
  <c r="Z1194" i="1" s="1"/>
  <c r="AA1194" i="1" s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AA1198" i="1" l="1"/>
  <c r="O1357" i="1"/>
  <c r="AA1199" i="1"/>
  <c r="X1243" i="1"/>
  <c r="Y1243" i="1" s="1"/>
  <c r="Y1357" i="1" s="1"/>
  <c r="S1243" i="1"/>
  <c r="R1243" i="1"/>
  <c r="S6" i="7"/>
  <c r="L7" i="7"/>
  <c r="Q4" i="5"/>
  <c r="W4" i="5"/>
  <c r="Q5" i="5"/>
  <c r="W5" i="5"/>
  <c r="Q6" i="5"/>
  <c r="AA6" i="5" s="1"/>
  <c r="AB6" i="5" s="1"/>
  <c r="W6" i="5"/>
  <c r="Q7" i="5"/>
  <c r="T7" i="5"/>
  <c r="Q8" i="5"/>
  <c r="T8" i="5"/>
  <c r="Q9" i="5"/>
  <c r="AA9" i="5" s="1"/>
  <c r="AB9" i="5" s="1"/>
  <c r="W9" i="5"/>
  <c r="Q10" i="5"/>
  <c r="AA10" i="5" s="1"/>
  <c r="AB10" i="5" s="1"/>
  <c r="T10" i="5"/>
  <c r="W10" i="5"/>
  <c r="Q11" i="5"/>
  <c r="T11" i="5"/>
  <c r="Q12" i="5"/>
  <c r="T12" i="5"/>
  <c r="Q13" i="5"/>
  <c r="T13" i="5"/>
  <c r="Q14" i="5"/>
  <c r="AA14" i="5" s="1"/>
  <c r="AB14" i="5" s="1"/>
  <c r="Q15" i="5"/>
  <c r="AA15" i="5" s="1"/>
  <c r="AB15" i="5" s="1"/>
  <c r="W15" i="5"/>
  <c r="Q16" i="5"/>
  <c r="W16" i="5"/>
  <c r="Q17" i="5"/>
  <c r="W17" i="5"/>
  <c r="Q18" i="5"/>
  <c r="W18" i="5"/>
  <c r="Q19" i="5"/>
  <c r="W19" i="5"/>
  <c r="Q20" i="5"/>
  <c r="W20" i="5"/>
  <c r="Q21" i="5"/>
  <c r="AA21" i="5" s="1"/>
  <c r="AB21" i="5" s="1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15" i="4"/>
  <c r="R716" i="4" s="1"/>
  <c r="Z716" i="4" s="1"/>
  <c r="AA716" i="4" s="1"/>
  <c r="T712" i="4"/>
  <c r="R713" i="4" s="1"/>
  <c r="Z713" i="4" s="1"/>
  <c r="AA713" i="4" s="1"/>
  <c r="T428" i="4"/>
  <c r="T427" i="4"/>
  <c r="T426" i="4"/>
  <c r="T425" i="4"/>
  <c r="T424" i="4"/>
  <c r="T423" i="4"/>
  <c r="T422" i="4"/>
  <c r="T421" i="4"/>
  <c r="T420" i="4"/>
  <c r="T419" i="4"/>
  <c r="Q418" i="4"/>
  <c r="S418" i="4" s="1"/>
  <c r="Z418" i="4" s="1"/>
  <c r="AA418" i="4" s="1"/>
  <c r="T417" i="4"/>
  <c r="T416" i="4"/>
  <c r="T415" i="4"/>
  <c r="T413" i="4"/>
  <c r="T410" i="4"/>
  <c r="T409" i="4"/>
  <c r="T408" i="4"/>
  <c r="T407" i="4"/>
  <c r="T406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R380" i="4" s="1"/>
  <c r="Z380" i="4" s="1"/>
  <c r="AA380" i="4" s="1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0" i="4"/>
  <c r="Q969" i="4"/>
  <c r="Q968" i="4"/>
  <c r="Q967" i="4"/>
  <c r="Q966" i="4"/>
  <c r="Q965" i="4"/>
  <c r="Q964" i="4"/>
  <c r="Q963" i="4"/>
  <c r="Q962" i="4"/>
  <c r="Q961" i="4"/>
  <c r="Q960" i="4"/>
  <c r="Q958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V14" i="5" l="1"/>
  <c r="W14" i="5" s="1"/>
  <c r="R904" i="4"/>
  <c r="S904" i="4"/>
  <c r="S920" i="4"/>
  <c r="R920" i="4"/>
  <c r="R936" i="4"/>
  <c r="S936" i="4"/>
  <c r="S952" i="4"/>
  <c r="R952" i="4"/>
  <c r="S901" i="4"/>
  <c r="R901" i="4"/>
  <c r="S905" i="4"/>
  <c r="R905" i="4"/>
  <c r="S909" i="4"/>
  <c r="R909" i="4"/>
  <c r="S913" i="4"/>
  <c r="R913" i="4"/>
  <c r="S917" i="4"/>
  <c r="R917" i="4"/>
  <c r="S921" i="4"/>
  <c r="R921" i="4"/>
  <c r="S925" i="4"/>
  <c r="R925" i="4"/>
  <c r="S929" i="4"/>
  <c r="R929" i="4"/>
  <c r="S933" i="4"/>
  <c r="R933" i="4"/>
  <c r="S937" i="4"/>
  <c r="R937" i="4"/>
  <c r="S941" i="4"/>
  <c r="R941" i="4"/>
  <c r="S945" i="4"/>
  <c r="R945" i="4"/>
  <c r="S949" i="4"/>
  <c r="R949" i="4"/>
  <c r="S953" i="4"/>
  <c r="R953" i="4"/>
  <c r="S958" i="4"/>
  <c r="R958" i="4"/>
  <c r="S963" i="4"/>
  <c r="R963" i="4"/>
  <c r="S967" i="4"/>
  <c r="R967" i="4"/>
  <c r="R972" i="4"/>
  <c r="S972" i="4"/>
  <c r="S976" i="4"/>
  <c r="R976" i="4"/>
  <c r="R980" i="4"/>
  <c r="S980" i="4"/>
  <c r="S984" i="4"/>
  <c r="R984" i="4"/>
  <c r="R988" i="4"/>
  <c r="S988" i="4"/>
  <c r="S900" i="4"/>
  <c r="R900" i="4"/>
  <c r="S916" i="4"/>
  <c r="R916" i="4"/>
  <c r="R928" i="4"/>
  <c r="S928" i="4"/>
  <c r="R944" i="4"/>
  <c r="S944" i="4"/>
  <c r="S962" i="4"/>
  <c r="R962" i="4"/>
  <c r="S975" i="4"/>
  <c r="R975" i="4"/>
  <c r="S987" i="4"/>
  <c r="R987" i="4"/>
  <c r="S902" i="4"/>
  <c r="R902" i="4"/>
  <c r="S906" i="4"/>
  <c r="R906" i="4"/>
  <c r="S910" i="4"/>
  <c r="R910" i="4"/>
  <c r="S914" i="4"/>
  <c r="R914" i="4"/>
  <c r="S918" i="4"/>
  <c r="R918" i="4"/>
  <c r="S922" i="4"/>
  <c r="R922" i="4"/>
  <c r="S926" i="4"/>
  <c r="R926" i="4"/>
  <c r="S930" i="4"/>
  <c r="R930" i="4"/>
  <c r="S934" i="4"/>
  <c r="R934" i="4"/>
  <c r="S938" i="4"/>
  <c r="R938" i="4"/>
  <c r="S942" i="4"/>
  <c r="R942" i="4"/>
  <c r="S946" i="4"/>
  <c r="R946" i="4"/>
  <c r="S950" i="4"/>
  <c r="R950" i="4"/>
  <c r="S954" i="4"/>
  <c r="R954" i="4"/>
  <c r="S960" i="4"/>
  <c r="R960" i="4"/>
  <c r="S964" i="4"/>
  <c r="R964" i="4"/>
  <c r="S968" i="4"/>
  <c r="R968" i="4"/>
  <c r="S973" i="4"/>
  <c r="R973" i="4"/>
  <c r="S977" i="4"/>
  <c r="R977" i="4"/>
  <c r="S981" i="4"/>
  <c r="R981" i="4"/>
  <c r="S985" i="4"/>
  <c r="R985" i="4"/>
  <c r="S989" i="4"/>
  <c r="R989" i="4"/>
  <c r="S908" i="4"/>
  <c r="R908" i="4"/>
  <c r="S924" i="4"/>
  <c r="R924" i="4"/>
  <c r="S940" i="4"/>
  <c r="R940" i="4"/>
  <c r="S956" i="4"/>
  <c r="R956" i="4"/>
  <c r="S970" i="4"/>
  <c r="R970" i="4"/>
  <c r="S983" i="4"/>
  <c r="R983" i="4"/>
  <c r="S903" i="4"/>
  <c r="R903" i="4"/>
  <c r="S907" i="4"/>
  <c r="R907" i="4"/>
  <c r="S911" i="4"/>
  <c r="R911" i="4"/>
  <c r="S915" i="4"/>
  <c r="R915" i="4"/>
  <c r="S919" i="4"/>
  <c r="R919" i="4"/>
  <c r="S923" i="4"/>
  <c r="R923" i="4"/>
  <c r="S927" i="4"/>
  <c r="R927" i="4"/>
  <c r="S931" i="4"/>
  <c r="R931" i="4"/>
  <c r="S935" i="4"/>
  <c r="R935" i="4"/>
  <c r="S939" i="4"/>
  <c r="R939" i="4"/>
  <c r="S943" i="4"/>
  <c r="R943" i="4"/>
  <c r="S947" i="4"/>
  <c r="R947" i="4"/>
  <c r="S951" i="4"/>
  <c r="R951" i="4"/>
  <c r="S955" i="4"/>
  <c r="R955" i="4"/>
  <c r="S961" i="4"/>
  <c r="R961" i="4"/>
  <c r="R965" i="4"/>
  <c r="S965" i="4"/>
  <c r="S969" i="4"/>
  <c r="R969" i="4"/>
  <c r="S974" i="4"/>
  <c r="R974" i="4"/>
  <c r="S978" i="4"/>
  <c r="R978" i="4"/>
  <c r="S982" i="4"/>
  <c r="R982" i="4"/>
  <c r="S986" i="4"/>
  <c r="R986" i="4"/>
  <c r="S990" i="4"/>
  <c r="R990" i="4"/>
  <c r="Z1243" i="1"/>
  <c r="AA1243" i="1" s="1"/>
  <c r="R912" i="4"/>
  <c r="S912" i="4"/>
  <c r="S932" i="4"/>
  <c r="R932" i="4"/>
  <c r="S948" i="4"/>
  <c r="R948" i="4"/>
  <c r="S966" i="4"/>
  <c r="R966" i="4"/>
  <c r="S979" i="4"/>
  <c r="R979" i="4"/>
  <c r="AA19" i="5"/>
  <c r="AB19" i="5" s="1"/>
  <c r="AA18" i="5"/>
  <c r="AB18" i="5" s="1"/>
  <c r="Y12" i="5"/>
  <c r="AA12" i="5"/>
  <c r="AB12" i="5" s="1"/>
  <c r="AA8" i="5"/>
  <c r="AB8" i="5" s="1"/>
  <c r="Y8" i="5"/>
  <c r="Y13" i="5"/>
  <c r="AA13" i="5"/>
  <c r="AB13" i="5" s="1"/>
  <c r="Y11" i="5"/>
  <c r="AA11" i="5"/>
  <c r="AB11" i="5" s="1"/>
  <c r="Y7" i="5"/>
  <c r="AA7" i="5"/>
  <c r="AB7" i="5" s="1"/>
  <c r="W1195" i="4"/>
  <c r="W1468" i="4"/>
  <c r="T1468" i="4"/>
  <c r="W1467" i="4"/>
  <c r="T1467" i="4"/>
  <c r="W1466" i="4"/>
  <c r="T1466" i="4"/>
  <c r="W1465" i="4"/>
  <c r="T1465" i="4"/>
  <c r="W1464" i="4"/>
  <c r="T1464" i="4"/>
  <c r="W1463" i="4"/>
  <c r="T1463" i="4"/>
  <c r="W1462" i="4"/>
  <c r="T1462" i="4"/>
  <c r="W1461" i="4"/>
  <c r="T1461" i="4"/>
  <c r="W1460" i="4"/>
  <c r="T1460" i="4"/>
  <c r="W1459" i="4"/>
  <c r="T1459" i="4"/>
  <c r="W1458" i="4"/>
  <c r="T1458" i="4"/>
  <c r="W1457" i="4"/>
  <c r="T1457" i="4"/>
  <c r="W1456" i="4"/>
  <c r="T1456" i="4"/>
  <c r="W1455" i="4"/>
  <c r="T1455" i="4"/>
  <c r="W1454" i="4"/>
  <c r="T1454" i="4"/>
  <c r="W1453" i="4"/>
  <c r="T1453" i="4"/>
  <c r="W1452" i="4"/>
  <c r="T1452" i="4"/>
  <c r="W1451" i="4"/>
  <c r="T1451" i="4"/>
  <c r="W1450" i="4"/>
  <c r="T1450" i="4"/>
  <c r="W1449" i="4"/>
  <c r="T1449" i="4"/>
  <c r="W1448" i="4"/>
  <c r="T1448" i="4"/>
  <c r="W1447" i="4"/>
  <c r="T1447" i="4"/>
  <c r="W1446" i="4"/>
  <c r="T1446" i="4"/>
  <c r="W379" i="4"/>
  <c r="T379" i="4"/>
  <c r="W378" i="4"/>
  <c r="T378" i="4"/>
  <c r="W377" i="4"/>
  <c r="T377" i="4"/>
  <c r="W376" i="4"/>
  <c r="T376" i="4"/>
  <c r="W375" i="4"/>
  <c r="T375" i="4"/>
  <c r="W374" i="4"/>
  <c r="T374" i="4"/>
  <c r="W373" i="4"/>
  <c r="T373" i="4"/>
  <c r="W372" i="4"/>
  <c r="T372" i="4"/>
  <c r="W371" i="4"/>
  <c r="T371" i="4"/>
  <c r="W370" i="4"/>
  <c r="T370" i="4"/>
  <c r="W369" i="4"/>
  <c r="T369" i="4"/>
  <c r="W368" i="4"/>
  <c r="T368" i="4"/>
  <c r="W1445" i="4"/>
  <c r="T1445" i="4"/>
  <c r="W1444" i="4"/>
  <c r="T1444" i="4"/>
  <c r="W1443" i="4"/>
  <c r="T1443" i="4"/>
  <c r="W1442" i="4"/>
  <c r="T1442" i="4"/>
  <c r="W1441" i="4"/>
  <c r="T1441" i="4"/>
  <c r="W1440" i="4"/>
  <c r="T1440" i="4"/>
  <c r="W1439" i="4"/>
  <c r="T1439" i="4"/>
  <c r="W1438" i="4"/>
  <c r="T1438" i="4"/>
  <c r="W1437" i="4"/>
  <c r="T1437" i="4"/>
  <c r="W1436" i="4"/>
  <c r="T1436" i="4"/>
  <c r="W1435" i="4"/>
  <c r="T1435" i="4"/>
  <c r="W1434" i="4"/>
  <c r="T1434" i="4"/>
  <c r="W367" i="4"/>
  <c r="T367" i="4"/>
  <c r="W366" i="4"/>
  <c r="T366" i="4"/>
  <c r="W365" i="4"/>
  <c r="T365" i="4"/>
  <c r="W364" i="4"/>
  <c r="T364" i="4"/>
  <c r="W363" i="4"/>
  <c r="T363" i="4"/>
  <c r="W362" i="4"/>
  <c r="T362" i="4"/>
  <c r="W361" i="4"/>
  <c r="T361" i="4"/>
  <c r="W360" i="4"/>
  <c r="T360" i="4"/>
  <c r="W359" i="4"/>
  <c r="T359" i="4"/>
  <c r="W358" i="4"/>
  <c r="T358" i="4"/>
  <c r="W357" i="4"/>
  <c r="T357" i="4"/>
  <c r="W356" i="4"/>
  <c r="T356" i="4"/>
  <c r="W355" i="4"/>
  <c r="T355" i="4"/>
  <c r="W1433" i="4"/>
  <c r="T1433" i="4"/>
  <c r="W1432" i="4"/>
  <c r="T1432" i="4"/>
  <c r="W1431" i="4"/>
  <c r="T1431" i="4"/>
  <c r="W1430" i="4"/>
  <c r="T1430" i="4"/>
  <c r="W1429" i="4"/>
  <c r="T1429" i="4"/>
  <c r="W1428" i="4"/>
  <c r="T1428" i="4"/>
  <c r="W1427" i="4"/>
  <c r="T1427" i="4"/>
  <c r="W1426" i="4"/>
  <c r="T1426" i="4"/>
  <c r="W1425" i="4"/>
  <c r="T1425" i="4"/>
  <c r="W1424" i="4"/>
  <c r="T1424" i="4"/>
  <c r="W1423" i="4"/>
  <c r="T1423" i="4"/>
  <c r="P1423" i="4"/>
  <c r="Q1423" i="4" s="1"/>
  <c r="S1423" i="4" s="1"/>
  <c r="Z1423" i="4" s="1"/>
  <c r="AA1423" i="4" s="1"/>
  <c r="W1422" i="4"/>
  <c r="T1422" i="4"/>
  <c r="P1422" i="4"/>
  <c r="Q1422" i="4" s="1"/>
  <c r="S1422" i="4" s="1"/>
  <c r="Z1422" i="4" s="1"/>
  <c r="AA1422" i="4" s="1"/>
  <c r="W1421" i="4"/>
  <c r="T1421" i="4"/>
  <c r="Q1421" i="4"/>
  <c r="S1421" i="4" s="1"/>
  <c r="Z1421" i="4" s="1"/>
  <c r="AA1421" i="4" s="1"/>
  <c r="W899" i="4"/>
  <c r="Q899" i="4"/>
  <c r="W898" i="4"/>
  <c r="Q898" i="4"/>
  <c r="W897" i="4"/>
  <c r="Q897" i="4"/>
  <c r="W896" i="4"/>
  <c r="Q896" i="4"/>
  <c r="W895" i="4"/>
  <c r="Q895" i="4"/>
  <c r="W894" i="4"/>
  <c r="Q894" i="4"/>
  <c r="W17" i="4"/>
  <c r="Q17" i="4"/>
  <c r="W16" i="4"/>
  <c r="Q16" i="4"/>
  <c r="W15" i="4"/>
  <c r="Q15" i="4"/>
  <c r="W14" i="4"/>
  <c r="Q14" i="4"/>
  <c r="W13" i="4"/>
  <c r="Q13" i="4"/>
  <c r="W12" i="4"/>
  <c r="Q12" i="4"/>
  <c r="W11" i="4"/>
  <c r="Q11" i="4"/>
  <c r="W10" i="4"/>
  <c r="Q10" i="4"/>
  <c r="W9" i="4"/>
  <c r="Q9" i="4"/>
  <c r="W8" i="4"/>
  <c r="Q8" i="4"/>
  <c r="W7" i="4"/>
  <c r="Q7" i="4"/>
  <c r="Q6" i="4"/>
  <c r="W5" i="4"/>
  <c r="Q5" i="4"/>
  <c r="W4" i="4"/>
  <c r="Q4" i="4"/>
  <c r="W3" i="4"/>
  <c r="Q3" i="4"/>
  <c r="W2" i="4"/>
  <c r="Q2" i="4"/>
  <c r="Q893" i="4"/>
  <c r="Q892" i="4"/>
  <c r="W891" i="4"/>
  <c r="Q891" i="4"/>
  <c r="W890" i="4"/>
  <c r="Q890" i="4"/>
  <c r="W889" i="4"/>
  <c r="Q889" i="4"/>
  <c r="W888" i="4"/>
  <c r="Q888" i="4"/>
  <c r="W887" i="4"/>
  <c r="Q887" i="4"/>
  <c r="W886" i="4"/>
  <c r="Q886" i="4"/>
  <c r="W885" i="4"/>
  <c r="Q885" i="4"/>
  <c r="S885" i="4" s="1"/>
  <c r="Z885" i="4" s="1"/>
  <c r="AA885" i="4" s="1"/>
  <c r="W884" i="4"/>
  <c r="Q884" i="4"/>
  <c r="S884" i="4" s="1"/>
  <c r="Z884" i="4" s="1"/>
  <c r="AA884" i="4" s="1"/>
  <c r="W883" i="4"/>
  <c r="Q883" i="4"/>
  <c r="S883" i="4" s="1"/>
  <c r="Z883" i="4" s="1"/>
  <c r="AA883" i="4" s="1"/>
  <c r="W882" i="4"/>
  <c r="Q882" i="4"/>
  <c r="S882" i="4" s="1"/>
  <c r="Z882" i="4" s="1"/>
  <c r="AA882" i="4" s="1"/>
  <c r="W881" i="4"/>
  <c r="Q881" i="4"/>
  <c r="S881" i="4" s="1"/>
  <c r="Z881" i="4" s="1"/>
  <c r="AA881" i="4" s="1"/>
  <c r="W880" i="4"/>
  <c r="Q880" i="4"/>
  <c r="S880" i="4" s="1"/>
  <c r="Z880" i="4" s="1"/>
  <c r="AA880" i="4" s="1"/>
  <c r="W879" i="4"/>
  <c r="Q879" i="4"/>
  <c r="S879" i="4" s="1"/>
  <c r="Z879" i="4" s="1"/>
  <c r="AA879" i="4" s="1"/>
  <c r="W878" i="4"/>
  <c r="Q878" i="4"/>
  <c r="S878" i="4" s="1"/>
  <c r="Z878" i="4" s="1"/>
  <c r="AA878" i="4" s="1"/>
  <c r="W877" i="4"/>
  <c r="Q877" i="4"/>
  <c r="S877" i="4" s="1"/>
  <c r="Z877" i="4" s="1"/>
  <c r="AA877" i="4" s="1"/>
  <c r="W876" i="4"/>
  <c r="Q876" i="4"/>
  <c r="S876" i="4" s="1"/>
  <c r="Z876" i="4" s="1"/>
  <c r="AA876" i="4" s="1"/>
  <c r="W875" i="4"/>
  <c r="Q875" i="4"/>
  <c r="S875" i="4" s="1"/>
  <c r="Z875" i="4" s="1"/>
  <c r="AA875" i="4" s="1"/>
  <c r="Q874" i="4"/>
  <c r="S874" i="4" s="1"/>
  <c r="Z874" i="4" s="1"/>
  <c r="AA874" i="4" s="1"/>
  <c r="W873" i="4"/>
  <c r="Q873" i="4"/>
  <c r="S873" i="4" s="1"/>
  <c r="Z873" i="4" s="1"/>
  <c r="AA873" i="4" s="1"/>
  <c r="W872" i="4"/>
  <c r="Q872" i="4"/>
  <c r="S872" i="4" s="1"/>
  <c r="Z872" i="4" s="1"/>
  <c r="AA872" i="4" s="1"/>
  <c r="W871" i="4"/>
  <c r="Q871" i="4"/>
  <c r="S871" i="4" s="1"/>
  <c r="Z871" i="4" s="1"/>
  <c r="AA871" i="4" s="1"/>
  <c r="W870" i="4"/>
  <c r="Q870" i="4"/>
  <c r="S870" i="4" s="1"/>
  <c r="Z870" i="4" s="1"/>
  <c r="AA870" i="4" s="1"/>
  <c r="W869" i="4"/>
  <c r="Q869" i="4"/>
  <c r="S869" i="4" s="1"/>
  <c r="Z869" i="4" s="1"/>
  <c r="AA869" i="4" s="1"/>
  <c r="W868" i="4"/>
  <c r="Q868" i="4"/>
  <c r="S868" i="4" s="1"/>
  <c r="Z868" i="4" s="1"/>
  <c r="AA868" i="4" s="1"/>
  <c r="W867" i="4"/>
  <c r="Q867" i="4"/>
  <c r="S867" i="4" s="1"/>
  <c r="Z867" i="4" s="1"/>
  <c r="AA867" i="4" s="1"/>
  <c r="Q866" i="4"/>
  <c r="S866" i="4" s="1"/>
  <c r="Z866" i="4" s="1"/>
  <c r="AA866" i="4" s="1"/>
  <c r="W865" i="4"/>
  <c r="Q865" i="4"/>
  <c r="S865" i="4" s="1"/>
  <c r="Z865" i="4" s="1"/>
  <c r="AA865" i="4" s="1"/>
  <c r="W864" i="4"/>
  <c r="Q864" i="4"/>
  <c r="S864" i="4" s="1"/>
  <c r="Z864" i="4" s="1"/>
  <c r="AA864" i="4" s="1"/>
  <c r="W862" i="4"/>
  <c r="Q862" i="4"/>
  <c r="S862" i="4" s="1"/>
  <c r="Z862" i="4" s="1"/>
  <c r="AA862" i="4" s="1"/>
  <c r="W861" i="4"/>
  <c r="Q861" i="4"/>
  <c r="S861" i="4" s="1"/>
  <c r="Z861" i="4" s="1"/>
  <c r="AA861" i="4" s="1"/>
  <c r="W860" i="4"/>
  <c r="Q860" i="4"/>
  <c r="S860" i="4" s="1"/>
  <c r="Z860" i="4" s="1"/>
  <c r="AA860" i="4" s="1"/>
  <c r="W859" i="4"/>
  <c r="Q859" i="4"/>
  <c r="S859" i="4" s="1"/>
  <c r="Z859" i="4" s="1"/>
  <c r="AA859" i="4" s="1"/>
  <c r="W858" i="4"/>
  <c r="Q858" i="4"/>
  <c r="S858" i="4" s="1"/>
  <c r="Z858" i="4" s="1"/>
  <c r="AA858" i="4" s="1"/>
  <c r="W857" i="4"/>
  <c r="Q857" i="4"/>
  <c r="S857" i="4" s="1"/>
  <c r="Z857" i="4" s="1"/>
  <c r="AA857" i="4" s="1"/>
  <c r="W856" i="4"/>
  <c r="Q856" i="4"/>
  <c r="S856" i="4" s="1"/>
  <c r="Z856" i="4" s="1"/>
  <c r="AA856" i="4" s="1"/>
  <c r="W855" i="4"/>
  <c r="Q855" i="4"/>
  <c r="S855" i="4" s="1"/>
  <c r="Z855" i="4" s="1"/>
  <c r="AA855" i="4" s="1"/>
  <c r="W854" i="4"/>
  <c r="Q854" i="4"/>
  <c r="S854" i="4" s="1"/>
  <c r="Z854" i="4" s="1"/>
  <c r="AA854" i="4" s="1"/>
  <c r="W853" i="4"/>
  <c r="Q853" i="4"/>
  <c r="S853" i="4" s="1"/>
  <c r="Z853" i="4" s="1"/>
  <c r="AA853" i="4" s="1"/>
  <c r="W852" i="4"/>
  <c r="Q852" i="4"/>
  <c r="S852" i="4" s="1"/>
  <c r="Z852" i="4" s="1"/>
  <c r="AA852" i="4" s="1"/>
  <c r="Q851" i="4"/>
  <c r="S851" i="4" s="1"/>
  <c r="Z851" i="4" s="1"/>
  <c r="AA851" i="4" s="1"/>
  <c r="Q850" i="4"/>
  <c r="S850" i="4" s="1"/>
  <c r="Z850" i="4" s="1"/>
  <c r="AA850" i="4" s="1"/>
  <c r="W849" i="4"/>
  <c r="Q849" i="4"/>
  <c r="S849" i="4" s="1"/>
  <c r="Z849" i="4" s="1"/>
  <c r="AA849" i="4" s="1"/>
  <c r="W848" i="4"/>
  <c r="Q848" i="4"/>
  <c r="S848" i="4" s="1"/>
  <c r="Z848" i="4" s="1"/>
  <c r="AA848" i="4" s="1"/>
  <c r="Q847" i="4"/>
  <c r="S847" i="4" s="1"/>
  <c r="Z847" i="4" s="1"/>
  <c r="AA847" i="4" s="1"/>
  <c r="Q845" i="4"/>
  <c r="S845" i="4" s="1"/>
  <c r="Z845" i="4" s="1"/>
  <c r="AA845" i="4" s="1"/>
  <c r="Q844" i="4"/>
  <c r="Q843" i="4"/>
  <c r="S843" i="4" s="1"/>
  <c r="Z843" i="4" s="1"/>
  <c r="AA843" i="4" s="1"/>
  <c r="Q842" i="4"/>
  <c r="S842" i="4" s="1"/>
  <c r="Z842" i="4" s="1"/>
  <c r="AA842" i="4" s="1"/>
  <c r="Q841" i="4"/>
  <c r="S841" i="4" s="1"/>
  <c r="Z841" i="4" s="1"/>
  <c r="AA841" i="4" s="1"/>
  <c r="Q840" i="4"/>
  <c r="S840" i="4" s="1"/>
  <c r="Z840" i="4" s="1"/>
  <c r="AA840" i="4" s="1"/>
  <c r="Q839" i="4"/>
  <c r="S839" i="4" s="1"/>
  <c r="Z839" i="4" s="1"/>
  <c r="AA839" i="4" s="1"/>
  <c r="Q838" i="4"/>
  <c r="S838" i="4" s="1"/>
  <c r="Z838" i="4" s="1"/>
  <c r="AA838" i="4" s="1"/>
  <c r="Q837" i="4"/>
  <c r="S837" i="4" s="1"/>
  <c r="Z837" i="4" s="1"/>
  <c r="AA837" i="4" s="1"/>
  <c r="Q836" i="4"/>
  <c r="S836" i="4" s="1"/>
  <c r="Z836" i="4" s="1"/>
  <c r="AA836" i="4" s="1"/>
  <c r="Q835" i="4"/>
  <c r="S835" i="4" s="1"/>
  <c r="Z835" i="4" s="1"/>
  <c r="AA835" i="4" s="1"/>
  <c r="Q834" i="4"/>
  <c r="S834" i="4" s="1"/>
  <c r="Z834" i="4" s="1"/>
  <c r="AA834" i="4" s="1"/>
  <c r="Q833" i="4"/>
  <c r="S833" i="4" s="1"/>
  <c r="Z833" i="4" s="1"/>
  <c r="AA833" i="4" s="1"/>
  <c r="Q832" i="4"/>
  <c r="S832" i="4" s="1"/>
  <c r="Z832" i="4" s="1"/>
  <c r="AA832" i="4" s="1"/>
  <c r="Q831" i="4"/>
  <c r="S831" i="4" s="1"/>
  <c r="Z831" i="4" s="1"/>
  <c r="AA831" i="4" s="1"/>
  <c r="Q830" i="4"/>
  <c r="S830" i="4" s="1"/>
  <c r="Z830" i="4" s="1"/>
  <c r="AA830" i="4" s="1"/>
  <c r="Q829" i="4"/>
  <c r="S829" i="4" s="1"/>
  <c r="Z829" i="4" s="1"/>
  <c r="AA829" i="4" s="1"/>
  <c r="Q828" i="4"/>
  <c r="S828" i="4" s="1"/>
  <c r="Z828" i="4" s="1"/>
  <c r="AA828" i="4" s="1"/>
  <c r="Q827" i="4"/>
  <c r="S827" i="4" s="1"/>
  <c r="Z827" i="4" s="1"/>
  <c r="AA827" i="4" s="1"/>
  <c r="Q826" i="4"/>
  <c r="S826" i="4" s="1"/>
  <c r="Z826" i="4" s="1"/>
  <c r="AA826" i="4" s="1"/>
  <c r="Q825" i="4"/>
  <c r="S825" i="4" s="1"/>
  <c r="Z825" i="4" s="1"/>
  <c r="AA825" i="4" s="1"/>
  <c r="Q824" i="4"/>
  <c r="S824" i="4" s="1"/>
  <c r="Z824" i="4" s="1"/>
  <c r="AA824" i="4" s="1"/>
  <c r="Q823" i="4"/>
  <c r="S823" i="4" s="1"/>
  <c r="Z823" i="4" s="1"/>
  <c r="AA823" i="4" s="1"/>
  <c r="Q822" i="4"/>
  <c r="S822" i="4" s="1"/>
  <c r="Z822" i="4" s="1"/>
  <c r="AA822" i="4" s="1"/>
  <c r="Q821" i="4"/>
  <c r="S821" i="4" s="1"/>
  <c r="Z821" i="4" s="1"/>
  <c r="AA821" i="4" s="1"/>
  <c r="Q819" i="4"/>
  <c r="S819" i="4" s="1"/>
  <c r="Z819" i="4" s="1"/>
  <c r="AA819" i="4" s="1"/>
  <c r="Q818" i="4"/>
  <c r="S818" i="4" s="1"/>
  <c r="Z818" i="4" s="1"/>
  <c r="AA818" i="4" s="1"/>
  <c r="Q817" i="4"/>
  <c r="S817" i="4" s="1"/>
  <c r="Z817" i="4" s="1"/>
  <c r="AA817" i="4" s="1"/>
  <c r="Q816" i="4"/>
  <c r="S816" i="4" s="1"/>
  <c r="Z816" i="4" s="1"/>
  <c r="AA816" i="4" s="1"/>
  <c r="Z986" i="4" l="1"/>
  <c r="AA986" i="4" s="1"/>
  <c r="Z961" i="4"/>
  <c r="AA961" i="4" s="1"/>
  <c r="Z935" i="4"/>
  <c r="AA935" i="4" s="1"/>
  <c r="Z911" i="4"/>
  <c r="AA911" i="4" s="1"/>
  <c r="Z940" i="4"/>
  <c r="AA940" i="4" s="1"/>
  <c r="Z977" i="4"/>
  <c r="AA977" i="4" s="1"/>
  <c r="Z950" i="4"/>
  <c r="AA950" i="4" s="1"/>
  <c r="Z926" i="4"/>
  <c r="AA926" i="4" s="1"/>
  <c r="Z902" i="4"/>
  <c r="AA902" i="4" s="1"/>
  <c r="Z916" i="4"/>
  <c r="AA916" i="4" s="1"/>
  <c r="Z945" i="4"/>
  <c r="AA945" i="4" s="1"/>
  <c r="Z921" i="4"/>
  <c r="AA921" i="4" s="1"/>
  <c r="Z952" i="4"/>
  <c r="AA952" i="4" s="1"/>
  <c r="Z936" i="4"/>
  <c r="AA936" i="4" s="1"/>
  <c r="Z982" i="4"/>
  <c r="AA982" i="4" s="1"/>
  <c r="Z955" i="4"/>
  <c r="AA955" i="4" s="1"/>
  <c r="Z931" i="4"/>
  <c r="AA931" i="4" s="1"/>
  <c r="Z907" i="4"/>
  <c r="AA907" i="4" s="1"/>
  <c r="Z924" i="4"/>
  <c r="AA924" i="4" s="1"/>
  <c r="Z973" i="4"/>
  <c r="AA973" i="4" s="1"/>
  <c r="Z946" i="4"/>
  <c r="AA946" i="4" s="1"/>
  <c r="Z922" i="4"/>
  <c r="AA922" i="4" s="1"/>
  <c r="Z987" i="4"/>
  <c r="AA987" i="4" s="1"/>
  <c r="Z912" i="4"/>
  <c r="AA912" i="4" s="1"/>
  <c r="Z969" i="4"/>
  <c r="AA969" i="4" s="1"/>
  <c r="Z943" i="4"/>
  <c r="AA943" i="4" s="1"/>
  <c r="Z919" i="4"/>
  <c r="AA919" i="4" s="1"/>
  <c r="Z970" i="4"/>
  <c r="AA970" i="4" s="1"/>
  <c r="Z985" i="4"/>
  <c r="AA985" i="4" s="1"/>
  <c r="Z960" i="4"/>
  <c r="AA960" i="4" s="1"/>
  <c r="Z934" i="4"/>
  <c r="AA934" i="4" s="1"/>
  <c r="Z910" i="4"/>
  <c r="AA910" i="4" s="1"/>
  <c r="Z953" i="4"/>
  <c r="AA953" i="4" s="1"/>
  <c r="Z929" i="4"/>
  <c r="AA929" i="4" s="1"/>
  <c r="Z900" i="4"/>
  <c r="AA900" i="4" s="1"/>
  <c r="Z974" i="4"/>
  <c r="AA974" i="4" s="1"/>
  <c r="Z947" i="4"/>
  <c r="AA947" i="4" s="1"/>
  <c r="Z923" i="4"/>
  <c r="AA923" i="4" s="1"/>
  <c r="Z983" i="4"/>
  <c r="AA983" i="4" s="1"/>
  <c r="Z989" i="4"/>
  <c r="AA989" i="4" s="1"/>
  <c r="Z964" i="4"/>
  <c r="AA964" i="4" s="1"/>
  <c r="Z938" i="4"/>
  <c r="AA938" i="4" s="1"/>
  <c r="Z914" i="4"/>
  <c r="AA914" i="4" s="1"/>
  <c r="Z962" i="4"/>
  <c r="AA962" i="4" s="1"/>
  <c r="Z984" i="4"/>
  <c r="AA984" i="4" s="1"/>
  <c r="Z958" i="4"/>
  <c r="AA958" i="4" s="1"/>
  <c r="Z905" i="4"/>
  <c r="AA905" i="4" s="1"/>
  <c r="Z915" i="4"/>
  <c r="AA915" i="4" s="1"/>
  <c r="Z956" i="4"/>
  <c r="AA956" i="4" s="1"/>
  <c r="Z930" i="4"/>
  <c r="AA930" i="4" s="1"/>
  <c r="Z906" i="4"/>
  <c r="AA906" i="4" s="1"/>
  <c r="Z976" i="4"/>
  <c r="AA976" i="4" s="1"/>
  <c r="Z939" i="4"/>
  <c r="AA939" i="4" s="1"/>
  <c r="Z954" i="4"/>
  <c r="AA954" i="4" s="1"/>
  <c r="Z990" i="4"/>
  <c r="AA990" i="4" s="1"/>
  <c r="Z981" i="4"/>
  <c r="AA981" i="4" s="1"/>
  <c r="Z949" i="4"/>
  <c r="AA949" i="4" s="1"/>
  <c r="Z967" i="4"/>
  <c r="AA967" i="4" s="1"/>
  <c r="Z941" i="4"/>
  <c r="AA941" i="4" s="1"/>
  <c r="Z978" i="4"/>
  <c r="AA978" i="4" s="1"/>
  <c r="Z951" i="4"/>
  <c r="AA951" i="4" s="1"/>
  <c r="Z927" i="4"/>
  <c r="AA927" i="4" s="1"/>
  <c r="Z903" i="4"/>
  <c r="AA903" i="4" s="1"/>
  <c r="Z908" i="4"/>
  <c r="AA908" i="4" s="1"/>
  <c r="Z968" i="4"/>
  <c r="AA968" i="4" s="1"/>
  <c r="Z942" i="4"/>
  <c r="AA942" i="4" s="1"/>
  <c r="Z918" i="4"/>
  <c r="AA918" i="4" s="1"/>
  <c r="Z975" i="4"/>
  <c r="AA975" i="4" s="1"/>
  <c r="Z963" i="4"/>
  <c r="AA963" i="4" s="1"/>
  <c r="Z937" i="4"/>
  <c r="AA937" i="4" s="1"/>
  <c r="Z913" i="4"/>
  <c r="AA913" i="4" s="1"/>
  <c r="Z904" i="4"/>
  <c r="AA904" i="4" s="1"/>
  <c r="S886" i="4"/>
  <c r="R886" i="4"/>
  <c r="S888" i="4"/>
  <c r="R888" i="4"/>
  <c r="R890" i="4"/>
  <c r="S890" i="4"/>
  <c r="S892" i="4"/>
  <c r="R892" i="4"/>
  <c r="S3" i="4"/>
  <c r="R3" i="4"/>
  <c r="S5" i="4"/>
  <c r="R5" i="4"/>
  <c r="Z979" i="4"/>
  <c r="AA979" i="4" s="1"/>
  <c r="Z948" i="4"/>
  <c r="AA948" i="4" s="1"/>
  <c r="Z944" i="4"/>
  <c r="AA944" i="4" s="1"/>
  <c r="Z988" i="4"/>
  <c r="AA988" i="4" s="1"/>
  <c r="Z980" i="4"/>
  <c r="AA980" i="4" s="1"/>
  <c r="Z972" i="4"/>
  <c r="AA972" i="4" s="1"/>
  <c r="S893" i="4"/>
  <c r="R893" i="4"/>
  <c r="S8" i="4"/>
  <c r="R8" i="4"/>
  <c r="S10" i="4"/>
  <c r="R10" i="4"/>
  <c r="S12" i="4"/>
  <c r="R12" i="4"/>
  <c r="S14" i="4"/>
  <c r="R14" i="4"/>
  <c r="S16" i="4"/>
  <c r="R16" i="4"/>
  <c r="S894" i="4"/>
  <c r="R894" i="4"/>
  <c r="S896" i="4"/>
  <c r="R896" i="4"/>
  <c r="R898" i="4"/>
  <c r="S898" i="4"/>
  <c r="Z898" i="4" s="1"/>
  <c r="AA898" i="4" s="1"/>
  <c r="Z920" i="4"/>
  <c r="AA920" i="4" s="1"/>
  <c r="S887" i="4"/>
  <c r="R887" i="4"/>
  <c r="S889" i="4"/>
  <c r="R889" i="4"/>
  <c r="S891" i="4"/>
  <c r="R891" i="4"/>
  <c r="S2" i="4"/>
  <c r="R2" i="4"/>
  <c r="S4" i="4"/>
  <c r="R4" i="4"/>
  <c r="S6" i="4"/>
  <c r="R6" i="4"/>
  <c r="Z966" i="4"/>
  <c r="AA966" i="4" s="1"/>
  <c r="Z932" i="4"/>
  <c r="AA932" i="4" s="1"/>
  <c r="Z965" i="4"/>
  <c r="AA965" i="4" s="1"/>
  <c r="Z928" i="4"/>
  <c r="AA928" i="4" s="1"/>
  <c r="S844" i="4"/>
  <c r="Z844" i="4" s="1"/>
  <c r="AA844" i="4" s="1"/>
  <c r="T844" i="4"/>
  <c r="S7" i="4"/>
  <c r="R7" i="4"/>
  <c r="S9" i="4"/>
  <c r="R9" i="4"/>
  <c r="S11" i="4"/>
  <c r="R11" i="4"/>
  <c r="S13" i="4"/>
  <c r="R13" i="4"/>
  <c r="S15" i="4"/>
  <c r="R15" i="4"/>
  <c r="S17" i="4"/>
  <c r="R17" i="4"/>
  <c r="S895" i="4"/>
  <c r="R895" i="4"/>
  <c r="S897" i="4"/>
  <c r="R897" i="4"/>
  <c r="S899" i="4"/>
  <c r="R899" i="4"/>
  <c r="Z933" i="4"/>
  <c r="AA933" i="4" s="1"/>
  <c r="Z925" i="4"/>
  <c r="AA925" i="4" s="1"/>
  <c r="Z917" i="4"/>
  <c r="AA917" i="4" s="1"/>
  <c r="Z909" i="4"/>
  <c r="AA909" i="4" s="1"/>
  <c r="Z901" i="4"/>
  <c r="AA901" i="4" s="1"/>
  <c r="AA5" i="5"/>
  <c r="AB5" i="5" s="1"/>
  <c r="AA17" i="5"/>
  <c r="AB17" i="5" s="1"/>
  <c r="AA16" i="5"/>
  <c r="AB16" i="5" s="1"/>
  <c r="AA20" i="5"/>
  <c r="AB20" i="5" s="1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Z897" i="4" l="1"/>
  <c r="AA897" i="4" s="1"/>
  <c r="Z9" i="4"/>
  <c r="AA9" i="4" s="1"/>
  <c r="Z4" i="4"/>
  <c r="AA4" i="4" s="1"/>
  <c r="Z890" i="4"/>
  <c r="AA890" i="4" s="1"/>
  <c r="Z2" i="4"/>
  <c r="AA2" i="4" s="1"/>
  <c r="Z895" i="4"/>
  <c r="AA895" i="4" s="1"/>
  <c r="Z887" i="4"/>
  <c r="AA887" i="4" s="1"/>
  <c r="Z7" i="4"/>
  <c r="AA7" i="4" s="1"/>
  <c r="Z13" i="4"/>
  <c r="AA13" i="4" s="1"/>
  <c r="Z17" i="4"/>
  <c r="AA17" i="4" s="1"/>
  <c r="Z891" i="4"/>
  <c r="AA891" i="4" s="1"/>
  <c r="Z15" i="4"/>
  <c r="AA15" i="4" s="1"/>
  <c r="Z889" i="4"/>
  <c r="AA889" i="4" s="1"/>
  <c r="Z899" i="4"/>
  <c r="AA899" i="4" s="1"/>
  <c r="Z11" i="4"/>
  <c r="AA11" i="4" s="1"/>
  <c r="Z6" i="4"/>
  <c r="AA6" i="4" s="1"/>
  <c r="R520" i="1"/>
  <c r="S520" i="1"/>
  <c r="Z520" i="1" s="1"/>
  <c r="AA520" i="1" s="1"/>
  <c r="R576" i="1"/>
  <c r="S576" i="1"/>
  <c r="S536" i="1"/>
  <c r="R536" i="1"/>
  <c r="S524" i="1"/>
  <c r="R524" i="1"/>
  <c r="R540" i="1"/>
  <c r="S540" i="1"/>
  <c r="Z540" i="1" s="1"/>
  <c r="AA540" i="1" s="1"/>
  <c r="S528" i="1"/>
  <c r="R528" i="1"/>
  <c r="S564" i="1"/>
  <c r="R564" i="1"/>
  <c r="R532" i="1"/>
  <c r="S532" i="1"/>
  <c r="S572" i="1"/>
  <c r="R572" i="1"/>
  <c r="S583" i="1"/>
  <c r="R583" i="1"/>
  <c r="S455" i="1"/>
  <c r="R455" i="1"/>
  <c r="S463" i="1"/>
  <c r="R463" i="1"/>
  <c r="S471" i="1"/>
  <c r="R471" i="1"/>
  <c r="S483" i="1"/>
  <c r="R483" i="1"/>
  <c r="S491" i="1"/>
  <c r="R491" i="1"/>
  <c r="S499" i="1"/>
  <c r="R499" i="1"/>
  <c r="S507" i="1"/>
  <c r="R507" i="1"/>
  <c r="S515" i="1"/>
  <c r="R515" i="1"/>
  <c r="R521" i="1"/>
  <c r="S521" i="1"/>
  <c r="S526" i="1"/>
  <c r="R526" i="1"/>
  <c r="R529" i="1"/>
  <c r="S529" i="1"/>
  <c r="S534" i="1"/>
  <c r="R534" i="1"/>
  <c r="R537" i="1"/>
  <c r="S537" i="1"/>
  <c r="S543" i="1"/>
  <c r="R543" i="1"/>
  <c r="S547" i="1"/>
  <c r="R547" i="1"/>
  <c r="S551" i="1"/>
  <c r="R551" i="1"/>
  <c r="S555" i="1"/>
  <c r="R555" i="1"/>
  <c r="S558" i="1"/>
  <c r="R558" i="1"/>
  <c r="S562" i="1"/>
  <c r="R562" i="1"/>
  <c r="R565" i="1"/>
  <c r="S565" i="1"/>
  <c r="R568" i="1"/>
  <c r="S568" i="1"/>
  <c r="S574" i="1"/>
  <c r="R574" i="1"/>
  <c r="R577" i="1"/>
  <c r="S577" i="1"/>
  <c r="R581" i="1"/>
  <c r="S581" i="1"/>
  <c r="S459" i="1"/>
  <c r="R459" i="1"/>
  <c r="S467" i="1"/>
  <c r="R467" i="1"/>
  <c r="S475" i="1"/>
  <c r="R475" i="1"/>
  <c r="S479" i="1"/>
  <c r="R479" i="1"/>
  <c r="S487" i="1"/>
  <c r="R487" i="1"/>
  <c r="S495" i="1"/>
  <c r="R495" i="1"/>
  <c r="S503" i="1"/>
  <c r="R503" i="1"/>
  <c r="S511" i="1"/>
  <c r="R511" i="1"/>
  <c r="S518" i="1"/>
  <c r="R518" i="1"/>
  <c r="R456" i="1"/>
  <c r="S456" i="1"/>
  <c r="S460" i="1"/>
  <c r="R460" i="1"/>
  <c r="R464" i="1"/>
  <c r="S464" i="1"/>
  <c r="S468" i="1"/>
  <c r="R468" i="1"/>
  <c r="S472" i="1"/>
  <c r="R472" i="1"/>
  <c r="R476" i="1"/>
  <c r="S476" i="1"/>
  <c r="S480" i="1"/>
  <c r="R480" i="1"/>
  <c r="R484" i="1"/>
  <c r="S484" i="1"/>
  <c r="S488" i="1"/>
  <c r="R488" i="1"/>
  <c r="R492" i="1"/>
  <c r="S492" i="1"/>
  <c r="S496" i="1"/>
  <c r="R496" i="1"/>
  <c r="S500" i="1"/>
  <c r="R500" i="1"/>
  <c r="R504" i="1"/>
  <c r="S504" i="1"/>
  <c r="S508" i="1"/>
  <c r="R508" i="1"/>
  <c r="R512" i="1"/>
  <c r="S512" i="1"/>
  <c r="S516" i="1"/>
  <c r="R516" i="1"/>
  <c r="S519" i="1"/>
  <c r="R519" i="1"/>
  <c r="S527" i="1"/>
  <c r="R527" i="1"/>
  <c r="S535" i="1"/>
  <c r="R535" i="1"/>
  <c r="S544" i="1"/>
  <c r="R544" i="1"/>
  <c r="R548" i="1"/>
  <c r="S548" i="1"/>
  <c r="S552" i="1"/>
  <c r="R552" i="1"/>
  <c r="S556" i="1"/>
  <c r="R556" i="1"/>
  <c r="S559" i="1"/>
  <c r="R559" i="1"/>
  <c r="S563" i="1"/>
  <c r="R563" i="1"/>
  <c r="R569" i="1"/>
  <c r="S569" i="1"/>
  <c r="S575" i="1"/>
  <c r="R575" i="1"/>
  <c r="S578" i="1"/>
  <c r="R578" i="1"/>
  <c r="S582" i="1"/>
  <c r="R582" i="1"/>
  <c r="Z894" i="4"/>
  <c r="AA894" i="4" s="1"/>
  <c r="Z14" i="4"/>
  <c r="AA14" i="4" s="1"/>
  <c r="Z10" i="4"/>
  <c r="AA10" i="4" s="1"/>
  <c r="Z893" i="4"/>
  <c r="AA893" i="4" s="1"/>
  <c r="Z5" i="4"/>
  <c r="AA5" i="4" s="1"/>
  <c r="Z892" i="4"/>
  <c r="AA892" i="4" s="1"/>
  <c r="Z888" i="4"/>
  <c r="AA888" i="4" s="1"/>
  <c r="R461" i="1"/>
  <c r="S461" i="1"/>
  <c r="R469" i="1"/>
  <c r="S469" i="1"/>
  <c r="R481" i="1"/>
  <c r="S481" i="1"/>
  <c r="R489" i="1"/>
  <c r="S489" i="1"/>
  <c r="R501" i="1"/>
  <c r="S501" i="1"/>
  <c r="R509" i="1"/>
  <c r="S509" i="1"/>
  <c r="R517" i="1"/>
  <c r="S517" i="1"/>
  <c r="S522" i="1"/>
  <c r="R522" i="1"/>
  <c r="R525" i="1"/>
  <c r="S525" i="1"/>
  <c r="S530" i="1"/>
  <c r="R530" i="1"/>
  <c r="R533" i="1"/>
  <c r="S533" i="1"/>
  <c r="S538" i="1"/>
  <c r="R538" i="1"/>
  <c r="R541" i="1"/>
  <c r="S541" i="1"/>
  <c r="R545" i="1"/>
  <c r="S545" i="1"/>
  <c r="R549" i="1"/>
  <c r="S549" i="1"/>
  <c r="R553" i="1"/>
  <c r="S553" i="1"/>
  <c r="R557" i="1"/>
  <c r="S557" i="1"/>
  <c r="R560" i="1"/>
  <c r="S560" i="1"/>
  <c r="S566" i="1"/>
  <c r="R566" i="1"/>
  <c r="S570" i="1"/>
  <c r="R570" i="1"/>
  <c r="R573" i="1"/>
  <c r="S573" i="1"/>
  <c r="S579" i="1"/>
  <c r="R579" i="1"/>
  <c r="R457" i="1"/>
  <c r="S457" i="1"/>
  <c r="R465" i="1"/>
  <c r="S465" i="1"/>
  <c r="R473" i="1"/>
  <c r="S473" i="1"/>
  <c r="R477" i="1"/>
  <c r="S477" i="1"/>
  <c r="R485" i="1"/>
  <c r="S485" i="1"/>
  <c r="R493" i="1"/>
  <c r="S493" i="1"/>
  <c r="R497" i="1"/>
  <c r="S497" i="1"/>
  <c r="R505" i="1"/>
  <c r="S505" i="1"/>
  <c r="R513" i="1"/>
  <c r="S513" i="1"/>
  <c r="S454" i="1"/>
  <c r="R454" i="1"/>
  <c r="S458" i="1"/>
  <c r="R458" i="1"/>
  <c r="S462" i="1"/>
  <c r="R462" i="1"/>
  <c r="S466" i="1"/>
  <c r="R466" i="1"/>
  <c r="S470" i="1"/>
  <c r="R470" i="1"/>
  <c r="S474" i="1"/>
  <c r="R474" i="1"/>
  <c r="S478" i="1"/>
  <c r="R478" i="1"/>
  <c r="S482" i="1"/>
  <c r="R482" i="1"/>
  <c r="S486" i="1"/>
  <c r="R486" i="1"/>
  <c r="S490" i="1"/>
  <c r="R490" i="1"/>
  <c r="S494" i="1"/>
  <c r="R494" i="1"/>
  <c r="S498" i="1"/>
  <c r="R498" i="1"/>
  <c r="S502" i="1"/>
  <c r="R502" i="1"/>
  <c r="S506" i="1"/>
  <c r="R506" i="1"/>
  <c r="S510" i="1"/>
  <c r="R510" i="1"/>
  <c r="S514" i="1"/>
  <c r="R514" i="1"/>
  <c r="S523" i="1"/>
  <c r="R523" i="1"/>
  <c r="S531" i="1"/>
  <c r="R531" i="1"/>
  <c r="S539" i="1"/>
  <c r="R539" i="1"/>
  <c r="S542" i="1"/>
  <c r="R542" i="1"/>
  <c r="S546" i="1"/>
  <c r="R546" i="1"/>
  <c r="S550" i="1"/>
  <c r="R550" i="1"/>
  <c r="S554" i="1"/>
  <c r="R554" i="1"/>
  <c r="R561" i="1"/>
  <c r="S561" i="1"/>
  <c r="S567" i="1"/>
  <c r="R567" i="1"/>
  <c r="S571" i="1"/>
  <c r="R571" i="1"/>
  <c r="S580" i="1"/>
  <c r="R580" i="1"/>
  <c r="Z896" i="4"/>
  <c r="AA896" i="4" s="1"/>
  <c r="Z16" i="4"/>
  <c r="AA16" i="4" s="1"/>
  <c r="Z12" i="4"/>
  <c r="AA12" i="4" s="1"/>
  <c r="Z8" i="4"/>
  <c r="AA8" i="4" s="1"/>
  <c r="Z3" i="4"/>
  <c r="AA3" i="4" s="1"/>
  <c r="Z886" i="4"/>
  <c r="AA886" i="4" s="1"/>
  <c r="W198" i="1"/>
  <c r="T198" i="1"/>
  <c r="W197" i="1"/>
  <c r="T197" i="1"/>
  <c r="W196" i="1"/>
  <c r="T196" i="1"/>
  <c r="W195" i="1"/>
  <c r="T195" i="1"/>
  <c r="W194" i="1"/>
  <c r="T194" i="1"/>
  <c r="W193" i="1"/>
  <c r="T193" i="1"/>
  <c r="W192" i="1"/>
  <c r="T192" i="1"/>
  <c r="W191" i="1"/>
  <c r="T191" i="1"/>
  <c r="W190" i="1"/>
  <c r="T190" i="1"/>
  <c r="W189" i="1"/>
  <c r="T189" i="1"/>
  <c r="W188" i="1"/>
  <c r="T188" i="1"/>
  <c r="W187" i="1"/>
  <c r="T187" i="1"/>
  <c r="W186" i="1"/>
  <c r="T186" i="1"/>
  <c r="W185" i="1"/>
  <c r="T185" i="1"/>
  <c r="W184" i="1"/>
  <c r="T184" i="1"/>
  <c r="W183" i="1"/>
  <c r="T183" i="1"/>
  <c r="W182" i="1"/>
  <c r="T182" i="1"/>
  <c r="W181" i="1"/>
  <c r="T181" i="1"/>
  <c r="W180" i="1"/>
  <c r="T180" i="1"/>
  <c r="W179" i="1"/>
  <c r="T179" i="1"/>
  <c r="W178" i="1"/>
  <c r="T178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W165" i="1"/>
  <c r="T165" i="1"/>
  <c r="Z505" i="1" l="1"/>
  <c r="AA505" i="1" s="1"/>
  <c r="Z493" i="1"/>
  <c r="AA493" i="1" s="1"/>
  <c r="Z477" i="1"/>
  <c r="AA477" i="1" s="1"/>
  <c r="Z465" i="1"/>
  <c r="AA465" i="1" s="1"/>
  <c r="Z560" i="1"/>
  <c r="AA560" i="1" s="1"/>
  <c r="Z553" i="1"/>
  <c r="AA553" i="1" s="1"/>
  <c r="Z545" i="1"/>
  <c r="AA545" i="1" s="1"/>
  <c r="Z509" i="1"/>
  <c r="AA509" i="1" s="1"/>
  <c r="Z489" i="1"/>
  <c r="AA489" i="1" s="1"/>
  <c r="Z469" i="1"/>
  <c r="AA469" i="1" s="1"/>
  <c r="Z582" i="1"/>
  <c r="AA582" i="1" s="1"/>
  <c r="Z575" i="1"/>
  <c r="AA575" i="1" s="1"/>
  <c r="Z563" i="1"/>
  <c r="AA563" i="1" s="1"/>
  <c r="Z556" i="1"/>
  <c r="AA556" i="1" s="1"/>
  <c r="Z535" i="1"/>
  <c r="AA535" i="1" s="1"/>
  <c r="Z519" i="1"/>
  <c r="AA519" i="1" s="1"/>
  <c r="Z496" i="1"/>
  <c r="AA496" i="1" s="1"/>
  <c r="Z488" i="1"/>
  <c r="AA488" i="1" s="1"/>
  <c r="Z480" i="1"/>
  <c r="AA480" i="1" s="1"/>
  <c r="Z472" i="1"/>
  <c r="AA472" i="1" s="1"/>
  <c r="Z511" i="1"/>
  <c r="AA511" i="1" s="1"/>
  <c r="Z495" i="1"/>
  <c r="AA495" i="1" s="1"/>
  <c r="Z479" i="1"/>
  <c r="AA479" i="1" s="1"/>
  <c r="Z467" i="1"/>
  <c r="AA467" i="1" s="1"/>
  <c r="Z574" i="1"/>
  <c r="AA574" i="1" s="1"/>
  <c r="Z558" i="1"/>
  <c r="AA558" i="1" s="1"/>
  <c r="Z551" i="1"/>
  <c r="AA551" i="1" s="1"/>
  <c r="Z526" i="1"/>
  <c r="AA526" i="1" s="1"/>
  <c r="Z483" i="1"/>
  <c r="AA483" i="1" s="1"/>
  <c r="Z561" i="1"/>
  <c r="AA561" i="1" s="1"/>
  <c r="Z513" i="1"/>
  <c r="AA513" i="1" s="1"/>
  <c r="Z497" i="1"/>
  <c r="AA497" i="1" s="1"/>
  <c r="Z485" i="1"/>
  <c r="AA485" i="1" s="1"/>
  <c r="Z473" i="1"/>
  <c r="AA473" i="1" s="1"/>
  <c r="Z457" i="1"/>
  <c r="AA457" i="1" s="1"/>
  <c r="Z573" i="1"/>
  <c r="AA573" i="1" s="1"/>
  <c r="Z557" i="1"/>
  <c r="AA557" i="1" s="1"/>
  <c r="Z549" i="1"/>
  <c r="AA549" i="1" s="1"/>
  <c r="Z541" i="1"/>
  <c r="AA541" i="1" s="1"/>
  <c r="Z533" i="1"/>
  <c r="AA533" i="1" s="1"/>
  <c r="Z525" i="1"/>
  <c r="AA525" i="1" s="1"/>
  <c r="Z517" i="1"/>
  <c r="AA517" i="1" s="1"/>
  <c r="Z501" i="1"/>
  <c r="AA501" i="1" s="1"/>
  <c r="Z481" i="1"/>
  <c r="AA481" i="1" s="1"/>
  <c r="Z461" i="1"/>
  <c r="AA461" i="1" s="1"/>
  <c r="Z578" i="1"/>
  <c r="AA578" i="1" s="1"/>
  <c r="Z552" i="1"/>
  <c r="AA552" i="1" s="1"/>
  <c r="Z544" i="1"/>
  <c r="AA544" i="1" s="1"/>
  <c r="Z516" i="1"/>
  <c r="AA516" i="1" s="1"/>
  <c r="Z508" i="1"/>
  <c r="AA508" i="1" s="1"/>
  <c r="Z468" i="1"/>
  <c r="AA468" i="1" s="1"/>
  <c r="Z460" i="1"/>
  <c r="AA460" i="1" s="1"/>
  <c r="Z503" i="1"/>
  <c r="AA503" i="1" s="1"/>
  <c r="Z487" i="1"/>
  <c r="AA487" i="1" s="1"/>
  <c r="Z459" i="1"/>
  <c r="AA459" i="1" s="1"/>
  <c r="Z562" i="1"/>
  <c r="AA562" i="1" s="1"/>
  <c r="Z555" i="1"/>
  <c r="AA555" i="1" s="1"/>
  <c r="Z507" i="1"/>
  <c r="AA507" i="1" s="1"/>
  <c r="Z491" i="1"/>
  <c r="AA491" i="1" s="1"/>
  <c r="Z532" i="1"/>
  <c r="AA532" i="1" s="1"/>
  <c r="Z576" i="1"/>
  <c r="AA576" i="1" s="1"/>
  <c r="Z559" i="1"/>
  <c r="AA559" i="1" s="1"/>
  <c r="Z527" i="1"/>
  <c r="AA527" i="1" s="1"/>
  <c r="Z500" i="1"/>
  <c r="AA500" i="1" s="1"/>
  <c r="Z518" i="1"/>
  <c r="AA518" i="1" s="1"/>
  <c r="Z475" i="1"/>
  <c r="AA475" i="1" s="1"/>
  <c r="Z547" i="1"/>
  <c r="AA547" i="1" s="1"/>
  <c r="Z471" i="1"/>
  <c r="AA471" i="1" s="1"/>
  <c r="Z543" i="1"/>
  <c r="AA543" i="1" s="1"/>
  <c r="Z515" i="1"/>
  <c r="AA515" i="1" s="1"/>
  <c r="Z463" i="1"/>
  <c r="AA463" i="1" s="1"/>
  <c r="Z534" i="1"/>
  <c r="AA534" i="1" s="1"/>
  <c r="Z499" i="1"/>
  <c r="AA499" i="1" s="1"/>
  <c r="Z571" i="1"/>
  <c r="AA571" i="1" s="1"/>
  <c r="Z550" i="1"/>
  <c r="AA550" i="1" s="1"/>
  <c r="Z542" i="1"/>
  <c r="AA542" i="1" s="1"/>
  <c r="Z531" i="1"/>
  <c r="AA531" i="1" s="1"/>
  <c r="Z514" i="1"/>
  <c r="AA514" i="1" s="1"/>
  <c r="Z506" i="1"/>
  <c r="AA506" i="1" s="1"/>
  <c r="Z498" i="1"/>
  <c r="AA498" i="1" s="1"/>
  <c r="Z490" i="1"/>
  <c r="AA490" i="1" s="1"/>
  <c r="Z482" i="1"/>
  <c r="AA482" i="1" s="1"/>
  <c r="Z474" i="1"/>
  <c r="AA474" i="1" s="1"/>
  <c r="Z466" i="1"/>
  <c r="AA466" i="1" s="1"/>
  <c r="Z458" i="1"/>
  <c r="AA458" i="1" s="1"/>
  <c r="Z566" i="1"/>
  <c r="AA566" i="1" s="1"/>
  <c r="Z548" i="1"/>
  <c r="AA548" i="1" s="1"/>
  <c r="Z512" i="1"/>
  <c r="AA512" i="1" s="1"/>
  <c r="Z504" i="1"/>
  <c r="AA504" i="1" s="1"/>
  <c r="Z464" i="1"/>
  <c r="AA464" i="1" s="1"/>
  <c r="Z456" i="1"/>
  <c r="AA456" i="1" s="1"/>
  <c r="Z581" i="1"/>
  <c r="AA581" i="1" s="1"/>
  <c r="Z565" i="1"/>
  <c r="AA565" i="1" s="1"/>
  <c r="Z583" i="1"/>
  <c r="AA583" i="1" s="1"/>
  <c r="Z528" i="1"/>
  <c r="AA528" i="1" s="1"/>
  <c r="Z524" i="1"/>
  <c r="AA524" i="1" s="1"/>
  <c r="Z580" i="1"/>
  <c r="AA580" i="1" s="1"/>
  <c r="Z567" i="1"/>
  <c r="AA567" i="1" s="1"/>
  <c r="Z554" i="1"/>
  <c r="AA554" i="1" s="1"/>
  <c r="Z546" i="1"/>
  <c r="AA546" i="1" s="1"/>
  <c r="Z539" i="1"/>
  <c r="AA539" i="1" s="1"/>
  <c r="Z523" i="1"/>
  <c r="AA523" i="1" s="1"/>
  <c r="Z510" i="1"/>
  <c r="AA510" i="1" s="1"/>
  <c r="Z502" i="1"/>
  <c r="AA502" i="1" s="1"/>
  <c r="Z494" i="1"/>
  <c r="AA494" i="1" s="1"/>
  <c r="Z486" i="1"/>
  <c r="AA486" i="1" s="1"/>
  <c r="Z478" i="1"/>
  <c r="AA478" i="1" s="1"/>
  <c r="Z470" i="1"/>
  <c r="AA470" i="1" s="1"/>
  <c r="Z462" i="1"/>
  <c r="AA462" i="1" s="1"/>
  <c r="Z454" i="1"/>
  <c r="AA454" i="1" s="1"/>
  <c r="Z579" i="1"/>
  <c r="AA579" i="1" s="1"/>
  <c r="Z570" i="1"/>
  <c r="AA570" i="1" s="1"/>
  <c r="Z538" i="1"/>
  <c r="AA538" i="1" s="1"/>
  <c r="Z530" i="1"/>
  <c r="AA530" i="1" s="1"/>
  <c r="Z522" i="1"/>
  <c r="AA522" i="1" s="1"/>
  <c r="Z569" i="1"/>
  <c r="AA569" i="1" s="1"/>
  <c r="Z492" i="1"/>
  <c r="AA492" i="1" s="1"/>
  <c r="Z484" i="1"/>
  <c r="AA484" i="1" s="1"/>
  <c r="Z476" i="1"/>
  <c r="AA476" i="1" s="1"/>
  <c r="Z577" i="1"/>
  <c r="AA577" i="1" s="1"/>
  <c r="Z568" i="1"/>
  <c r="AA568" i="1" s="1"/>
  <c r="Z537" i="1"/>
  <c r="AA537" i="1" s="1"/>
  <c r="Z529" i="1"/>
  <c r="AA529" i="1" s="1"/>
  <c r="Z521" i="1"/>
  <c r="AA521" i="1" s="1"/>
  <c r="Z455" i="1"/>
  <c r="AA455" i="1" s="1"/>
  <c r="Z572" i="1"/>
  <c r="AA572" i="1" s="1"/>
  <c r="Z564" i="1"/>
  <c r="AA564" i="1" s="1"/>
  <c r="Z536" i="1"/>
  <c r="AA536" i="1" s="1"/>
  <c r="Q124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T907" i="1"/>
  <c r="T935" i="1"/>
  <c r="T937" i="1"/>
  <c r="T887" i="1"/>
  <c r="T931" i="1"/>
  <c r="T894" i="1"/>
  <c r="T888" i="1"/>
  <c r="T942" i="1"/>
  <c r="T904" i="1"/>
  <c r="T917" i="1"/>
  <c r="T897" i="1"/>
  <c r="T938" i="1"/>
  <c r="T906" i="1"/>
  <c r="T886" i="1"/>
  <c r="T926" i="1"/>
  <c r="T930" i="1"/>
  <c r="T923" i="1"/>
  <c r="T895" i="1"/>
  <c r="T913" i="1"/>
  <c r="T925" i="1"/>
  <c r="T905" i="1"/>
  <c r="T940" i="1"/>
  <c r="T928" i="1"/>
  <c r="T899" i="1"/>
  <c r="T909" i="1"/>
  <c r="T912" i="1"/>
  <c r="T936" i="1"/>
  <c r="T902" i="1"/>
  <c r="T900" i="1"/>
  <c r="T933" i="1"/>
  <c r="T890" i="1"/>
  <c r="T903" i="1"/>
  <c r="T910" i="1"/>
  <c r="T892" i="1"/>
  <c r="T891" i="1"/>
  <c r="T896" i="1"/>
  <c r="T898" i="1"/>
  <c r="T932" i="1"/>
  <c r="T934" i="1"/>
  <c r="T919" i="1"/>
  <c r="T918" i="1"/>
  <c r="T939" i="1"/>
  <c r="T893" i="1"/>
  <c r="T889" i="1"/>
  <c r="T924" i="1"/>
  <c r="T921" i="1"/>
  <c r="T941" i="1"/>
  <c r="T908" i="1"/>
  <c r="T929" i="1"/>
  <c r="T916" i="1"/>
  <c r="T927" i="1"/>
  <c r="T911" i="1"/>
  <c r="T914" i="1"/>
  <c r="T920" i="1"/>
  <c r="T922" i="1"/>
  <c r="T901" i="1"/>
  <c r="T915" i="1"/>
  <c r="R195" i="4"/>
  <c r="Z195" i="4" s="1"/>
  <c r="AA195" i="4" s="1"/>
  <c r="R301" i="4"/>
  <c r="Z301" i="4" s="1"/>
  <c r="AA301" i="4" s="1"/>
  <c r="R1177" i="4"/>
  <c r="Z1177" i="4" s="1"/>
  <c r="AA1177" i="4" s="1"/>
  <c r="R183" i="4"/>
  <c r="Z183" i="4" s="1"/>
  <c r="AA183" i="4" s="1"/>
  <c r="R254" i="4"/>
  <c r="Z254" i="4" s="1"/>
  <c r="AA254" i="4" s="1"/>
  <c r="R1324" i="4"/>
  <c r="Z1324" i="4" s="1"/>
  <c r="AA1324" i="4" s="1"/>
  <c r="R1349" i="4"/>
  <c r="Z1349" i="4" s="1"/>
  <c r="AA1349" i="4" s="1"/>
  <c r="R266" i="4"/>
  <c r="Z266" i="4" s="1"/>
  <c r="AA266" i="4" s="1"/>
  <c r="S4" i="1" l="1"/>
  <c r="R4" i="1"/>
  <c r="R20" i="1"/>
  <c r="S20" i="1"/>
  <c r="Z20" i="1" s="1"/>
  <c r="AA20" i="1" s="1"/>
  <c r="S16" i="1"/>
  <c r="R16" i="1"/>
  <c r="S12" i="1"/>
  <c r="R12" i="1"/>
  <c r="S8" i="1"/>
  <c r="R8" i="1"/>
  <c r="S42" i="1"/>
  <c r="R42" i="1"/>
  <c r="S38" i="1"/>
  <c r="R38" i="1"/>
  <c r="S34" i="1"/>
  <c r="R34" i="1"/>
  <c r="S30" i="1"/>
  <c r="R30" i="1"/>
  <c r="S26" i="1"/>
  <c r="R26" i="1"/>
  <c r="R60" i="1"/>
  <c r="S60" i="1"/>
  <c r="S56" i="1"/>
  <c r="R56" i="1"/>
  <c r="S52" i="1"/>
  <c r="R52" i="1"/>
  <c r="R48" i="1"/>
  <c r="S48" i="1"/>
  <c r="Z48" i="1" s="1"/>
  <c r="AA48" i="1" s="1"/>
  <c r="R44" i="1"/>
  <c r="S44" i="1"/>
  <c r="S83" i="1"/>
  <c r="R83" i="1"/>
  <c r="S79" i="1"/>
  <c r="R79" i="1"/>
  <c r="S75" i="1"/>
  <c r="R75" i="1"/>
  <c r="S71" i="1"/>
  <c r="R71" i="1"/>
  <c r="S67" i="1"/>
  <c r="R67" i="1"/>
  <c r="S63" i="1"/>
  <c r="R63" i="1"/>
  <c r="S107" i="1"/>
  <c r="R107" i="1"/>
  <c r="S103" i="1"/>
  <c r="R103" i="1"/>
  <c r="S99" i="1"/>
  <c r="R99" i="1"/>
  <c r="S95" i="1"/>
  <c r="R95" i="1"/>
  <c r="S91" i="1"/>
  <c r="R91" i="1"/>
  <c r="S87" i="1"/>
  <c r="R87" i="1"/>
  <c r="R121" i="1"/>
  <c r="S121" i="1"/>
  <c r="Z121" i="1" s="1"/>
  <c r="AA121" i="1" s="1"/>
  <c r="R117" i="1"/>
  <c r="S117" i="1"/>
  <c r="R113" i="1"/>
  <c r="S113" i="1"/>
  <c r="Z113" i="1" s="1"/>
  <c r="AA113" i="1" s="1"/>
  <c r="S124" i="1"/>
  <c r="R124" i="1"/>
  <c r="S23" i="1"/>
  <c r="R23" i="1"/>
  <c r="S19" i="1"/>
  <c r="R19" i="1"/>
  <c r="S15" i="1"/>
  <c r="R15" i="1"/>
  <c r="S11" i="1"/>
  <c r="R11" i="1"/>
  <c r="S7" i="1"/>
  <c r="R7" i="1"/>
  <c r="R41" i="1"/>
  <c r="S41" i="1"/>
  <c r="R37" i="1"/>
  <c r="S37" i="1"/>
  <c r="Z37" i="1" s="1"/>
  <c r="AA37" i="1" s="1"/>
  <c r="R33" i="1"/>
  <c r="S33" i="1"/>
  <c r="R29" i="1"/>
  <c r="S29" i="1"/>
  <c r="Z29" i="1" s="1"/>
  <c r="AA29" i="1" s="1"/>
  <c r="R25" i="1"/>
  <c r="S25" i="1"/>
  <c r="S59" i="1"/>
  <c r="R59" i="1"/>
  <c r="S55" i="1"/>
  <c r="R55" i="1"/>
  <c r="S51" i="1"/>
  <c r="R51" i="1"/>
  <c r="S47" i="1"/>
  <c r="R47" i="1"/>
  <c r="S43" i="1"/>
  <c r="R43" i="1"/>
  <c r="S82" i="1"/>
  <c r="R82" i="1"/>
  <c r="S78" i="1"/>
  <c r="R78" i="1"/>
  <c r="S74" i="1"/>
  <c r="R74" i="1"/>
  <c r="S70" i="1"/>
  <c r="R70" i="1"/>
  <c r="S66" i="1"/>
  <c r="R66" i="1"/>
  <c r="S62" i="1"/>
  <c r="R62" i="1"/>
  <c r="S106" i="1"/>
  <c r="R106" i="1"/>
  <c r="S102" i="1"/>
  <c r="R102" i="1"/>
  <c r="S98" i="1"/>
  <c r="R98" i="1"/>
  <c r="S94" i="1"/>
  <c r="R94" i="1"/>
  <c r="S90" i="1"/>
  <c r="R90" i="1"/>
  <c r="S86" i="1"/>
  <c r="R86" i="1"/>
  <c r="R120" i="1"/>
  <c r="S120" i="1"/>
  <c r="S116" i="1"/>
  <c r="R116" i="1"/>
  <c r="R112" i="1"/>
  <c r="S112" i="1"/>
  <c r="R22" i="1"/>
  <c r="S22" i="1"/>
  <c r="Z22" i="1" s="1"/>
  <c r="AA22" i="1" s="1"/>
  <c r="R18" i="1"/>
  <c r="S18" i="1"/>
  <c r="R14" i="1"/>
  <c r="S14" i="1"/>
  <c r="Z14" i="1" s="1"/>
  <c r="AA14" i="1" s="1"/>
  <c r="R10" i="1"/>
  <c r="S10" i="1"/>
  <c r="S6" i="1"/>
  <c r="R6" i="1"/>
  <c r="R40" i="1"/>
  <c r="S40" i="1"/>
  <c r="R36" i="1"/>
  <c r="S36" i="1"/>
  <c r="Z36" i="1" s="1"/>
  <c r="AA36" i="1" s="1"/>
  <c r="R32" i="1"/>
  <c r="S32" i="1"/>
  <c r="S28" i="1"/>
  <c r="R28" i="1"/>
  <c r="S24" i="1"/>
  <c r="R24" i="1"/>
  <c r="S58" i="1"/>
  <c r="R58" i="1"/>
  <c r="S54" i="1"/>
  <c r="R54" i="1"/>
  <c r="S50" i="1"/>
  <c r="R50" i="1"/>
  <c r="S46" i="1"/>
  <c r="R46" i="1"/>
  <c r="R85" i="1"/>
  <c r="S85" i="1"/>
  <c r="Z85" i="1" s="1"/>
  <c r="AA85" i="1" s="1"/>
  <c r="R81" i="1"/>
  <c r="S81" i="1"/>
  <c r="R77" i="1"/>
  <c r="S77" i="1"/>
  <c r="Z77" i="1" s="1"/>
  <c r="AA77" i="1" s="1"/>
  <c r="R73" i="1"/>
  <c r="S73" i="1"/>
  <c r="R69" i="1"/>
  <c r="S69" i="1"/>
  <c r="Z69" i="1" s="1"/>
  <c r="AA69" i="1" s="1"/>
  <c r="R65" i="1"/>
  <c r="S65" i="1"/>
  <c r="R109" i="1"/>
  <c r="S109" i="1"/>
  <c r="Z109" i="1" s="1"/>
  <c r="AA109" i="1" s="1"/>
  <c r="R105" i="1"/>
  <c r="S105" i="1"/>
  <c r="R101" i="1"/>
  <c r="S101" i="1"/>
  <c r="Z101" i="1" s="1"/>
  <c r="AA101" i="1" s="1"/>
  <c r="R97" i="1"/>
  <c r="S97" i="1"/>
  <c r="R93" i="1"/>
  <c r="S93" i="1"/>
  <c r="Z93" i="1" s="1"/>
  <c r="AA93" i="1" s="1"/>
  <c r="R89" i="1"/>
  <c r="S89" i="1"/>
  <c r="S123" i="1"/>
  <c r="R123" i="1"/>
  <c r="S119" i="1"/>
  <c r="R119" i="1"/>
  <c r="S115" i="1"/>
  <c r="R115" i="1"/>
  <c r="S111" i="1"/>
  <c r="R111" i="1"/>
  <c r="R21" i="1"/>
  <c r="S21" i="1"/>
  <c r="Z21" i="1" s="1"/>
  <c r="AA21" i="1" s="1"/>
  <c r="R17" i="1"/>
  <c r="S17" i="1"/>
  <c r="S13" i="1"/>
  <c r="R13" i="1"/>
  <c r="S9" i="1"/>
  <c r="R9" i="1"/>
  <c r="R5" i="1"/>
  <c r="S5" i="1"/>
  <c r="Z5" i="1" s="1"/>
  <c r="AA5" i="1" s="1"/>
  <c r="S39" i="1"/>
  <c r="R39" i="1"/>
  <c r="R35" i="1"/>
  <c r="S35" i="1"/>
  <c r="Z35" i="1" s="1"/>
  <c r="AA35" i="1" s="1"/>
  <c r="S31" i="1"/>
  <c r="R31" i="1"/>
  <c r="S27" i="1"/>
  <c r="R27" i="1"/>
  <c r="R61" i="1"/>
  <c r="S61" i="1"/>
  <c r="R57" i="1"/>
  <c r="S57" i="1"/>
  <c r="Z57" i="1" s="1"/>
  <c r="AA57" i="1" s="1"/>
  <c r="R53" i="1"/>
  <c r="S53" i="1"/>
  <c r="R49" i="1"/>
  <c r="S49" i="1"/>
  <c r="Z49" i="1" s="1"/>
  <c r="AA49" i="1" s="1"/>
  <c r="R45" i="1"/>
  <c r="S45" i="1"/>
  <c r="R84" i="1"/>
  <c r="S84" i="1"/>
  <c r="Z84" i="1" s="1"/>
  <c r="AA84" i="1" s="1"/>
  <c r="S80" i="1"/>
  <c r="R80" i="1"/>
  <c r="R76" i="1"/>
  <c r="S76" i="1"/>
  <c r="Z76" i="1" s="1"/>
  <c r="AA76" i="1" s="1"/>
  <c r="S72" i="1"/>
  <c r="R72" i="1"/>
  <c r="R68" i="1"/>
  <c r="S68" i="1"/>
  <c r="Z68" i="1" s="1"/>
  <c r="AA68" i="1" s="1"/>
  <c r="S64" i="1"/>
  <c r="R64" i="1"/>
  <c r="S108" i="1"/>
  <c r="R108" i="1"/>
  <c r="R104" i="1"/>
  <c r="S104" i="1"/>
  <c r="S100" i="1"/>
  <c r="R100" i="1"/>
  <c r="S96" i="1"/>
  <c r="R96" i="1"/>
  <c r="R92" i="1"/>
  <c r="S92" i="1"/>
  <c r="Z92" i="1" s="1"/>
  <c r="AA92" i="1" s="1"/>
  <c r="S88" i="1"/>
  <c r="R88" i="1"/>
  <c r="S122" i="1"/>
  <c r="R122" i="1"/>
  <c r="S118" i="1"/>
  <c r="R118" i="1"/>
  <c r="S114" i="1"/>
  <c r="R114" i="1"/>
  <c r="S110" i="1"/>
  <c r="R110" i="1"/>
  <c r="Z110" i="1" l="1"/>
  <c r="AA110" i="1" s="1"/>
  <c r="Z88" i="1"/>
  <c r="AA88" i="1" s="1"/>
  <c r="Z96" i="1"/>
  <c r="AA96" i="1" s="1"/>
  <c r="Z64" i="1"/>
  <c r="AA64" i="1" s="1"/>
  <c r="Z72" i="1"/>
  <c r="AA72" i="1" s="1"/>
  <c r="Z31" i="1"/>
  <c r="AA31" i="1" s="1"/>
  <c r="Z39" i="1"/>
  <c r="AA39" i="1" s="1"/>
  <c r="Z111" i="1"/>
  <c r="AA111" i="1" s="1"/>
  <c r="Z46" i="1"/>
  <c r="AA46" i="1" s="1"/>
  <c r="Z54" i="1"/>
  <c r="AA54" i="1" s="1"/>
  <c r="Z90" i="1"/>
  <c r="AA90" i="1" s="1"/>
  <c r="Z98" i="1"/>
  <c r="AA98" i="1" s="1"/>
  <c r="Z66" i="1"/>
  <c r="AA66" i="1" s="1"/>
  <c r="Z74" i="1"/>
  <c r="AA74" i="1" s="1"/>
  <c r="Z47" i="1"/>
  <c r="AA47" i="1" s="1"/>
  <c r="Z55" i="1"/>
  <c r="AA55" i="1" s="1"/>
  <c r="Z19" i="1"/>
  <c r="AA19" i="1" s="1"/>
  <c r="Z124" i="1"/>
  <c r="AA124" i="1" s="1"/>
  <c r="Z87" i="1"/>
  <c r="AA87" i="1" s="1"/>
  <c r="Z95" i="1"/>
  <c r="AA95" i="1" s="1"/>
  <c r="Z63" i="1"/>
  <c r="AA63" i="1" s="1"/>
  <c r="Z71" i="1"/>
  <c r="AA71" i="1" s="1"/>
  <c r="Z52" i="1"/>
  <c r="AA52" i="1" s="1"/>
  <c r="Z30" i="1"/>
  <c r="AA30" i="1" s="1"/>
  <c r="Z16" i="1"/>
  <c r="AA16" i="1" s="1"/>
  <c r="Z80" i="1"/>
  <c r="AA80" i="1" s="1"/>
  <c r="Z24" i="1"/>
  <c r="AA24" i="1" s="1"/>
  <c r="Z79" i="1"/>
  <c r="AA79" i="1" s="1"/>
  <c r="Z9" i="1"/>
  <c r="AA9" i="1" s="1"/>
  <c r="Z82" i="1"/>
  <c r="AA82" i="1" s="1"/>
  <c r="Z11" i="1"/>
  <c r="AA11" i="1" s="1"/>
  <c r="Z106" i="1"/>
  <c r="AA106" i="1" s="1"/>
  <c r="Z119" i="1"/>
  <c r="AA119" i="1" s="1"/>
  <c r="Z8" i="1"/>
  <c r="AA8" i="1" s="1"/>
  <c r="Z103" i="1"/>
  <c r="AA103" i="1" s="1"/>
  <c r="Z118" i="1"/>
  <c r="AA118" i="1" s="1"/>
  <c r="Z38" i="1"/>
  <c r="AA38" i="1" s="1"/>
  <c r="Z114" i="1"/>
  <c r="AA114" i="1" s="1"/>
  <c r="Z100" i="1"/>
  <c r="AA100" i="1" s="1"/>
  <c r="Z27" i="1"/>
  <c r="AA27" i="1" s="1"/>
  <c r="Z115" i="1"/>
  <c r="AA115" i="1" s="1"/>
  <c r="Z50" i="1"/>
  <c r="AA50" i="1" s="1"/>
  <c r="Z58" i="1"/>
  <c r="AA58" i="1" s="1"/>
  <c r="Z28" i="1"/>
  <c r="AA28" i="1" s="1"/>
  <c r="Z6" i="1"/>
  <c r="AA6" i="1" s="1"/>
  <c r="Z116" i="1"/>
  <c r="AA116" i="1" s="1"/>
  <c r="Z86" i="1"/>
  <c r="AA86" i="1" s="1"/>
  <c r="Z94" i="1"/>
  <c r="AA94" i="1" s="1"/>
  <c r="Z102" i="1"/>
  <c r="AA102" i="1" s="1"/>
  <c r="Z62" i="1"/>
  <c r="AA62" i="1" s="1"/>
  <c r="Z70" i="1"/>
  <c r="AA70" i="1" s="1"/>
  <c r="Z78" i="1"/>
  <c r="AA78" i="1" s="1"/>
  <c r="Z43" i="1"/>
  <c r="AA43" i="1" s="1"/>
  <c r="Z51" i="1"/>
  <c r="AA51" i="1" s="1"/>
  <c r="Z59" i="1"/>
  <c r="AA59" i="1" s="1"/>
  <c r="Z7" i="1"/>
  <c r="AA7" i="1" s="1"/>
  <c r="Z15" i="1"/>
  <c r="AA15" i="1" s="1"/>
  <c r="Z23" i="1"/>
  <c r="AA23" i="1" s="1"/>
  <c r="Z91" i="1"/>
  <c r="AA91" i="1" s="1"/>
  <c r="Z99" i="1"/>
  <c r="AA99" i="1" s="1"/>
  <c r="Z107" i="1"/>
  <c r="AA107" i="1" s="1"/>
  <c r="Z67" i="1"/>
  <c r="AA67" i="1" s="1"/>
  <c r="Z75" i="1"/>
  <c r="AA75" i="1" s="1"/>
  <c r="Z83" i="1"/>
  <c r="AA83" i="1" s="1"/>
  <c r="Z56" i="1"/>
  <c r="AA56" i="1" s="1"/>
  <c r="Z26" i="1"/>
  <c r="AA26" i="1" s="1"/>
  <c r="Z34" i="1"/>
  <c r="AA34" i="1" s="1"/>
  <c r="Z42" i="1"/>
  <c r="AA42" i="1" s="1"/>
  <c r="Z12" i="1"/>
  <c r="AA12" i="1" s="1"/>
  <c r="Z122" i="1"/>
  <c r="AA122" i="1" s="1"/>
  <c r="Z108" i="1"/>
  <c r="AA108" i="1" s="1"/>
  <c r="Z13" i="1"/>
  <c r="AA13" i="1" s="1"/>
  <c r="Z123" i="1"/>
  <c r="AA123" i="1" s="1"/>
  <c r="Z104" i="1"/>
  <c r="AA104" i="1" s="1"/>
  <c r="Z45" i="1"/>
  <c r="AA45" i="1" s="1"/>
  <c r="Z53" i="1"/>
  <c r="AA53" i="1" s="1"/>
  <c r="Z61" i="1"/>
  <c r="AA61" i="1" s="1"/>
  <c r="Z17" i="1"/>
  <c r="AA17" i="1" s="1"/>
  <c r="Z89" i="1"/>
  <c r="AA89" i="1" s="1"/>
  <c r="Z97" i="1"/>
  <c r="AA97" i="1" s="1"/>
  <c r="Z105" i="1"/>
  <c r="AA105" i="1" s="1"/>
  <c r="Z65" i="1"/>
  <c r="AA65" i="1" s="1"/>
  <c r="Z73" i="1"/>
  <c r="AA73" i="1" s="1"/>
  <c r="Z81" i="1"/>
  <c r="AA81" i="1" s="1"/>
  <c r="Z32" i="1"/>
  <c r="AA32" i="1" s="1"/>
  <c r="Z40" i="1"/>
  <c r="AA40" i="1" s="1"/>
  <c r="Z10" i="1"/>
  <c r="AA10" i="1" s="1"/>
  <c r="Z18" i="1"/>
  <c r="AA18" i="1" s="1"/>
  <c r="Z112" i="1"/>
  <c r="AA112" i="1" s="1"/>
  <c r="Z120" i="1"/>
  <c r="AA120" i="1" s="1"/>
  <c r="Z25" i="1"/>
  <c r="AA25" i="1" s="1"/>
  <c r="Z33" i="1"/>
  <c r="AA33" i="1" s="1"/>
  <c r="Z41" i="1"/>
  <c r="AA41" i="1" s="1"/>
  <c r="Z117" i="1"/>
  <c r="AA117" i="1" s="1"/>
  <c r="Z44" i="1"/>
  <c r="AA44" i="1" s="1"/>
  <c r="Z60" i="1"/>
  <c r="AA60" i="1" s="1"/>
  <c r="S1357" i="1"/>
  <c r="Z4" i="1"/>
  <c r="AA4" i="1" s="1"/>
  <c r="AA1310" i="4"/>
  <c r="AA1348" i="4"/>
  <c r="AA251" i="4"/>
  <c r="AA304" i="4"/>
  <c r="AA317" i="4"/>
  <c r="AA292" i="4"/>
  <c r="AA199" i="4"/>
  <c r="AA1313" i="4"/>
  <c r="AA252" i="4"/>
  <c r="AA178" i="4"/>
  <c r="AA299" i="4"/>
  <c r="AA236" i="4"/>
  <c r="AA245" i="4"/>
  <c r="AA1300" i="4"/>
  <c r="AA179" i="4"/>
  <c r="Z245" i="4"/>
  <c r="AA253" i="4"/>
  <c r="AA1295" i="4"/>
  <c r="AA1179" i="4"/>
  <c r="AA268" i="4"/>
  <c r="AA1173" i="4"/>
  <c r="Z1310" i="4"/>
  <c r="AA198" i="4"/>
  <c r="AA320" i="4"/>
  <c r="AA1315" i="4"/>
  <c r="Z253" i="4"/>
  <c r="AA187" i="4"/>
  <c r="AA1328" i="4"/>
  <c r="AA346" i="4"/>
  <c r="AA1194" i="4"/>
  <c r="AA340" i="4"/>
  <c r="AA1309" i="4"/>
  <c r="AA290" i="4"/>
  <c r="AA1329" i="4"/>
  <c r="AA1286" i="4"/>
  <c r="AA1342" i="4"/>
  <c r="AA306" i="4"/>
  <c r="AA204" i="4"/>
  <c r="AA1405" i="4"/>
  <c r="Z1184" i="4"/>
  <c r="AA1184" i="4"/>
  <c r="Z1298" i="4"/>
  <c r="AA1298" i="4"/>
  <c r="AA265" i="4"/>
  <c r="AA180" i="4"/>
  <c r="AA1288" i="4"/>
  <c r="AA194" i="4"/>
  <c r="AA319" i="4"/>
  <c r="Z297" i="4"/>
  <c r="AA297" i="4"/>
  <c r="AA1215" i="4"/>
  <c r="AA258" i="4"/>
  <c r="AA249" i="4"/>
  <c r="AA201" i="4"/>
  <c r="AA285" i="4"/>
  <c r="T282" i="4"/>
  <c r="R282" i="4"/>
  <c r="Z282" i="4"/>
  <c r="AA282" i="4"/>
  <c r="Z291" i="4"/>
  <c r="AA291" i="4"/>
  <c r="Z208" i="4"/>
  <c r="AA208" i="4"/>
  <c r="AA300" i="4"/>
  <c r="AA1337" i="4"/>
  <c r="Z292" i="4"/>
  <c r="Z236" i="4"/>
  <c r="AA353" i="4"/>
  <c r="AA349" i="4"/>
  <c r="AA247" i="4"/>
  <c r="Z284" i="4"/>
  <c r="AA284" i="4"/>
  <c r="Z198" i="4"/>
  <c r="Z203" i="4"/>
  <c r="AA203" i="4"/>
  <c r="Z178" i="4"/>
  <c r="AA186" i="4"/>
  <c r="Z1316" i="4"/>
  <c r="AA1316" i="4"/>
  <c r="Z280" i="4"/>
  <c r="AA280" i="4"/>
  <c r="T253" i="4"/>
  <c r="R253" i="4"/>
  <c r="Z242" i="4"/>
  <c r="AA242" i="4"/>
  <c r="AA298" i="4"/>
  <c r="T205" i="4"/>
  <c r="R205" i="4"/>
  <c r="Z205" i="4"/>
  <c r="AA205" i="4"/>
  <c r="AA1305" i="4"/>
  <c r="AA305" i="4"/>
  <c r="AA244" i="4"/>
  <c r="T276" i="4"/>
  <c r="R276" i="4"/>
  <c r="Z276" i="4"/>
  <c r="AA276" i="4"/>
  <c r="AA206" i="4"/>
  <c r="AA1347" i="4"/>
  <c r="AA350" i="4"/>
  <c r="Z1183" i="4"/>
  <c r="AA1183" i="4"/>
  <c r="Z1335" i="4"/>
  <c r="AA1335" i="4"/>
  <c r="AA1351" i="4"/>
  <c r="Z348" i="4"/>
  <c r="AA348" i="4"/>
  <c r="T242" i="4"/>
  <c r="R242" i="4"/>
  <c r="Z310" i="4"/>
  <c r="AA310" i="4"/>
  <c r="T344" i="4"/>
  <c r="R344" i="4"/>
  <c r="Z344" i="4"/>
  <c r="AA344" i="4"/>
  <c r="T236" i="4"/>
  <c r="R236" i="4"/>
  <c r="T1306" i="4"/>
  <c r="R1306" i="4"/>
  <c r="Z1306" i="4"/>
  <c r="AA1306" i="4"/>
  <c r="Z317" i="4"/>
  <c r="AA1334" i="4"/>
  <c r="AA1307" i="4"/>
  <c r="Z1320" i="4"/>
  <c r="AA1320" i="4"/>
  <c r="T323" i="4"/>
  <c r="R323" i="4"/>
  <c r="Z323" i="4"/>
  <c r="AA323" i="4"/>
  <c r="AA1311" i="4"/>
  <c r="T198" i="4"/>
  <c r="R198" i="4"/>
  <c r="T1326" i="4"/>
  <c r="R1326" i="4"/>
  <c r="Z1326" i="4"/>
  <c r="AA1326" i="4"/>
  <c r="AA316" i="4"/>
  <c r="AA1302" i="4"/>
  <c r="T178" i="4"/>
  <c r="R178" i="4"/>
  <c r="Z249" i="4"/>
  <c r="AA1187" i="4"/>
  <c r="AA308" i="4"/>
  <c r="AA1308" i="4"/>
  <c r="AA1340" i="4"/>
  <c r="AA1401" i="4"/>
  <c r="AA275" i="4"/>
  <c r="AA189" i="4"/>
  <c r="AA343" i="4"/>
  <c r="AA322" i="4"/>
  <c r="Z1288" i="4"/>
  <c r="Z194" i="4"/>
  <c r="AA1301" i="4"/>
  <c r="Z179" i="4"/>
  <c r="Z244" i="4"/>
  <c r="T1183" i="4"/>
  <c r="R1183" i="4"/>
  <c r="AA339" i="4"/>
  <c r="AA1180" i="4"/>
  <c r="T1335" i="4"/>
  <c r="R1335" i="4"/>
  <c r="AA314" i="4"/>
  <c r="Z268" i="4"/>
  <c r="Z1337" i="4"/>
  <c r="AA274" i="4"/>
  <c r="AA185" i="4"/>
  <c r="T1294" i="4"/>
  <c r="R1294" i="4"/>
  <c r="Z1294" i="4"/>
  <c r="AA1294" i="4"/>
  <c r="AA19" i="4"/>
  <c r="AA235" i="4"/>
  <c r="T1304" i="4"/>
  <c r="R1304" i="4"/>
  <c r="Z1304" i="4"/>
  <c r="AA1304" i="4"/>
  <c r="Z1179" i="4"/>
  <c r="Z1352" i="4"/>
  <c r="AA1352" i="4"/>
  <c r="T280" i="4"/>
  <c r="R280" i="4"/>
  <c r="T1176" i="4"/>
  <c r="R1176" i="4"/>
  <c r="Z1176" i="4"/>
  <c r="AA1176" i="4"/>
  <c r="AA193" i="4"/>
  <c r="Z1340" i="4"/>
  <c r="R1340" i="4"/>
  <c r="T1340" i="4"/>
  <c r="AA287" i="4"/>
  <c r="T346" i="4"/>
  <c r="R346" i="4"/>
  <c r="Z346" i="4"/>
  <c r="Z275" i="4"/>
  <c r="Z343" i="4"/>
  <c r="R343" i="4"/>
  <c r="T343" i="4"/>
  <c r="T1286" i="4"/>
  <c r="R1286" i="4"/>
  <c r="Z1286" i="4"/>
  <c r="Z1185" i="4"/>
  <c r="AA1185" i="4"/>
  <c r="Z303" i="4"/>
  <c r="AA303" i="4"/>
  <c r="Z191" i="4"/>
  <c r="AA191" i="4"/>
  <c r="Z305" i="4"/>
  <c r="Z319" i="4"/>
  <c r="T290" i="4"/>
  <c r="R290" i="4"/>
  <c r="Z290" i="4"/>
  <c r="Z339" i="4"/>
  <c r="R339" i="4"/>
  <c r="T339" i="4"/>
  <c r="AA250" i="4"/>
  <c r="Z1297" i="4"/>
  <c r="AA1297" i="4"/>
  <c r="Z185" i="4"/>
  <c r="R185" i="4"/>
  <c r="T185" i="4"/>
  <c r="Z1307" i="4"/>
  <c r="T1297" i="4"/>
  <c r="R1297" i="4"/>
  <c r="AA283" i="4"/>
  <c r="Z247" i="4"/>
  <c r="AA1399" i="4"/>
  <c r="Z258" i="4"/>
  <c r="Z314" i="4"/>
  <c r="AA190" i="4"/>
  <c r="Z1180" i="4"/>
  <c r="T1184" i="4"/>
  <c r="R1184" i="4"/>
  <c r="T1320" i="4"/>
  <c r="R1320" i="4"/>
  <c r="T1310" i="4"/>
  <c r="R1310" i="4"/>
  <c r="AA1327" i="4"/>
  <c r="T1288" i="4"/>
  <c r="R1288" i="4"/>
  <c r="AA281" i="4"/>
  <c r="AA270" i="4"/>
  <c r="T203" i="4"/>
  <c r="R203" i="4"/>
  <c r="AA200" i="4"/>
  <c r="Z1311" i="4"/>
  <c r="Z1302" i="4"/>
  <c r="Z1405" i="4"/>
  <c r="T258" i="4"/>
  <c r="R258" i="4"/>
  <c r="AA1192" i="4"/>
  <c r="Z187" i="4"/>
  <c r="Z299" i="4"/>
  <c r="AA1178" i="4"/>
  <c r="Z201" i="4"/>
  <c r="Z1301" i="4"/>
  <c r="Z1347" i="4"/>
  <c r="T347" i="4"/>
  <c r="R347" i="4"/>
  <c r="Z347" i="4"/>
  <c r="AA347" i="4"/>
  <c r="Z324" i="4"/>
  <c r="AA324" i="4"/>
  <c r="Z1332" i="4"/>
  <c r="AA1332" i="4"/>
  <c r="Z257" i="4"/>
  <c r="AA257" i="4"/>
  <c r="Z1317" i="4"/>
  <c r="AA1317" i="4"/>
  <c r="AA288" i="4"/>
  <c r="Z311" i="4"/>
  <c r="AA311" i="4"/>
  <c r="Z19" i="4"/>
  <c r="R19" i="4"/>
  <c r="T19" i="4"/>
  <c r="Z240" i="4"/>
  <c r="AA240" i="4"/>
  <c r="Z1290" i="4"/>
  <c r="AA1290" i="4"/>
  <c r="T292" i="4"/>
  <c r="R292" i="4"/>
  <c r="AA1181" i="4"/>
  <c r="T1401" i="4"/>
  <c r="R1401" i="4"/>
  <c r="Z1401" i="4"/>
  <c r="Z340" i="4"/>
  <c r="AA341" i="4"/>
  <c r="Z1305" i="4"/>
  <c r="AA1214" i="4"/>
  <c r="AA1293" i="4"/>
  <c r="T274" i="4"/>
  <c r="R274" i="4"/>
  <c r="Z274" i="4"/>
  <c r="Z1215" i="4"/>
  <c r="Z1300" i="4"/>
  <c r="Z306" i="4"/>
  <c r="AA255" i="4"/>
  <c r="AA354" i="4"/>
  <c r="AA1193" i="4"/>
  <c r="T1307" i="4"/>
  <c r="R1307" i="4"/>
  <c r="T310" i="4"/>
  <c r="R310" i="4"/>
  <c r="T1180" i="4"/>
  <c r="R1180" i="4"/>
  <c r="Z1313" i="4"/>
  <c r="Z1345" i="4"/>
  <c r="AA1345" i="4"/>
  <c r="Z1173" i="4"/>
  <c r="Z193" i="4"/>
  <c r="Z1289" i="4"/>
  <c r="AA1289" i="4"/>
  <c r="Z1296" i="4"/>
  <c r="AA1296" i="4"/>
  <c r="T324" i="4"/>
  <c r="R324" i="4"/>
  <c r="AA338" i="4"/>
  <c r="Z252" i="4"/>
  <c r="AA196" i="4"/>
  <c r="T284" i="4"/>
  <c r="R284" i="4"/>
  <c r="T1337" i="4"/>
  <c r="R1337" i="4"/>
  <c r="T247" i="4"/>
  <c r="R247" i="4"/>
  <c r="Z1403" i="4"/>
  <c r="AA1403" i="4"/>
  <c r="T275" i="4"/>
  <c r="R275" i="4"/>
  <c r="Z1299" i="4"/>
  <c r="AA1299" i="4"/>
  <c r="Z241" i="4"/>
  <c r="AA241" i="4"/>
  <c r="Z248" i="4"/>
  <c r="AA248" i="4"/>
  <c r="Z1212" i="4"/>
  <c r="AA1212" i="4"/>
  <c r="AA238" i="4"/>
  <c r="AA352" i="4"/>
  <c r="T1316" i="4"/>
  <c r="R1316" i="4"/>
  <c r="Z181" i="4"/>
  <c r="AA181" i="4"/>
  <c r="AA1353" i="4"/>
  <c r="T1172" i="4"/>
  <c r="R1172" i="4"/>
  <c r="Z1172" i="4"/>
  <c r="AA1172" i="4"/>
  <c r="T1194" i="4"/>
  <c r="R1194" i="4"/>
  <c r="Z1194" i="4"/>
  <c r="Z189" i="4"/>
  <c r="T1329" i="4"/>
  <c r="R1329" i="4"/>
  <c r="Z1329" i="4"/>
  <c r="Z350" i="4"/>
  <c r="R350" i="4"/>
  <c r="T350" i="4"/>
  <c r="T296" i="4"/>
  <c r="R296" i="4"/>
  <c r="Z296" i="4"/>
  <c r="AA296" i="4"/>
  <c r="T184" i="4"/>
  <c r="R184" i="4"/>
  <c r="Z184" i="4"/>
  <c r="AA184" i="4"/>
  <c r="T1317" i="4"/>
  <c r="R1317" i="4"/>
  <c r="T1321" i="4"/>
  <c r="R1321" i="4"/>
  <c r="Z1321" i="4"/>
  <c r="AA1321" i="4"/>
  <c r="AA202" i="4"/>
  <c r="T204" i="4"/>
  <c r="R204" i="4"/>
  <c r="Z204" i="4"/>
  <c r="T1299" i="4"/>
  <c r="R1299" i="4"/>
  <c r="AA342" i="4"/>
  <c r="Z1214" i="4"/>
  <c r="T1185" i="4"/>
  <c r="R1185" i="4"/>
  <c r="T317" i="4"/>
  <c r="R317" i="4"/>
  <c r="AA246" i="4"/>
  <c r="T248" i="4"/>
  <c r="R248" i="4"/>
  <c r="AA1407" i="4"/>
  <c r="Z287" i="4"/>
  <c r="Z313" i="4"/>
  <c r="AA313" i="4"/>
  <c r="T1212" i="4"/>
  <c r="R1212" i="4"/>
  <c r="AA1404" i="4"/>
  <c r="Z235" i="4"/>
  <c r="T1290" i="4"/>
  <c r="R1290" i="4"/>
  <c r="T294" i="4"/>
  <c r="R294" i="4"/>
  <c r="Z294" i="4"/>
  <c r="AA294" i="4"/>
  <c r="Z285" i="4"/>
  <c r="Z1407" i="4"/>
  <c r="Z298" i="4"/>
  <c r="AA239" i="4"/>
  <c r="AA1174" i="4"/>
  <c r="AA182" i="4"/>
  <c r="Z1404" i="4"/>
  <c r="Z1348" i="4"/>
  <c r="T297" i="4"/>
  <c r="R297" i="4"/>
  <c r="Z304" i="4"/>
  <c r="Z238" i="4"/>
  <c r="AA278" i="4"/>
  <c r="Z1353" i="4"/>
  <c r="AA273" i="4"/>
  <c r="T1312" i="4"/>
  <c r="R1312" i="4"/>
  <c r="Z1312" i="4"/>
  <c r="AA1312" i="4"/>
  <c r="Z320" i="4"/>
  <c r="Z1309" i="4"/>
  <c r="R1309" i="4"/>
  <c r="T1309" i="4"/>
  <c r="T303" i="4"/>
  <c r="R303" i="4"/>
  <c r="T268" i="4"/>
  <c r="R268" i="4"/>
  <c r="Z265" i="4"/>
  <c r="T241" i="4"/>
  <c r="R241" i="4"/>
  <c r="Z1406" i="4"/>
  <c r="AA1406" i="4"/>
  <c r="Z180" i="4"/>
  <c r="T1215" i="4"/>
  <c r="R1215" i="4"/>
  <c r="T1405" i="4"/>
  <c r="R1405" i="4"/>
  <c r="AA321" i="4"/>
  <c r="T1327" i="4"/>
  <c r="R1327" i="4"/>
  <c r="Z1327" i="4"/>
  <c r="T194" i="4"/>
  <c r="R194" i="4"/>
  <c r="Z1397" i="4"/>
  <c r="AA1397" i="4"/>
  <c r="Z199" i="4"/>
  <c r="R199" i="4"/>
  <c r="T199" i="4"/>
  <c r="Z1402" i="4"/>
  <c r="AA1402" i="4"/>
  <c r="Z1186" i="4"/>
  <c r="AA1186" i="4"/>
  <c r="T349" i="4"/>
  <c r="R349" i="4"/>
  <c r="Z349" i="4"/>
  <c r="Z300" i="4"/>
  <c r="R300" i="4"/>
  <c r="T300" i="4"/>
  <c r="Z342" i="4"/>
  <c r="Z288" i="4"/>
  <c r="Z316" i="4"/>
  <c r="Z1399" i="4"/>
  <c r="Z200" i="4"/>
  <c r="Z250" i="4"/>
  <c r="AA1350" i="4"/>
  <c r="T305" i="4"/>
  <c r="R305" i="4"/>
  <c r="AA1182" i="4"/>
  <c r="Z1328" i="4"/>
  <c r="AA18" i="4"/>
  <c r="Z1308" i="4"/>
  <c r="AA1287" i="4"/>
  <c r="Z182" i="4"/>
  <c r="Z246" i="4"/>
  <c r="T1298" i="4"/>
  <c r="R1298" i="4"/>
  <c r="T287" i="4"/>
  <c r="R287" i="4"/>
  <c r="AA1343" i="4"/>
  <c r="AA1191" i="4"/>
  <c r="T1402" i="4"/>
  <c r="R1402" i="4"/>
  <c r="Z322" i="4"/>
  <c r="Z354" i="4"/>
  <c r="Z18" i="4"/>
  <c r="T1179" i="4"/>
  <c r="R1179" i="4"/>
  <c r="T1403" i="4"/>
  <c r="R1403" i="4"/>
  <c r="Z239" i="4"/>
  <c r="Z353" i="4"/>
  <c r="T1289" i="4"/>
  <c r="R1289" i="4"/>
  <c r="AA237" i="4"/>
  <c r="T1313" i="4"/>
  <c r="R1313" i="4"/>
  <c r="T1311" i="4"/>
  <c r="R1311" i="4"/>
  <c r="AA1330" i="4"/>
  <c r="T252" i="4"/>
  <c r="R252" i="4"/>
  <c r="Z1190" i="4"/>
  <c r="AA1190" i="4"/>
  <c r="Z1295" i="4"/>
  <c r="T249" i="4"/>
  <c r="R249" i="4"/>
  <c r="T191" i="4"/>
  <c r="R191" i="4"/>
  <c r="T307" i="4"/>
  <c r="R307" i="4"/>
  <c r="Z307" i="4"/>
  <c r="AA307" i="4"/>
  <c r="Z1293" i="4"/>
  <c r="R1293" i="4"/>
  <c r="T1293" i="4"/>
  <c r="Z251" i="4"/>
  <c r="R251" i="4"/>
  <c r="T251" i="4"/>
  <c r="Z202" i="4"/>
  <c r="T238" i="4"/>
  <c r="R238" i="4"/>
  <c r="T1296" i="4"/>
  <c r="R1296" i="4"/>
  <c r="T187" i="4"/>
  <c r="R187" i="4"/>
  <c r="Z1319" i="4"/>
  <c r="AA1319" i="4"/>
  <c r="T245" i="4"/>
  <c r="R245" i="4"/>
  <c r="Z279" i="4"/>
  <c r="AA279" i="4"/>
  <c r="T1301" i="4"/>
  <c r="R1301" i="4"/>
  <c r="T244" i="4"/>
  <c r="R244" i="4"/>
  <c r="Z1181" i="4"/>
  <c r="T342" i="4"/>
  <c r="R342" i="4"/>
  <c r="Z1192" i="4"/>
  <c r="T352" i="4"/>
  <c r="R352" i="4"/>
  <c r="Z352" i="4"/>
  <c r="T288" i="4"/>
  <c r="R288" i="4"/>
  <c r="T1352" i="4"/>
  <c r="R1352" i="4"/>
  <c r="T200" i="4"/>
  <c r="R200" i="4"/>
  <c r="Z255" i="4"/>
  <c r="AA293" i="4"/>
  <c r="Z273" i="4"/>
  <c r="Z295" i="4"/>
  <c r="AA295" i="4"/>
  <c r="Z1193" i="4"/>
  <c r="T1319" i="4"/>
  <c r="R1319" i="4"/>
  <c r="T1328" i="4"/>
  <c r="R1328" i="4"/>
  <c r="Z1291" i="4"/>
  <c r="AA1291" i="4"/>
  <c r="T1353" i="4"/>
  <c r="R1353" i="4"/>
  <c r="Z338" i="4"/>
  <c r="R338" i="4"/>
  <c r="T338" i="4"/>
  <c r="T319" i="4"/>
  <c r="R319" i="4"/>
  <c r="Z197" i="4"/>
  <c r="AA197" i="4"/>
  <c r="Z283" i="4"/>
  <c r="Z1343" i="4"/>
  <c r="Z1191" i="4"/>
  <c r="Z286" i="4"/>
  <c r="AA286" i="4"/>
  <c r="Z206" i="4"/>
  <c r="R206" i="4"/>
  <c r="T206" i="4"/>
  <c r="T354" i="4"/>
  <c r="R354" i="4"/>
  <c r="T285" i="4"/>
  <c r="R285" i="4"/>
  <c r="Z277" i="4"/>
  <c r="AA277" i="4"/>
  <c r="Z269" i="4"/>
  <c r="AA269" i="4"/>
  <c r="Z309" i="4"/>
  <c r="AA309" i="4"/>
  <c r="T239" i="4"/>
  <c r="R239" i="4"/>
  <c r="Z196" i="4"/>
  <c r="R196" i="4"/>
  <c r="T196" i="4"/>
  <c r="T271" i="4"/>
  <c r="R271" i="4"/>
  <c r="Z271" i="4"/>
  <c r="AA271" i="4"/>
  <c r="T1322" i="4"/>
  <c r="R1322" i="4"/>
  <c r="Z1322" i="4"/>
  <c r="AA1322" i="4"/>
  <c r="T192" i="4"/>
  <c r="R192" i="4"/>
  <c r="Z192" i="4"/>
  <c r="AA192" i="4"/>
  <c r="Z1342" i="4"/>
  <c r="R1342" i="4"/>
  <c r="T1342" i="4"/>
  <c r="Z308" i="4"/>
  <c r="R308" i="4"/>
  <c r="T308" i="4"/>
  <c r="T348" i="4"/>
  <c r="R348" i="4"/>
  <c r="T207" i="4"/>
  <c r="R207" i="4"/>
  <c r="Z207" i="4"/>
  <c r="AA207" i="4"/>
  <c r="Z281" i="4"/>
  <c r="R281" i="4"/>
  <c r="T281" i="4"/>
  <c r="Z1339" i="4"/>
  <c r="AA1339" i="4"/>
  <c r="T1302" i="4"/>
  <c r="R1302" i="4"/>
  <c r="T1300" i="4"/>
  <c r="R1300" i="4"/>
  <c r="Z186" i="4"/>
  <c r="R186" i="4"/>
  <c r="T186" i="4"/>
  <c r="Z278" i="4"/>
  <c r="Z270" i="4"/>
  <c r="T1345" i="4"/>
  <c r="R1345" i="4"/>
  <c r="T201" i="4"/>
  <c r="R201" i="4"/>
  <c r="Z1334" i="4"/>
  <c r="R1334" i="4"/>
  <c r="T1334" i="4"/>
  <c r="T1347" i="4"/>
  <c r="R1347" i="4"/>
  <c r="T1181" i="4"/>
  <c r="R1181" i="4"/>
  <c r="T1192" i="4"/>
  <c r="R1192" i="4"/>
  <c r="Z267" i="4"/>
  <c r="AA267" i="4"/>
  <c r="T314" i="4"/>
  <c r="R314" i="4"/>
  <c r="AA1344" i="4"/>
  <c r="T243" i="4"/>
  <c r="R243" i="4"/>
  <c r="Z243" i="4"/>
  <c r="AA243" i="4"/>
  <c r="T255" i="4"/>
  <c r="R255" i="4"/>
  <c r="T267" i="4"/>
  <c r="R267" i="4"/>
  <c r="T299" i="4"/>
  <c r="R299" i="4"/>
  <c r="Z341" i="4"/>
  <c r="T295" i="4"/>
  <c r="R295" i="4"/>
  <c r="T1346" i="4"/>
  <c r="R1346" i="4"/>
  <c r="Z1346" i="4"/>
  <c r="AA1346" i="4"/>
  <c r="Z312" i="4"/>
  <c r="AA312" i="4"/>
  <c r="T312" i="4"/>
  <c r="R312" i="4"/>
  <c r="Z1344" i="4"/>
  <c r="Z321" i="4"/>
  <c r="R321" i="4"/>
  <c r="T321" i="4"/>
  <c r="T283" i="4"/>
  <c r="R283" i="4"/>
  <c r="T240" i="4"/>
  <c r="R240" i="4"/>
  <c r="T188" i="4"/>
  <c r="R188" i="4"/>
  <c r="Z188" i="4"/>
  <c r="AA188" i="4"/>
  <c r="T1343" i="4"/>
  <c r="R1343" i="4"/>
  <c r="T1191" i="4"/>
  <c r="R1191" i="4"/>
  <c r="T265" i="4"/>
  <c r="R265" i="4"/>
  <c r="T189" i="4"/>
  <c r="R189" i="4"/>
  <c r="T286" i="4"/>
  <c r="R286" i="4"/>
  <c r="T291" i="4"/>
  <c r="R291" i="4"/>
  <c r="T1336" i="4"/>
  <c r="R1336" i="4"/>
  <c r="Z1336" i="4"/>
  <c r="AA1336" i="4"/>
  <c r="T1173" i="4"/>
  <c r="R1173" i="4"/>
  <c r="T193" i="4"/>
  <c r="R193" i="4"/>
  <c r="T318" i="4"/>
  <c r="R318" i="4"/>
  <c r="Z318" i="4"/>
  <c r="AA318" i="4"/>
  <c r="T1189" i="4"/>
  <c r="R1189" i="4"/>
  <c r="Z1189" i="4"/>
  <c r="AA1189" i="4"/>
  <c r="AA1211" i="4"/>
  <c r="T181" i="4"/>
  <c r="R181" i="4"/>
  <c r="T311" i="4"/>
  <c r="R311" i="4"/>
  <c r="T180" i="4"/>
  <c r="R180" i="4"/>
  <c r="T1193" i="4"/>
  <c r="R1193" i="4"/>
  <c r="T1344" i="4"/>
  <c r="R1344" i="4"/>
  <c r="T1406" i="4"/>
  <c r="R1406" i="4"/>
  <c r="T250" i="4"/>
  <c r="R250" i="4"/>
  <c r="AA1396" i="4"/>
  <c r="T182" i="4"/>
  <c r="R182" i="4"/>
  <c r="T18" i="4"/>
  <c r="R18" i="4"/>
  <c r="AA1331" i="4"/>
  <c r="T270" i="4"/>
  <c r="R270" i="4"/>
  <c r="T1305" i="4"/>
  <c r="R1305" i="4"/>
  <c r="T235" i="4"/>
  <c r="R235" i="4"/>
  <c r="T208" i="4"/>
  <c r="R208" i="4"/>
  <c r="T302" i="4"/>
  <c r="R302" i="4"/>
  <c r="Z302" i="4"/>
  <c r="AA302" i="4"/>
  <c r="Z1408" i="4"/>
  <c r="AA1408" i="4"/>
  <c r="T1397" i="4"/>
  <c r="R1397" i="4"/>
  <c r="T1175" i="4"/>
  <c r="R1175" i="4"/>
  <c r="Z1175" i="4"/>
  <c r="AA1175" i="4"/>
  <c r="Z190" i="4"/>
  <c r="R190" i="4"/>
  <c r="T190" i="4"/>
  <c r="T1295" i="4"/>
  <c r="R1295" i="4"/>
  <c r="T1398" i="4"/>
  <c r="R1398" i="4"/>
  <c r="Z1398" i="4"/>
  <c r="AA1398" i="4"/>
  <c r="Z1323" i="4"/>
  <c r="AA1323" i="4"/>
  <c r="T246" i="4"/>
  <c r="R246" i="4"/>
  <c r="T278" i="4"/>
  <c r="R278" i="4"/>
  <c r="T1325" i="4"/>
  <c r="R1325" i="4"/>
  <c r="Z1325" i="4"/>
  <c r="AA1325" i="4"/>
  <c r="T309" i="4"/>
  <c r="R309" i="4"/>
  <c r="T1404" i="4"/>
  <c r="R1404" i="4"/>
  <c r="T1308" i="4"/>
  <c r="R1308" i="4"/>
  <c r="Z237" i="4"/>
  <c r="R237" i="4"/>
  <c r="T237" i="4"/>
  <c r="Z1330" i="4"/>
  <c r="R1330" i="4"/>
  <c r="T1330" i="4"/>
  <c r="T293" i="4"/>
  <c r="R293" i="4"/>
  <c r="Z293" i="4"/>
  <c r="T1331" i="4"/>
  <c r="R1331" i="4"/>
  <c r="Z1331" i="4"/>
  <c r="Z1211" i="4"/>
  <c r="Z1315" i="4"/>
  <c r="R1315" i="4"/>
  <c r="T1315" i="4"/>
  <c r="T1186" i="4"/>
  <c r="R1186" i="4"/>
  <c r="T353" i="4"/>
  <c r="R353" i="4"/>
  <c r="Z289" i="4"/>
  <c r="AA289" i="4"/>
  <c r="T320" i="4"/>
  <c r="R320" i="4"/>
  <c r="T1211" i="4"/>
  <c r="R1211" i="4"/>
  <c r="T1323" i="4"/>
  <c r="R1323" i="4"/>
  <c r="T1214" i="4"/>
  <c r="R1214" i="4"/>
  <c r="T341" i="4"/>
  <c r="R341" i="4"/>
  <c r="T273" i="4"/>
  <c r="R273" i="4"/>
  <c r="Z1174" i="4"/>
  <c r="R1174" i="4"/>
  <c r="T1174" i="4"/>
  <c r="T1182" i="4"/>
  <c r="R1182" i="4"/>
  <c r="Z1182" i="4"/>
  <c r="T1339" i="4"/>
  <c r="R1339" i="4"/>
  <c r="Z1318" i="4"/>
  <c r="AA1318" i="4"/>
  <c r="T179" i="4"/>
  <c r="R179" i="4"/>
  <c r="Z1187" i="4"/>
  <c r="R1187" i="4"/>
  <c r="T1187" i="4"/>
  <c r="Z1178" i="4"/>
  <c r="R1178" i="4"/>
  <c r="T1178" i="4"/>
  <c r="T313" i="4"/>
  <c r="R313" i="4"/>
  <c r="T1190" i="4"/>
  <c r="R1190" i="4"/>
  <c r="T1210" i="4"/>
  <c r="R1210" i="4"/>
  <c r="Z1210" i="4"/>
  <c r="AA1210" i="4"/>
  <c r="T202" i="4"/>
  <c r="R202" i="4"/>
  <c r="Z1350" i="4"/>
  <c r="R1350" i="4"/>
  <c r="T1350" i="4"/>
  <c r="T304" i="4"/>
  <c r="R304" i="4"/>
  <c r="T272" i="4"/>
  <c r="R272" i="4"/>
  <c r="Z272" i="4"/>
  <c r="AA272" i="4"/>
  <c r="T315" i="4"/>
  <c r="R315" i="4"/>
  <c r="Z315" i="4"/>
  <c r="AA315" i="4"/>
  <c r="T1338" i="4"/>
  <c r="R1338" i="4"/>
  <c r="Z1338" i="4"/>
  <c r="AA1338" i="4"/>
  <c r="T340" i="4"/>
  <c r="R340" i="4"/>
  <c r="T1318" i="4"/>
  <c r="R1318" i="4"/>
  <c r="Z1396" i="4"/>
  <c r="R1396" i="4"/>
  <c r="T1396" i="4"/>
  <c r="T279" i="4"/>
  <c r="R279" i="4"/>
  <c r="T1303" i="4"/>
  <c r="R1303" i="4"/>
  <c r="Z1303" i="4"/>
  <c r="AA1303" i="4"/>
  <c r="T345" i="4"/>
  <c r="R345" i="4"/>
  <c r="Z345" i="4"/>
  <c r="AA345" i="4"/>
  <c r="T298" i="4"/>
  <c r="R298" i="4"/>
  <c r="T269" i="4"/>
  <c r="R269" i="4"/>
  <c r="T289" i="4"/>
  <c r="R289" i="4"/>
  <c r="T1399" i="4"/>
  <c r="R1399" i="4"/>
  <c r="T277" i="4"/>
  <c r="R277" i="4"/>
  <c r="Z1333" i="4"/>
  <c r="AA1333" i="4"/>
  <c r="Z1351" i="4"/>
  <c r="R1351" i="4"/>
  <c r="T1351" i="4"/>
  <c r="T351" i="4"/>
  <c r="R351" i="4"/>
  <c r="Z351" i="4"/>
  <c r="AA351" i="4"/>
  <c r="T1333" i="4"/>
  <c r="R1333" i="4"/>
  <c r="T1407" i="4"/>
  <c r="R1407" i="4"/>
  <c r="T316" i="4"/>
  <c r="R316" i="4"/>
  <c r="AA256" i="4"/>
  <c r="Z1287" i="4"/>
  <c r="Z256" i="4"/>
  <c r="R256" i="4"/>
  <c r="T256" i="4"/>
  <c r="T1213" i="4"/>
  <c r="R1213" i="4"/>
  <c r="Z1213" i="4"/>
  <c r="AA1213" i="4"/>
  <c r="T322" i="4"/>
  <c r="R322" i="4"/>
  <c r="T1341" i="4"/>
  <c r="R1341" i="4"/>
  <c r="Z1341" i="4"/>
  <c r="AA1341" i="4"/>
  <c r="T1348" i="4"/>
  <c r="R1348" i="4"/>
  <c r="T1314" i="4"/>
  <c r="R1314" i="4"/>
  <c r="Z1314" i="4"/>
  <c r="AA1314" i="4"/>
  <c r="T306" i="4"/>
  <c r="R306" i="4"/>
  <c r="T257" i="4"/>
  <c r="R257" i="4"/>
  <c r="T1400" i="4"/>
  <c r="R1400" i="4"/>
  <c r="Z1400" i="4"/>
  <c r="AA1400" i="4"/>
  <c r="T197" i="4"/>
  <c r="R197" i="4"/>
  <c r="T1408" i="4"/>
  <c r="R1408" i="4"/>
  <c r="T1332" i="4"/>
  <c r="R1332" i="4"/>
  <c r="T1287" i="4"/>
  <c r="R1287" i="4"/>
  <c r="T1292" i="4"/>
  <c r="R1292" i="4"/>
  <c r="Z1292" i="4"/>
  <c r="AA1292" i="4"/>
  <c r="T1291" i="4"/>
  <c r="R1291" i="4"/>
</calcChain>
</file>

<file path=xl/sharedStrings.xml><?xml version="1.0" encoding="utf-8"?>
<sst xmlns="http://schemas.openxmlformats.org/spreadsheetml/2006/main" count="15887" uniqueCount="1997">
  <si>
    <t>Sl. No.</t>
  </si>
  <si>
    <t>Name of Haor</t>
  </si>
  <si>
    <t>Name of XO</t>
  </si>
  <si>
    <t>Name of WMG &amp; #</t>
  </si>
  <si>
    <t>GPS Location</t>
  </si>
  <si>
    <t>Demo Area (Dec.)</t>
  </si>
  <si>
    <t>Growth Duration (days)</t>
  </si>
  <si>
    <t>N</t>
  </si>
  <si>
    <t>E</t>
  </si>
  <si>
    <t>Boro Rice Demonstration Report- 2018-19</t>
  </si>
  <si>
    <t>Mokar</t>
  </si>
  <si>
    <t>Surma #112</t>
  </si>
  <si>
    <t>Ershad Hossain</t>
  </si>
  <si>
    <t>Seedling Age</t>
  </si>
  <si>
    <t>091°25'39.4''</t>
  </si>
  <si>
    <t>Total Cost(tk)</t>
  </si>
  <si>
    <t>Comparative Production(kg)</t>
  </si>
  <si>
    <t>Selling Price(tk)</t>
  </si>
  <si>
    <t>Payra #140</t>
  </si>
  <si>
    <t>Ahsan Habib</t>
  </si>
  <si>
    <t>91°27'39.16''</t>
  </si>
  <si>
    <t>Total Sell Value(tk)</t>
  </si>
  <si>
    <t>Demo#</t>
  </si>
  <si>
    <t>Net benefit (tk/Ha)</t>
  </si>
  <si>
    <t>Rice sold (tk/Ha)</t>
  </si>
  <si>
    <t>Comparative Yield (Kg/Ha)</t>
  </si>
  <si>
    <t>Yield (Kg/Ha)</t>
  </si>
  <si>
    <t>Cultivation cost (tk/Ha)</t>
  </si>
  <si>
    <r>
      <t>Production(25 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</si>
  <si>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91°29'57''</t>
  </si>
  <si>
    <t>91°22'27.3''</t>
  </si>
  <si>
    <t>Payra#140</t>
  </si>
  <si>
    <t>91°27'37''</t>
  </si>
  <si>
    <t>091°28'14.7''</t>
  </si>
  <si>
    <t>91°27'28.3''</t>
  </si>
  <si>
    <t>91°27'35.6''</t>
  </si>
  <si>
    <t>91°28'0''</t>
  </si>
  <si>
    <t>91°28'15''</t>
  </si>
  <si>
    <t>91°28'7.3''</t>
  </si>
  <si>
    <t>91°28'12''</t>
  </si>
  <si>
    <t>91°27'58.2''</t>
  </si>
  <si>
    <t>91°27'18.7''</t>
  </si>
  <si>
    <t>91°27'27.68''</t>
  </si>
  <si>
    <t>91°28'9''</t>
  </si>
  <si>
    <t>91°27'22.8''</t>
  </si>
  <si>
    <t>91°27'32.2''</t>
  </si>
  <si>
    <t>Ruposi-Bangla#143</t>
  </si>
  <si>
    <t>91°30'36.8''</t>
  </si>
  <si>
    <t>91°30'11.5''</t>
  </si>
  <si>
    <t>91°30'33.3''</t>
  </si>
  <si>
    <t>91°29'16.9''</t>
  </si>
  <si>
    <t>91°30'26.9''</t>
  </si>
  <si>
    <t>91°30'10.4''</t>
  </si>
  <si>
    <t>91°30'28.6''</t>
  </si>
  <si>
    <t>91°30'30''</t>
  </si>
  <si>
    <t>91°29'53.1''</t>
  </si>
  <si>
    <t>91°30'10.9''</t>
  </si>
  <si>
    <t>91°26'49''</t>
  </si>
  <si>
    <t>91°30'10.1''</t>
  </si>
  <si>
    <t>91°30'09.1''</t>
  </si>
  <si>
    <t>91°30'08.5''</t>
  </si>
  <si>
    <t>91°30'3.9''</t>
  </si>
  <si>
    <t>91°30'21.7''</t>
  </si>
  <si>
    <t>Sunrise#132</t>
  </si>
  <si>
    <t>Mozahar Nobi</t>
  </si>
  <si>
    <t>91°26'15.6''</t>
  </si>
  <si>
    <t>91°25'30.1''</t>
  </si>
  <si>
    <t>Kusiara#128</t>
  </si>
  <si>
    <t>91°27'16.9''</t>
  </si>
  <si>
    <t>91°27'17.7''</t>
  </si>
  <si>
    <t>91°27'12''</t>
  </si>
  <si>
    <t>91°16'25.3''</t>
  </si>
  <si>
    <t>91°26'15.4''</t>
  </si>
  <si>
    <t>91°26'16.1''</t>
  </si>
  <si>
    <t>91°25'5.5''</t>
  </si>
  <si>
    <t>91°25'15.3''</t>
  </si>
  <si>
    <t>91°26'46.9''</t>
  </si>
  <si>
    <t>91°24'39.4''</t>
  </si>
  <si>
    <t>91°25'27.8''</t>
  </si>
  <si>
    <t>91°26'16.7''</t>
  </si>
  <si>
    <t>91°26'14.5''</t>
  </si>
  <si>
    <t>91°26'14.8''</t>
  </si>
  <si>
    <t>Surjosena#120</t>
  </si>
  <si>
    <t>Masud Rana</t>
  </si>
  <si>
    <t>53.20</t>
  </si>
  <si>
    <t>Nil Akash#139</t>
  </si>
  <si>
    <t>Mohammad Ali</t>
  </si>
  <si>
    <t>SurjoTorun#144</t>
  </si>
  <si>
    <t>Upom Sikdar</t>
  </si>
  <si>
    <t>Pachtara#110</t>
  </si>
  <si>
    <t>Udoyon#126</t>
  </si>
  <si>
    <t>Rafikul Alam</t>
  </si>
  <si>
    <t>Holdarpur#125</t>
  </si>
  <si>
    <t>Azim Ahmed</t>
  </si>
  <si>
    <t>Aralia Kahl</t>
  </si>
  <si>
    <t>Khoai Rotna#251</t>
  </si>
  <si>
    <t>Mahbub Rahman</t>
  </si>
  <si>
    <t>Machranga#27</t>
  </si>
  <si>
    <t>Sohel Rana</t>
  </si>
  <si>
    <t>Production(kg/plot)</t>
  </si>
  <si>
    <t>Padma#195</t>
  </si>
  <si>
    <t>Chatal</t>
  </si>
  <si>
    <t>Koluma#213</t>
  </si>
  <si>
    <t>Sunair</t>
  </si>
  <si>
    <t>Chandramukhi#191</t>
  </si>
  <si>
    <t>Kaysar khan</t>
  </si>
  <si>
    <t>.</t>
  </si>
  <si>
    <t>chatal</t>
  </si>
  <si>
    <t>Kumariabadh#210</t>
  </si>
  <si>
    <t>Tarail-Sacail#197</t>
  </si>
  <si>
    <t>Nazmul Hossain</t>
  </si>
  <si>
    <t>Boro</t>
  </si>
  <si>
    <t>Bhatessori#145</t>
  </si>
  <si>
    <t>Shamim Hasan</t>
  </si>
  <si>
    <t>PaschimMathurapara#48</t>
  </si>
  <si>
    <t>Kandail#46</t>
  </si>
  <si>
    <t>Masuda Parvin</t>
  </si>
  <si>
    <t>Dakshin Nanosree#350</t>
  </si>
  <si>
    <t>PurboMothurapara#47</t>
  </si>
  <si>
    <t>Fazlul Azim</t>
  </si>
  <si>
    <t>DakshinAsutoka#149</t>
  </si>
  <si>
    <t>Uttar Nanosree#49</t>
  </si>
  <si>
    <t>Gonesh</t>
  </si>
  <si>
    <t>Bottola#203</t>
  </si>
  <si>
    <t>Mamunur Rashid</t>
  </si>
  <si>
    <t>Kolmilota#199</t>
  </si>
  <si>
    <t>Raton Kumar Bissas</t>
  </si>
  <si>
    <t>Basori#200</t>
  </si>
  <si>
    <t>Saham#205</t>
  </si>
  <si>
    <t>Harish Uddin</t>
  </si>
  <si>
    <t>Racona#206</t>
  </si>
  <si>
    <t>Mamnur Rashid</t>
  </si>
  <si>
    <t>Udayan#126</t>
  </si>
  <si>
    <t xml:space="preserve">Md. Rafikul Alam </t>
  </si>
  <si>
    <t>91°28'32.1''</t>
  </si>
  <si>
    <t>91°29'46.2''</t>
  </si>
  <si>
    <t>91°28'56.6''</t>
  </si>
  <si>
    <t>91°31'48.3''</t>
  </si>
  <si>
    <t>91°28'32.6''</t>
  </si>
  <si>
    <t>91°29'30.2''</t>
  </si>
  <si>
    <t>91°28'47.2''</t>
  </si>
  <si>
    <t>91°28'31.9''</t>
  </si>
  <si>
    <t>Shah Borak#141</t>
  </si>
  <si>
    <t>91°28'49.2''</t>
  </si>
  <si>
    <t>91°28'32.5''</t>
  </si>
  <si>
    <t>91°29'31.4''</t>
  </si>
  <si>
    <t>91°29'22.4''</t>
  </si>
  <si>
    <t>91°30'32.4''</t>
  </si>
  <si>
    <t>91°30'09.0''</t>
  </si>
  <si>
    <t>91°30'16.2''</t>
  </si>
  <si>
    <t>91°30'17.3''</t>
  </si>
  <si>
    <t>91°30'25.2''</t>
  </si>
  <si>
    <t>91°29'58.4''</t>
  </si>
  <si>
    <t>91°29'58.6''</t>
  </si>
  <si>
    <t>24°32'53.3''</t>
  </si>
  <si>
    <t>91°30'38.6''</t>
  </si>
  <si>
    <t>24°32'42.6''</t>
  </si>
  <si>
    <t>91°30'28.2''</t>
  </si>
  <si>
    <t>24°32'54.3''</t>
  </si>
  <si>
    <t>91°30'39.6''</t>
  </si>
  <si>
    <t>24°32'45.6''</t>
  </si>
  <si>
    <t>24°32'48.8''</t>
  </si>
  <si>
    <t>91°30'26.2''</t>
  </si>
  <si>
    <t>24°32'18.6''</t>
  </si>
  <si>
    <t>91°29'54.8''</t>
  </si>
  <si>
    <t>24°32'19.4''</t>
  </si>
  <si>
    <t>91°29'51.3''</t>
  </si>
  <si>
    <t>24°32'55.9''</t>
  </si>
  <si>
    <t xml:space="preserve"> 91°30'15.5''</t>
  </si>
  <si>
    <t xml:space="preserve"> 24°32'52.6''</t>
  </si>
  <si>
    <t xml:space="preserve"> 91°30'20.3''</t>
  </si>
  <si>
    <t>Meghna#131</t>
  </si>
  <si>
    <t xml:space="preserve">Md. Mizanur Rahman </t>
  </si>
  <si>
    <t xml:space="preserve"> 24°33'07.0"</t>
  </si>
  <si>
    <t>91°29'29.3"</t>
  </si>
  <si>
    <t>24°33'10.4"</t>
  </si>
  <si>
    <t>91°29'40.5"</t>
  </si>
  <si>
    <t xml:space="preserve">  24°33'11.1"</t>
  </si>
  <si>
    <t>91°29'44.6"</t>
  </si>
  <si>
    <t>24°33'4.2"</t>
  </si>
  <si>
    <t>91°29'45.0"</t>
  </si>
  <si>
    <t>24°33'11.0"</t>
  </si>
  <si>
    <t>91°29'44.9"</t>
  </si>
  <si>
    <t>24°33'11.1"</t>
  </si>
  <si>
    <t>91°29'45.3"</t>
  </si>
  <si>
    <t>24°33'11.5"</t>
  </si>
  <si>
    <t>91°29'48.8"</t>
  </si>
  <si>
    <t>24°33'11.9"</t>
  </si>
  <si>
    <t>91°29'51.5"</t>
  </si>
  <si>
    <t>24°33'12.3"</t>
  </si>
  <si>
    <t>91°29'53.9"</t>
  </si>
  <si>
    <t>24°33'12.9"</t>
  </si>
  <si>
    <t>91°29'56.1"</t>
  </si>
  <si>
    <t>24°33'34.3"</t>
  </si>
  <si>
    <t>91°29'16.9"</t>
  </si>
  <si>
    <t>24°33'06.4"</t>
  </si>
  <si>
    <t>91°29'27.4"</t>
  </si>
  <si>
    <t>24°33'06.3"</t>
  </si>
  <si>
    <t>91°29'27.2"</t>
  </si>
  <si>
    <t>24°31'05.8"</t>
  </si>
  <si>
    <t>91°28'50.2"</t>
  </si>
  <si>
    <t>24°31'51.4"</t>
  </si>
  <si>
    <t>91°27'02.5"</t>
  </si>
  <si>
    <t>24°31'32.6''</t>
  </si>
  <si>
    <t>91°28'51.2''</t>
  </si>
  <si>
    <t>24°31'05.3''</t>
  </si>
  <si>
    <t>91°28'49.7''</t>
  </si>
  <si>
    <t>Dakshin Gunoi#123</t>
  </si>
  <si>
    <t>24°29'49.6"</t>
  </si>
  <si>
    <t>91°25'46.5"</t>
  </si>
  <si>
    <t>24°29'47.0"</t>
  </si>
  <si>
    <t>91°25'47.3"</t>
  </si>
  <si>
    <t>24°29'47.3"</t>
  </si>
  <si>
    <t>91°25'48.5"</t>
  </si>
  <si>
    <t>24°29'45.5"</t>
  </si>
  <si>
    <t>91°25'53.6"</t>
  </si>
  <si>
    <t>24°29'46.7"</t>
  </si>
  <si>
    <t>91°25'50.4"</t>
  </si>
  <si>
    <t>24°29'50.1"</t>
  </si>
  <si>
    <t xml:space="preserve"> 24°29'50.4"</t>
  </si>
  <si>
    <t>91°25'46.6"</t>
  </si>
  <si>
    <t>24°29'48.8"</t>
  </si>
  <si>
    <t>91°25'46.4"</t>
  </si>
  <si>
    <t>24°29'49.9"</t>
  </si>
  <si>
    <t>91°25'47.6"</t>
  </si>
  <si>
    <t>24°30'03.7"</t>
  </si>
  <si>
    <t>91°25'51.9"</t>
  </si>
  <si>
    <t xml:space="preserve"> 24°30'03.2"</t>
  </si>
  <si>
    <t>91°25'51.7"</t>
  </si>
  <si>
    <t>24°30'03.2"</t>
  </si>
  <si>
    <t>91°25'51.0"</t>
  </si>
  <si>
    <t>24°30'03.3</t>
  </si>
  <si>
    <t>91°25'50.7"</t>
  </si>
  <si>
    <t>24°29'50.3"</t>
  </si>
  <si>
    <t>24°29'46.0"</t>
  </si>
  <si>
    <t>91°25'51.8"</t>
  </si>
  <si>
    <t>24°33'05.6"</t>
  </si>
  <si>
    <t>91°29'24.8"</t>
  </si>
  <si>
    <t>Katakhal#119</t>
  </si>
  <si>
    <t>Ajim Ahmed</t>
  </si>
  <si>
    <t>24°30'32.1''</t>
  </si>
  <si>
    <t xml:space="preserve"> 91°12'30.2''</t>
  </si>
  <si>
    <t>111.10</t>
  </si>
  <si>
    <t>24°30'38.5''</t>
  </si>
  <si>
    <t xml:space="preserve"> 91°27'16.2''</t>
  </si>
  <si>
    <t>111.9</t>
  </si>
  <si>
    <t xml:space="preserve"> 24°30'33.0''</t>
  </si>
  <si>
    <t>91°12'40.3''</t>
  </si>
  <si>
    <t>111.7</t>
  </si>
  <si>
    <t>24°30'41.9''</t>
  </si>
  <si>
    <t>91°12'39.5''</t>
  </si>
  <si>
    <t>111.6</t>
  </si>
  <si>
    <t xml:space="preserve"> 24°30'42.0''</t>
  </si>
  <si>
    <t xml:space="preserve"> 91°12'38.0''</t>
  </si>
  <si>
    <t>111.4</t>
  </si>
  <si>
    <t>24°30'44.9''</t>
  </si>
  <si>
    <t>91°12'20.7''</t>
  </si>
  <si>
    <t>111.18</t>
  </si>
  <si>
    <t>24°30'41.6''</t>
  </si>
  <si>
    <t xml:space="preserve"> 91°12'37.8''</t>
  </si>
  <si>
    <t>111.2</t>
  </si>
  <si>
    <t>24°30'39.6''</t>
  </si>
  <si>
    <t>91°27'15.5''</t>
  </si>
  <si>
    <t>111.3</t>
  </si>
  <si>
    <t>91°27'16.4''</t>
  </si>
  <si>
    <t>111.5</t>
  </si>
  <si>
    <t>24°30'50.3''</t>
  </si>
  <si>
    <t>91°12'19.7''</t>
  </si>
  <si>
    <t>111.12</t>
  </si>
  <si>
    <t>24°30'30.6''</t>
  </si>
  <si>
    <t xml:space="preserve"> 91°12'29.4''</t>
  </si>
  <si>
    <t>111.13</t>
  </si>
  <si>
    <t>24°30'29.5''</t>
  </si>
  <si>
    <t>91°12'30.0''</t>
  </si>
  <si>
    <t>111.15</t>
  </si>
  <si>
    <t>24°30'36.1''</t>
  </si>
  <si>
    <t>91°27'16.8''</t>
  </si>
  <si>
    <t>111.16</t>
  </si>
  <si>
    <t>24°30'42.0''</t>
  </si>
  <si>
    <t>91°12'20.6''</t>
  </si>
  <si>
    <t>111.17</t>
  </si>
  <si>
    <t xml:space="preserve"> 24°30'50.1''</t>
  </si>
  <si>
    <t xml:space="preserve"> 91°12'19.9''</t>
  </si>
  <si>
    <t>111.26</t>
  </si>
  <si>
    <t>24°30'40.2''</t>
  </si>
  <si>
    <t>91°12'18.2''</t>
  </si>
  <si>
    <t>111.19</t>
  </si>
  <si>
    <t>24°30'41.8''</t>
  </si>
  <si>
    <t>91°12'35.2''</t>
  </si>
  <si>
    <t>111.23</t>
  </si>
  <si>
    <t>24°30'28.5''</t>
  </si>
  <si>
    <t>91°30'27.4''</t>
  </si>
  <si>
    <t>111.22</t>
  </si>
  <si>
    <t>24°30'29.8''</t>
  </si>
  <si>
    <t xml:space="preserve"> 91°30'28.4''</t>
  </si>
  <si>
    <t>111.21</t>
  </si>
  <si>
    <t xml:space="preserve"> 24°30'20.2''</t>
  </si>
  <si>
    <t xml:space="preserve"> 91°30'39.2''</t>
  </si>
  <si>
    <t>111.20</t>
  </si>
  <si>
    <t xml:space="preserve"> 24°30'32.8''</t>
  </si>
  <si>
    <t xml:space="preserve"> 91°30'40.6''</t>
  </si>
  <si>
    <t>111.14</t>
  </si>
  <si>
    <t xml:space="preserve"> 24°30'37.4''</t>
  </si>
  <si>
    <t xml:space="preserve"> 91°12'15.2''</t>
  </si>
  <si>
    <t>Khoair Ratna #251</t>
  </si>
  <si>
    <t xml:space="preserve">Md. Mahbub Rahman </t>
  </si>
  <si>
    <t>105.23</t>
  </si>
  <si>
    <t xml:space="preserve"> 24°23'12.2''</t>
  </si>
  <si>
    <t xml:space="preserve"> 91°15'48.5''</t>
  </si>
  <si>
    <t xml:space="preserve">Arshad Hossen </t>
  </si>
  <si>
    <t>120.21</t>
  </si>
  <si>
    <t>120.20</t>
  </si>
  <si>
    <t>120.17</t>
  </si>
  <si>
    <t>120.16</t>
  </si>
  <si>
    <t>120.12</t>
  </si>
  <si>
    <t>120.4</t>
  </si>
  <si>
    <t>120.15</t>
  </si>
  <si>
    <t>120.24</t>
  </si>
  <si>
    <t>120.25</t>
  </si>
  <si>
    <t>120.19</t>
  </si>
  <si>
    <t>120.14</t>
  </si>
  <si>
    <t>120.10</t>
  </si>
  <si>
    <t>120.6</t>
  </si>
  <si>
    <t>120.5</t>
  </si>
  <si>
    <t>120.26</t>
  </si>
  <si>
    <t>120.9</t>
  </si>
  <si>
    <t>120.8</t>
  </si>
  <si>
    <t>Alo #109</t>
  </si>
  <si>
    <t>112.26</t>
  </si>
  <si>
    <t>112.20</t>
  </si>
  <si>
    <t>112.23</t>
  </si>
  <si>
    <t>112.24</t>
  </si>
  <si>
    <t>112.25</t>
  </si>
  <si>
    <t>112.14</t>
  </si>
  <si>
    <t>112.16</t>
  </si>
  <si>
    <t>112.17</t>
  </si>
  <si>
    <t>112.15</t>
  </si>
  <si>
    <t>112.18</t>
  </si>
  <si>
    <t>112.13</t>
  </si>
  <si>
    <t>112.19</t>
  </si>
  <si>
    <t>112.12</t>
  </si>
  <si>
    <t>112.21</t>
  </si>
  <si>
    <t>112.11</t>
  </si>
  <si>
    <t>112.10</t>
  </si>
  <si>
    <t>112.9</t>
  </si>
  <si>
    <t>112.8</t>
  </si>
  <si>
    <t>112.7</t>
  </si>
  <si>
    <t>Haldarpur #125</t>
  </si>
  <si>
    <t>110.6</t>
  </si>
  <si>
    <t>110.16</t>
  </si>
  <si>
    <t>110.15</t>
  </si>
  <si>
    <t>110.17</t>
  </si>
  <si>
    <t>110.13</t>
  </si>
  <si>
    <t>110.14</t>
  </si>
  <si>
    <t>98.26</t>
  </si>
  <si>
    <t>Bipul Mondol</t>
  </si>
  <si>
    <t>Uttar Dangergaon#68</t>
  </si>
  <si>
    <t>98.25</t>
  </si>
  <si>
    <t>98.24</t>
  </si>
  <si>
    <t>98.23</t>
  </si>
  <si>
    <t>98.22</t>
  </si>
  <si>
    <t>98.21</t>
  </si>
  <si>
    <t>98.20</t>
  </si>
  <si>
    <t>98.19</t>
  </si>
  <si>
    <t>98.18</t>
  </si>
  <si>
    <t>98.17</t>
  </si>
  <si>
    <t>98.16</t>
  </si>
  <si>
    <t>98.15</t>
  </si>
  <si>
    <t>98.14</t>
  </si>
  <si>
    <t>98.13</t>
  </si>
  <si>
    <t>98.12</t>
  </si>
  <si>
    <t>98.11</t>
  </si>
  <si>
    <t>98.10</t>
  </si>
  <si>
    <t>98.9</t>
  </si>
  <si>
    <t>98.8</t>
  </si>
  <si>
    <t>98.7</t>
  </si>
  <si>
    <t>98.6</t>
  </si>
  <si>
    <t>98.5</t>
  </si>
  <si>
    <t>98.4</t>
  </si>
  <si>
    <t>98.3</t>
  </si>
  <si>
    <t>98.2</t>
  </si>
  <si>
    <t>98.1</t>
  </si>
  <si>
    <t>38.26</t>
  </si>
  <si>
    <t>Bishnu Chandra Rai</t>
  </si>
  <si>
    <t>Uttar Ghopdighi#88</t>
  </si>
  <si>
    <t>Naogaon</t>
  </si>
  <si>
    <t>38.25</t>
  </si>
  <si>
    <t>38.24</t>
  </si>
  <si>
    <t>38.23</t>
  </si>
  <si>
    <t>38.22</t>
  </si>
  <si>
    <t>38.21</t>
  </si>
  <si>
    <t>38.20</t>
  </si>
  <si>
    <t>38.19</t>
  </si>
  <si>
    <t>38.18</t>
  </si>
  <si>
    <t>38.17</t>
  </si>
  <si>
    <t>38.16</t>
  </si>
  <si>
    <t>38.15</t>
  </si>
  <si>
    <t>38.14</t>
  </si>
  <si>
    <t>38.13</t>
  </si>
  <si>
    <t>38.12</t>
  </si>
  <si>
    <t>38.11</t>
  </si>
  <si>
    <t>38.10</t>
  </si>
  <si>
    <t>38.9</t>
  </si>
  <si>
    <t>38.8</t>
  </si>
  <si>
    <t>38.7</t>
  </si>
  <si>
    <t>38.6</t>
  </si>
  <si>
    <t>38.5</t>
  </si>
  <si>
    <t>38.4</t>
  </si>
  <si>
    <t>38.3</t>
  </si>
  <si>
    <t>38.2</t>
  </si>
  <si>
    <t>38.1</t>
  </si>
  <si>
    <t>37.26</t>
  </si>
  <si>
    <t>CHanpur Gopalpur#84</t>
  </si>
  <si>
    <t>37.25</t>
  </si>
  <si>
    <t>37.24</t>
  </si>
  <si>
    <t>37.23</t>
  </si>
  <si>
    <t>37.22</t>
  </si>
  <si>
    <t>37.21</t>
  </si>
  <si>
    <t>37.20</t>
  </si>
  <si>
    <t>37.19</t>
  </si>
  <si>
    <t>37.18</t>
  </si>
  <si>
    <t>37.17</t>
  </si>
  <si>
    <t>37.16</t>
  </si>
  <si>
    <t>37.15</t>
  </si>
  <si>
    <t>37.14</t>
  </si>
  <si>
    <t>37.13</t>
  </si>
  <si>
    <t>37.12</t>
  </si>
  <si>
    <t>37.11</t>
  </si>
  <si>
    <t>37.10</t>
  </si>
  <si>
    <t>37.9</t>
  </si>
  <si>
    <t>37.8</t>
  </si>
  <si>
    <t>37.7</t>
  </si>
  <si>
    <t>37.6</t>
  </si>
  <si>
    <t>37.5</t>
  </si>
  <si>
    <t>37.4</t>
  </si>
  <si>
    <t>37.3</t>
  </si>
  <si>
    <t>37.2</t>
  </si>
  <si>
    <t>37.1</t>
  </si>
  <si>
    <t>39.26</t>
  </si>
  <si>
    <t xml:space="preserve">Md. Rafikul Islam </t>
  </si>
  <si>
    <t>Sharifpur#90</t>
  </si>
  <si>
    <t>39.25</t>
  </si>
  <si>
    <t>39.24</t>
  </si>
  <si>
    <t>39.23</t>
  </si>
  <si>
    <t>39.22</t>
  </si>
  <si>
    <t>39.21</t>
  </si>
  <si>
    <t>39.20</t>
  </si>
  <si>
    <t>39.19</t>
  </si>
  <si>
    <t>39.18</t>
  </si>
  <si>
    <t>39.17</t>
  </si>
  <si>
    <t>39.16</t>
  </si>
  <si>
    <t>39.15</t>
  </si>
  <si>
    <t>39.14</t>
  </si>
  <si>
    <t>39.13</t>
  </si>
  <si>
    <t>39.12</t>
  </si>
  <si>
    <t>39.11</t>
  </si>
  <si>
    <t>39.10</t>
  </si>
  <si>
    <t>39.9</t>
  </si>
  <si>
    <t>39.8</t>
  </si>
  <si>
    <t>39.7</t>
  </si>
  <si>
    <t>39.6</t>
  </si>
  <si>
    <t>39.5</t>
  </si>
  <si>
    <t>39.4</t>
  </si>
  <si>
    <t>39.3</t>
  </si>
  <si>
    <t>39.2</t>
  </si>
  <si>
    <t>39.1</t>
  </si>
  <si>
    <t>36.25</t>
  </si>
  <si>
    <t>Md. Hafizur Rahman</t>
  </si>
  <si>
    <t>Daskhin Gopdighi#89</t>
  </si>
  <si>
    <t>36.24</t>
  </si>
  <si>
    <t>36.23</t>
  </si>
  <si>
    <t>36.22</t>
  </si>
  <si>
    <t>36.21</t>
  </si>
  <si>
    <t>36.20</t>
  </si>
  <si>
    <t>36.19</t>
  </si>
  <si>
    <t>36.18</t>
  </si>
  <si>
    <t>36.17</t>
  </si>
  <si>
    <t>36.16</t>
  </si>
  <si>
    <t>36.15</t>
  </si>
  <si>
    <t>36.14</t>
  </si>
  <si>
    <t>36.13</t>
  </si>
  <si>
    <t>36.12</t>
  </si>
  <si>
    <t>36.11</t>
  </si>
  <si>
    <t>36.10</t>
  </si>
  <si>
    <t>36.9</t>
  </si>
  <si>
    <t>36.8</t>
  </si>
  <si>
    <t>36.7</t>
  </si>
  <si>
    <t>36.6</t>
  </si>
  <si>
    <t>36.5</t>
  </si>
  <si>
    <t>36.4</t>
  </si>
  <si>
    <t>36.3</t>
  </si>
  <si>
    <t>36.2</t>
  </si>
  <si>
    <t>36.1</t>
  </si>
  <si>
    <t>64.26</t>
  </si>
  <si>
    <t xml:space="preserve">Md. Fazlul Azim </t>
  </si>
  <si>
    <t>Purbo Mothurapara #47</t>
  </si>
  <si>
    <t>64.25</t>
  </si>
  <si>
    <t>64.24</t>
  </si>
  <si>
    <t>64.23</t>
  </si>
  <si>
    <t>64.22</t>
  </si>
  <si>
    <t>64.21</t>
  </si>
  <si>
    <t>64.20</t>
  </si>
  <si>
    <t>64.19</t>
  </si>
  <si>
    <t>64.17</t>
  </si>
  <si>
    <t>64.16</t>
  </si>
  <si>
    <t>64.15</t>
  </si>
  <si>
    <t>64.14</t>
  </si>
  <si>
    <t>64.13</t>
  </si>
  <si>
    <t>64.12</t>
  </si>
  <si>
    <t>64.11</t>
  </si>
  <si>
    <t>64.10</t>
  </si>
  <si>
    <t>64.9</t>
  </si>
  <si>
    <t>64.8</t>
  </si>
  <si>
    <t>64.7</t>
  </si>
  <si>
    <t>64.6</t>
  </si>
  <si>
    <t>64.5</t>
  </si>
  <si>
    <t>64.4</t>
  </si>
  <si>
    <t>64.3</t>
  </si>
  <si>
    <t>64.2</t>
  </si>
  <si>
    <t>64.1</t>
  </si>
  <si>
    <t>44.26</t>
  </si>
  <si>
    <t>Md. Kamrul Hasan</t>
  </si>
  <si>
    <t>Chong Noagaon #75</t>
  </si>
  <si>
    <t>44.25</t>
  </si>
  <si>
    <t>44.24</t>
  </si>
  <si>
    <t>44.23</t>
  </si>
  <si>
    <t>44.22</t>
  </si>
  <si>
    <t>44.21</t>
  </si>
  <si>
    <t>44.20</t>
  </si>
  <si>
    <t>44.19</t>
  </si>
  <si>
    <t>44.18</t>
  </si>
  <si>
    <t>44.17</t>
  </si>
  <si>
    <t>44.16</t>
  </si>
  <si>
    <t>44.15</t>
  </si>
  <si>
    <t>44.14</t>
  </si>
  <si>
    <t>44.13</t>
  </si>
  <si>
    <t>44.12</t>
  </si>
  <si>
    <t>44.11</t>
  </si>
  <si>
    <t>44.10</t>
  </si>
  <si>
    <t>44.9</t>
  </si>
  <si>
    <t>44.8</t>
  </si>
  <si>
    <t>44.7</t>
  </si>
  <si>
    <t>44.6</t>
  </si>
  <si>
    <t>44.5</t>
  </si>
  <si>
    <t>44.4</t>
  </si>
  <si>
    <t>44.3</t>
  </si>
  <si>
    <t>44.2</t>
  </si>
  <si>
    <t>44.1</t>
  </si>
  <si>
    <t>20.26</t>
  </si>
  <si>
    <t>Md. Abdul Kuddus</t>
  </si>
  <si>
    <t>Saknirkhal#214</t>
  </si>
  <si>
    <t xml:space="preserve">Daskhiner </t>
  </si>
  <si>
    <t>20.25</t>
  </si>
  <si>
    <t>20.24</t>
  </si>
  <si>
    <t>20.23</t>
  </si>
  <si>
    <t>20.22</t>
  </si>
  <si>
    <t>20.21</t>
  </si>
  <si>
    <t>20.20</t>
  </si>
  <si>
    <t>20.19</t>
  </si>
  <si>
    <t>20.18</t>
  </si>
  <si>
    <t>20.17</t>
  </si>
  <si>
    <t>20.16</t>
  </si>
  <si>
    <t>20.15</t>
  </si>
  <si>
    <t>20.14</t>
  </si>
  <si>
    <t>20.13</t>
  </si>
  <si>
    <t>20.12</t>
  </si>
  <si>
    <t>20.11</t>
  </si>
  <si>
    <t>20.10</t>
  </si>
  <si>
    <t>20.9</t>
  </si>
  <si>
    <t>20.8</t>
  </si>
  <si>
    <t>20.7</t>
  </si>
  <si>
    <t>20.6</t>
  </si>
  <si>
    <t>20.5</t>
  </si>
  <si>
    <t>20.4</t>
  </si>
  <si>
    <t>20.3</t>
  </si>
  <si>
    <t>20.2</t>
  </si>
  <si>
    <t>20.1</t>
  </si>
  <si>
    <t>21.26</t>
  </si>
  <si>
    <t xml:space="preserve">Md.Jahangir Alam </t>
  </si>
  <si>
    <t>Kamalpur#219</t>
  </si>
  <si>
    <t>21.25</t>
  </si>
  <si>
    <t>21.24</t>
  </si>
  <si>
    <t>21.23</t>
  </si>
  <si>
    <t>21.22</t>
  </si>
  <si>
    <t>21.21</t>
  </si>
  <si>
    <t>21.20</t>
  </si>
  <si>
    <t>21.19</t>
  </si>
  <si>
    <t>21.18</t>
  </si>
  <si>
    <t>21.17</t>
  </si>
  <si>
    <t>21.16</t>
  </si>
  <si>
    <t>21.15</t>
  </si>
  <si>
    <t>21.14</t>
  </si>
  <si>
    <t>21.13</t>
  </si>
  <si>
    <t>21.12</t>
  </si>
  <si>
    <t>21.11</t>
  </si>
  <si>
    <t>21.10</t>
  </si>
  <si>
    <t>21.9</t>
  </si>
  <si>
    <t>21.8</t>
  </si>
  <si>
    <t>21.7</t>
  </si>
  <si>
    <t>21.6</t>
  </si>
  <si>
    <t>21.5</t>
  </si>
  <si>
    <t>21.4</t>
  </si>
  <si>
    <t>21.3</t>
  </si>
  <si>
    <t>21.2</t>
  </si>
  <si>
    <t>21.1</t>
  </si>
  <si>
    <t>Name of 
Haor</t>
  </si>
  <si>
    <t>91°28'08''</t>
  </si>
  <si>
    <t>Udoyan#126</t>
  </si>
  <si>
    <t>Rafiqul Alam</t>
  </si>
  <si>
    <t>91°29'28.2''</t>
  </si>
  <si>
    <t>91°29'55.6''</t>
  </si>
  <si>
    <t>91°28'42.8''</t>
  </si>
  <si>
    <t>91°29'34.3''</t>
  </si>
  <si>
    <t>91°28'30.9''</t>
  </si>
  <si>
    <t>91°30'32.2''</t>
  </si>
  <si>
    <t>91°28'41.5''</t>
  </si>
  <si>
    <t>Shaboral#141</t>
  </si>
  <si>
    <t>Motabbir Hossain</t>
  </si>
  <si>
    <t>91°31'30.2''</t>
  </si>
  <si>
    <t>91°29'55.5''</t>
  </si>
  <si>
    <t>91°30'08.4''</t>
  </si>
  <si>
    <t>91°30'10.6''</t>
  </si>
  <si>
    <t>91°30'28.8''</t>
  </si>
  <si>
    <t>91°30'28.3''</t>
  </si>
  <si>
    <t>91°30'12.09''</t>
  </si>
  <si>
    <t>Tajmahol#115</t>
  </si>
  <si>
    <t>Upam Shikdar</t>
  </si>
  <si>
    <t>91°25'32.4''</t>
  </si>
  <si>
    <t>91°25'32.2''</t>
  </si>
  <si>
    <t>91°25'23.9''</t>
  </si>
  <si>
    <t>91°25'30.2''</t>
  </si>
  <si>
    <t>91°25'31.0''</t>
  </si>
  <si>
    <t>91°25'32.1''</t>
  </si>
  <si>
    <t>91°25'33.4''</t>
  </si>
  <si>
    <t>91°25'31.3''</t>
  </si>
  <si>
    <t>91°25'25.09''</t>
  </si>
  <si>
    <t>91°25'35.7''</t>
  </si>
  <si>
    <t>tajmahol#115</t>
  </si>
  <si>
    <t>91°27'12.2''</t>
  </si>
  <si>
    <t>91°27'32.5''</t>
  </si>
  <si>
    <t>91°27'35.3''</t>
  </si>
  <si>
    <t>91°27'12.7''</t>
  </si>
  <si>
    <t>91°25'35.2''</t>
  </si>
  <si>
    <t>91°25'23.6''</t>
  </si>
  <si>
    <t>91°25'34.0''</t>
  </si>
  <si>
    <t>91°25'41.2''</t>
  </si>
  <si>
    <t>91°25'40.2''</t>
  </si>
  <si>
    <t>Mizanur Rahman</t>
  </si>
  <si>
    <t>91°29'44.5''</t>
  </si>
  <si>
    <t>91°29'44.9''</t>
  </si>
  <si>
    <t>91°29'45.0''</t>
  </si>
  <si>
    <t>91°29'44.8''</t>
  </si>
  <si>
    <t>91°29'44.0''</t>
  </si>
  <si>
    <t>91°29'37.5''</t>
  </si>
  <si>
    <t>91°29'27.4''</t>
  </si>
  <si>
    <t>91°29'26.9''</t>
  </si>
  <si>
    <t>91°29'27.2''</t>
  </si>
  <si>
    <t>Surma#112</t>
  </si>
  <si>
    <t>Arshad Hoss</t>
  </si>
  <si>
    <t>91°25'36.2''</t>
  </si>
  <si>
    <t>91°25'35.3''</t>
  </si>
  <si>
    <t>91°25'33.5''</t>
  </si>
  <si>
    <t>91°25'59.1''</t>
  </si>
  <si>
    <t>91°25'25.3''</t>
  </si>
  <si>
    <t>Dashkin Gunoi#123</t>
  </si>
  <si>
    <t>Mizanur Ram</t>
  </si>
  <si>
    <t>91°25'48.0''</t>
  </si>
  <si>
    <t>91°25'47.1''</t>
  </si>
  <si>
    <t>91°25'46.2''</t>
  </si>
  <si>
    <t>91°25'46.9''</t>
  </si>
  <si>
    <t>91°25'46.5''</t>
  </si>
  <si>
    <t>91°25'49.7''</t>
  </si>
  <si>
    <t>91°25'49.0''</t>
  </si>
  <si>
    <t>91°25'54.0''</t>
  </si>
  <si>
    <t>91°25'52.6''</t>
  </si>
  <si>
    <t>91°25'51.3''</t>
  </si>
  <si>
    <t>Katkhal#119</t>
  </si>
  <si>
    <t>Azim Ahmmed</t>
  </si>
  <si>
    <t>91°12'19.2''</t>
  </si>
  <si>
    <t>91°12'05.9''</t>
  </si>
  <si>
    <t>Haldarpur#125</t>
  </si>
  <si>
    <t>91°27'40.4''</t>
  </si>
  <si>
    <t>91°27'37.5''</t>
  </si>
  <si>
    <t>91°27'53.6''</t>
  </si>
  <si>
    <t>91°27'37.4''</t>
  </si>
  <si>
    <t>91°27'29.7''</t>
  </si>
  <si>
    <t>Aralia Khal</t>
  </si>
  <si>
    <t>Khoai Ratna#251</t>
  </si>
  <si>
    <t>Mahbubur Rahman</t>
  </si>
  <si>
    <t>91°16'26.66''</t>
  </si>
  <si>
    <t>91°17'36.1''</t>
  </si>
  <si>
    <t>91°17'36.6''</t>
  </si>
  <si>
    <t>91°17'35.2''</t>
  </si>
  <si>
    <t>91°17'17.2''</t>
  </si>
  <si>
    <t>91°16'34.7''</t>
  </si>
  <si>
    <t>91°15'45.6''</t>
  </si>
  <si>
    <t>91°15'58.6''</t>
  </si>
  <si>
    <t>91°17'49.0''</t>
  </si>
  <si>
    <t>91°15'15.3''</t>
  </si>
  <si>
    <t>91°16'31.0''</t>
  </si>
  <si>
    <t>91°15'58.4''</t>
  </si>
  <si>
    <t>91°17'28.1''</t>
  </si>
  <si>
    <t>91°17'48.8''</t>
  </si>
  <si>
    <t>91°16'31.5''</t>
  </si>
  <si>
    <t>Alo#109</t>
  </si>
  <si>
    <t>91°25'18.7''</t>
  </si>
  <si>
    <t>91°25'18.5''</t>
  </si>
  <si>
    <t>91°25'13.6''</t>
  </si>
  <si>
    <t>91°25'02.4''</t>
  </si>
  <si>
    <t>91°25'47.6''</t>
  </si>
  <si>
    <t>Surjotorun#144</t>
  </si>
  <si>
    <t>91°29'35.2''</t>
  </si>
  <si>
    <t>Sunai Haor</t>
  </si>
  <si>
    <t>Tarial#197</t>
  </si>
  <si>
    <t>Najmul Hossain</t>
  </si>
  <si>
    <t>Kumariabad#210</t>
  </si>
  <si>
    <t>Kaysar Khan</t>
  </si>
  <si>
    <t>Podma#195</t>
  </si>
  <si>
    <t>Machranga#193</t>
  </si>
  <si>
    <t>Noagoan Haor</t>
  </si>
  <si>
    <t>Dashkin Gopdigi#89</t>
  </si>
  <si>
    <t>Hafizur Rahman</t>
  </si>
  <si>
    <t>91°27'31.47''</t>
  </si>
  <si>
    <t>91°27'38''</t>
  </si>
  <si>
    <t>91°27'29.79''</t>
  </si>
  <si>
    <t>91°28'8.44''</t>
  </si>
  <si>
    <t>Rupushi #143</t>
  </si>
  <si>
    <t>91°30'06.10''</t>
  </si>
  <si>
    <t>Udoyan #126</t>
  </si>
  <si>
    <t>Rofiqul Alam</t>
  </si>
  <si>
    <t>091°28'30.9''</t>
  </si>
  <si>
    <t>91°29'52.5''</t>
  </si>
  <si>
    <t>91°30'10.2''</t>
  </si>
  <si>
    <t>91°30'01.5''</t>
  </si>
  <si>
    <t>91°29'4.9''</t>
  </si>
  <si>
    <t>91°30'10.8''</t>
  </si>
  <si>
    <t>91°30'04.4''</t>
  </si>
  <si>
    <t>Kushiyara #128</t>
  </si>
  <si>
    <t>Mojahar Nobi</t>
  </si>
  <si>
    <t>nill</t>
  </si>
  <si>
    <t>91°26'47.7''</t>
  </si>
  <si>
    <t>91°20'45.2''</t>
  </si>
  <si>
    <t>91°25'14.8''</t>
  </si>
  <si>
    <t>91°27'5.7''</t>
  </si>
  <si>
    <t>91°27'22.5''</t>
  </si>
  <si>
    <t>91°27'20.0''</t>
  </si>
  <si>
    <t>91°27'47.8''</t>
  </si>
  <si>
    <t>91°27'17.6''</t>
  </si>
  <si>
    <t>91°27'12.5''</t>
  </si>
  <si>
    <t>91°27'16.3''</t>
  </si>
  <si>
    <t>91°27'42.3''</t>
  </si>
  <si>
    <t>91°27'47.0''</t>
  </si>
  <si>
    <t>91°27'42.2''</t>
  </si>
  <si>
    <t>Sunrise #132</t>
  </si>
  <si>
    <t>91°26'17.7''</t>
  </si>
  <si>
    <t>91°27'26.7''</t>
  </si>
  <si>
    <t>91°26'18.20"</t>
  </si>
  <si>
    <t>91°25'32.7"</t>
  </si>
  <si>
    <t>91°26'21.3"</t>
  </si>
  <si>
    <t>91°26'20.3"</t>
  </si>
  <si>
    <t>91°26'19.9"</t>
  </si>
  <si>
    <t>91°26'19.6"</t>
  </si>
  <si>
    <t>91°25'31.8"</t>
  </si>
  <si>
    <t>91°25'31.7"</t>
  </si>
  <si>
    <t>91°25'30.9"</t>
  </si>
  <si>
    <t>91°26'14.3"</t>
  </si>
  <si>
    <t>91°26'16.9"</t>
  </si>
  <si>
    <t>24.33'27.6"</t>
  </si>
  <si>
    <t>91°27'27.0"</t>
  </si>
  <si>
    <t>91°25'50.6"</t>
  </si>
  <si>
    <t>91°24'41.9"</t>
  </si>
  <si>
    <t>Shurjosena #120</t>
  </si>
  <si>
    <t>91°26'15.2"</t>
  </si>
  <si>
    <t>91°27'16.2"</t>
  </si>
  <si>
    <t>91°27'35.7"</t>
  </si>
  <si>
    <t>91°27'30.1"</t>
  </si>
  <si>
    <t>91°29'33.4"</t>
  </si>
  <si>
    <t>91°26'30.1"</t>
  </si>
  <si>
    <t>Nil Akash #139</t>
  </si>
  <si>
    <t>91°29'25.0"</t>
  </si>
  <si>
    <t>91°29'20.3"</t>
  </si>
  <si>
    <t>Boraidi#130</t>
  </si>
  <si>
    <t>Upom Shikder</t>
  </si>
  <si>
    <t>91°25'25.0"</t>
  </si>
  <si>
    <t>91°25'6.1"</t>
  </si>
  <si>
    <t>91°24'52.1"</t>
  </si>
  <si>
    <t>91°25'7.3"</t>
  </si>
  <si>
    <t>91°24'54.2"</t>
  </si>
  <si>
    <t>91°25'8.0"</t>
  </si>
  <si>
    <t>91°24'52.3"</t>
  </si>
  <si>
    <t>91°32'41.3"</t>
  </si>
  <si>
    <t>91°32'27.6"</t>
  </si>
  <si>
    <t>91°26'11.7"</t>
  </si>
  <si>
    <t>91°24'50.2"</t>
  </si>
  <si>
    <t>91°24'53.7"</t>
  </si>
  <si>
    <t>91°25'10.7"</t>
  </si>
  <si>
    <t>91°25'11.1"</t>
  </si>
  <si>
    <t>91°25'6.2"</t>
  </si>
  <si>
    <t>91°25'7.2"</t>
  </si>
  <si>
    <t>91°24'50.5"</t>
  </si>
  <si>
    <t>91°24'33.5"</t>
  </si>
  <si>
    <t>91°25'7.4"</t>
  </si>
  <si>
    <t>Pastara #110</t>
  </si>
  <si>
    <t>91°26'19.4"</t>
  </si>
  <si>
    <t>Shurjshena #144</t>
  </si>
  <si>
    <t>Motri#211</t>
  </si>
  <si>
    <t>Nazmul</t>
  </si>
  <si>
    <t>ProschimJaoyat 
 Shonhati #208</t>
  </si>
  <si>
    <t>Raji Kanla#212</t>
  </si>
  <si>
    <t>Kairdhala Ratna</t>
  </si>
  <si>
    <t>Bibiyana# 248</t>
  </si>
  <si>
    <t>Enamul</t>
  </si>
  <si>
    <t>Bonoful#249</t>
  </si>
  <si>
    <t>Kalni#241</t>
  </si>
  <si>
    <t>Hashibul</t>
  </si>
  <si>
    <t>Paharpur #243</t>
  </si>
  <si>
    <t>Boro haor</t>
  </si>
  <si>
    <t>Ujan Boratia# 150</t>
  </si>
  <si>
    <t>Shamim hasan</t>
  </si>
  <si>
    <t>North Asthoka# 148</t>
  </si>
  <si>
    <t>nowgaon Haor</t>
  </si>
  <si>
    <t>Borohat kobila 
Achlotpur# 78</t>
  </si>
  <si>
    <t>Mainoddin</t>
  </si>
  <si>
    <t>Gangatia#41</t>
  </si>
  <si>
    <t>Boro Haor</t>
  </si>
  <si>
    <t>Blust</t>
  </si>
  <si>
    <t>Arshad Hossain</t>
  </si>
  <si>
    <t>Tarail#197</t>
  </si>
  <si>
    <t>Sunai</t>
  </si>
  <si>
    <t>Blank</t>
  </si>
  <si>
    <t>Podoma#195</t>
  </si>
  <si>
    <t>Rupsi Bangla#143</t>
  </si>
  <si>
    <t>Comment</t>
  </si>
  <si>
    <t>Production Kg/Plot</t>
  </si>
  <si>
    <t>Upom Sikder</t>
  </si>
  <si>
    <t>Mojaharunnobi</t>
  </si>
  <si>
    <t>Kushiara#128</t>
  </si>
  <si>
    <t>Mohua#202</t>
  </si>
  <si>
    <t>Nunnir</t>
  </si>
  <si>
    <t>Satbaria#23</t>
  </si>
  <si>
    <t>A.Khalek</t>
  </si>
  <si>
    <t>Sajonpur#15</t>
  </si>
  <si>
    <t>Abu Bakkar siddik</t>
  </si>
  <si>
    <t>Bosira River</t>
  </si>
  <si>
    <t>BeraMohona#260</t>
  </si>
  <si>
    <t>Asraful Islam</t>
  </si>
  <si>
    <t>Kodomphul#255</t>
  </si>
  <si>
    <t>Sadhon kumar</t>
  </si>
  <si>
    <t>Chagaiya#257</t>
  </si>
  <si>
    <t>Abdullah Al-Baki</t>
  </si>
  <si>
    <t>Noyapara</t>
  </si>
  <si>
    <t>Kamalpur#32</t>
  </si>
  <si>
    <t>Fahima Akter</t>
  </si>
  <si>
    <t>Noyapara KathalKandi#99</t>
  </si>
  <si>
    <t>Sipra Tikader</t>
  </si>
  <si>
    <t>Korgaon#62</t>
  </si>
  <si>
    <t>Bipul Mandal</t>
  </si>
  <si>
    <t>hail</t>
  </si>
  <si>
    <t>Chetra#16</t>
  </si>
  <si>
    <t>Nadia Hossain Ami</t>
  </si>
  <si>
    <t>Beli#19</t>
  </si>
  <si>
    <t>Sojol Molla</t>
  </si>
  <si>
    <t>Mamudpur#20</t>
  </si>
  <si>
    <t>Chadpur</t>
  </si>
  <si>
    <t>Manikkhali khal#2</t>
  </si>
  <si>
    <t>Al-Amin</t>
  </si>
  <si>
    <t>Nikli-1#69</t>
  </si>
  <si>
    <t>Shyamoli</t>
  </si>
  <si>
    <t>Dharmapasa Rui Beel</t>
  </si>
  <si>
    <t>Haor-Bangla#167</t>
  </si>
  <si>
    <t>Shakharul Islam</t>
  </si>
  <si>
    <t xml:space="preserve">Dharmapasha </t>
  </si>
  <si>
    <t>Sharna Kamal#159</t>
  </si>
  <si>
    <t>Md. Abdulah</t>
  </si>
  <si>
    <t>18.1</t>
  </si>
  <si>
    <t>18.2</t>
  </si>
  <si>
    <t>18.3</t>
  </si>
  <si>
    <t>18.4</t>
  </si>
  <si>
    <t>18.5</t>
  </si>
  <si>
    <t>18.6</t>
  </si>
  <si>
    <t>18.7</t>
  </si>
  <si>
    <t>18.11</t>
  </si>
  <si>
    <t>18.12</t>
  </si>
  <si>
    <t>18.13</t>
  </si>
  <si>
    <t>18.14</t>
  </si>
  <si>
    <t>18.15</t>
  </si>
  <si>
    <t>18.17</t>
  </si>
  <si>
    <t>18.18</t>
  </si>
  <si>
    <t>18.21</t>
  </si>
  <si>
    <t>18.25</t>
  </si>
  <si>
    <t>18.26</t>
  </si>
  <si>
    <t>Raymadhob#162</t>
  </si>
  <si>
    <t>Joydeb Karmaker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</si>
  <si>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</si>
  <si>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</si>
  <si>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</si>
  <si>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</si>
  <si>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</si>
  <si>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</si>
  <si>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</si>
  <si>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</si>
  <si>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</si>
  <si>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</si>
  <si>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</si>
  <si>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</si>
  <si>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</si>
  <si>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</si>
  <si>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</si>
  <si>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</si>
  <si>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</si>
  <si>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Haor Bangla#167</t>
  </si>
  <si>
    <t>Md. Mostafizar Rahman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</si>
  <si>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</si>
  <si>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</si>
  <si>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</si>
  <si>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</si>
  <si>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</si>
  <si>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</si>
  <si>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</si>
  <si>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</si>
  <si>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</si>
  <si>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</si>
  <si>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</si>
  <si>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7.9</t>
  </si>
  <si>
    <t>7.8</t>
  </si>
  <si>
    <t>Dharmopasha</t>
  </si>
  <si>
    <t>Dubiyar #160</t>
  </si>
  <si>
    <t>Ziaur Haque</t>
  </si>
  <si>
    <t>Surma# 170</t>
  </si>
  <si>
    <t>Lutfor</t>
  </si>
  <si>
    <t>Dharmopasa Fatayabad# 151</t>
  </si>
  <si>
    <t>Shirana Akter</t>
  </si>
  <si>
    <t>Ponchogram# 180</t>
  </si>
  <si>
    <t xml:space="preserve">Mostafigur </t>
  </si>
  <si>
    <t xml:space="preserve">Shindha # 158 </t>
  </si>
  <si>
    <t xml:space="preserve">Shujit </t>
  </si>
  <si>
    <t xml:space="preserve">Boro Haor </t>
  </si>
  <si>
    <t>Nikli 2# 68</t>
  </si>
  <si>
    <t>Shamoly</t>
  </si>
  <si>
    <t>Habsodia#21</t>
  </si>
  <si>
    <t>Abu Bakar Siddik</t>
  </si>
  <si>
    <t>Habsodia#22</t>
  </si>
  <si>
    <t>Habsodia#23</t>
  </si>
  <si>
    <t>Habsodia#24</t>
  </si>
  <si>
    <t>Habsodia#25</t>
  </si>
  <si>
    <t>Habsodia#26</t>
  </si>
  <si>
    <t>Habsodia#27</t>
  </si>
  <si>
    <t>Habsodia#28</t>
  </si>
  <si>
    <t>Habsodia#29</t>
  </si>
  <si>
    <t>Habsodia#30</t>
  </si>
  <si>
    <t>Habsodia#31</t>
  </si>
  <si>
    <t>Habsodia#32</t>
  </si>
  <si>
    <t>Habsodia#33</t>
  </si>
  <si>
    <t>Habsodia#34</t>
  </si>
  <si>
    <t>Habsodia#35</t>
  </si>
  <si>
    <t>Habsodia#36</t>
  </si>
  <si>
    <t>Habsodia#37</t>
  </si>
  <si>
    <t>Chandpur Haor</t>
  </si>
  <si>
    <t>Uttar Jallabad#8</t>
  </si>
  <si>
    <t>Liakot Ali</t>
  </si>
  <si>
    <t>Uttar Jallabad#9</t>
  </si>
  <si>
    <t>Uttar Jallabad#10</t>
  </si>
  <si>
    <t>Uttar Jallabad#11</t>
  </si>
  <si>
    <t>Uttar Jallabad#12</t>
  </si>
  <si>
    <t>Uttar Jallabad#13</t>
  </si>
  <si>
    <t>Uttar Jallabad#14</t>
  </si>
  <si>
    <t>Uttar Jallabad#15</t>
  </si>
  <si>
    <t>Uttar Jallabad#16</t>
  </si>
  <si>
    <t>Uttar Jallabad#17</t>
  </si>
  <si>
    <t>Uttar Jallabad#18</t>
  </si>
  <si>
    <t>Uttar Jallabad#19</t>
  </si>
  <si>
    <t>Uttar Jallabad#20</t>
  </si>
  <si>
    <t>Golap#22</t>
  </si>
  <si>
    <t>Khalek</t>
  </si>
  <si>
    <t>Hilchia#25</t>
  </si>
  <si>
    <t>Monesh Ghosh</t>
  </si>
  <si>
    <t>Purbo Kukrarai#29</t>
  </si>
  <si>
    <t>Purbo Kukrarai#30</t>
  </si>
  <si>
    <t>Purbo Kukrarai#31</t>
  </si>
  <si>
    <t>Purbo Kukrarai#32</t>
  </si>
  <si>
    <t>Purbo Kukrarai#33</t>
  </si>
  <si>
    <t>Purbo Kukrarai#34</t>
  </si>
  <si>
    <t>Purbo Kukrarai#35</t>
  </si>
  <si>
    <t>Purbo Kukrarai#36</t>
  </si>
  <si>
    <t>Purbo Kukrarai#37</t>
  </si>
  <si>
    <t>Purbo Kukrarai#38</t>
  </si>
  <si>
    <t>Purbo Kukrarai#39</t>
  </si>
  <si>
    <t>Purbo Kukrarai#40</t>
  </si>
  <si>
    <t>Bamonkhal#3</t>
  </si>
  <si>
    <t>Bamonkhal#4</t>
  </si>
  <si>
    <t>Bamonkhal#5</t>
  </si>
  <si>
    <t>Bamonkhal#6</t>
  </si>
  <si>
    <t>Bamonkhal#7</t>
  </si>
  <si>
    <t>Bamonkhal#8</t>
  </si>
  <si>
    <t>Bamonkhal#9</t>
  </si>
  <si>
    <t>Bamonkhal#10</t>
  </si>
  <si>
    <t>Bamonkhal#11</t>
  </si>
  <si>
    <t>Bamonkhal#12</t>
  </si>
  <si>
    <t>Bamonkhal#13</t>
  </si>
  <si>
    <t>Bamonkhal#14</t>
  </si>
  <si>
    <t>Bamonkhal#15</t>
  </si>
  <si>
    <t>Bamonkhal#16</t>
  </si>
  <si>
    <t>Bamonkhal#17</t>
  </si>
  <si>
    <t>Bamonkhal#18</t>
  </si>
  <si>
    <t>Bamonkhal#19</t>
  </si>
  <si>
    <t>Ponkori#58</t>
  </si>
  <si>
    <t>Abdul Alim</t>
  </si>
  <si>
    <t>Ponkori#59</t>
  </si>
  <si>
    <t>Ponkori#60</t>
  </si>
  <si>
    <t>Ponkori#61</t>
  </si>
  <si>
    <t>Ponkori#62</t>
  </si>
  <si>
    <t>Ponkori#63</t>
  </si>
  <si>
    <t>Ponkori#64</t>
  </si>
  <si>
    <t>Ponkori#65</t>
  </si>
  <si>
    <t>Ponkori#66</t>
  </si>
  <si>
    <t>Ponkori#67</t>
  </si>
  <si>
    <t>Ponkori#68</t>
  </si>
  <si>
    <t>Ponkori#69</t>
  </si>
  <si>
    <t>Ponkori#70</t>
  </si>
  <si>
    <t>Ponkori#71</t>
  </si>
  <si>
    <t>Ponkori#72</t>
  </si>
  <si>
    <t>Ponkori#73</t>
  </si>
  <si>
    <t>Ponkori#74</t>
  </si>
  <si>
    <t>Ponkori#75</t>
  </si>
  <si>
    <t>Ponkori#76</t>
  </si>
  <si>
    <t>Ponkori#77</t>
  </si>
  <si>
    <t>Ponkori#78</t>
  </si>
  <si>
    <t>Ponkori#79</t>
  </si>
  <si>
    <t>Ponkori#80</t>
  </si>
  <si>
    <t>Ponkori#81</t>
  </si>
  <si>
    <t>Ponkori#82</t>
  </si>
  <si>
    <t>Noagoan</t>
  </si>
  <si>
    <t>Singpur Purbo#81</t>
  </si>
  <si>
    <t>Sayed Ali</t>
  </si>
  <si>
    <t>Singpur Purbo#82</t>
  </si>
  <si>
    <t>Singpur Purbo#83</t>
  </si>
  <si>
    <t>Kursha#12</t>
  </si>
  <si>
    <t>Kursha#13</t>
  </si>
  <si>
    <t>Kursha#14</t>
  </si>
  <si>
    <t>Kursha#15</t>
  </si>
  <si>
    <t>Kursha#16</t>
  </si>
  <si>
    <t>Kursha#17</t>
  </si>
  <si>
    <t>Kursha#18</t>
  </si>
  <si>
    <t>Kursha#19</t>
  </si>
  <si>
    <t>Kursha#20</t>
  </si>
  <si>
    <t>Kursha#21</t>
  </si>
  <si>
    <t>Kursha#22</t>
  </si>
  <si>
    <t>Kursha#23</t>
  </si>
  <si>
    <t>Kursha#24</t>
  </si>
  <si>
    <t>Kursha#25</t>
  </si>
  <si>
    <t>Kursha#26</t>
  </si>
  <si>
    <t>Kursha#27</t>
  </si>
  <si>
    <t>Kursha#28</t>
  </si>
  <si>
    <t>Kursha#29</t>
  </si>
  <si>
    <t>Pardiakul#5</t>
  </si>
  <si>
    <t>Al Amin</t>
  </si>
  <si>
    <t>Pardiakul#6</t>
  </si>
  <si>
    <t>Pardiakul#7</t>
  </si>
  <si>
    <t>Pardiakul#8</t>
  </si>
  <si>
    <t>Pardiakul#9</t>
  </si>
  <si>
    <t>Pardiakul#10</t>
  </si>
  <si>
    <t>Pardiakul#11</t>
  </si>
  <si>
    <t>Pardiakul#12</t>
  </si>
  <si>
    <t>Pardiakul#13</t>
  </si>
  <si>
    <t>Pardiakul#14</t>
  </si>
  <si>
    <t>Pardiakul#15</t>
  </si>
  <si>
    <t>Pardiakul#16</t>
  </si>
  <si>
    <t>Danapatuli#103</t>
  </si>
  <si>
    <t>Humayn Kabir</t>
  </si>
  <si>
    <t>Danapatuli#104</t>
  </si>
  <si>
    <t>Danapatuli#105</t>
  </si>
  <si>
    <t>Danapatuli#106</t>
  </si>
  <si>
    <t>Danapatuli#107</t>
  </si>
  <si>
    <t>Danapatuli#108</t>
  </si>
  <si>
    <t>Danapatuli#109</t>
  </si>
  <si>
    <t>Danapatuli#110</t>
  </si>
  <si>
    <t>Danapatuli#111</t>
  </si>
  <si>
    <t>Dakshin Dangergoan#65</t>
  </si>
  <si>
    <t>Shahaporan</t>
  </si>
  <si>
    <t>Dakshin Dangergoan#66</t>
  </si>
  <si>
    <t>Dakshin Dangergoan#67</t>
  </si>
  <si>
    <t>Dakshin Dangergoan#68</t>
  </si>
  <si>
    <t>Dakshin Dangergoan#69</t>
  </si>
  <si>
    <t>Dakshin Dangergoan#70</t>
  </si>
  <si>
    <t>Dakshin Dangergoan#71</t>
  </si>
  <si>
    <t>Dakshin Dangergoan#72</t>
  </si>
  <si>
    <t>Dakshin Dangergoan#73</t>
  </si>
  <si>
    <t>Dakshin Dangergoan#74</t>
  </si>
  <si>
    <t>Dakshin Dangergoan#75</t>
  </si>
  <si>
    <t>Dakshin Dangergoan#76</t>
  </si>
  <si>
    <t>Dakshin Dangergoan#77</t>
  </si>
  <si>
    <t>Dakshin Dangergoan#78</t>
  </si>
  <si>
    <t>Dakshin Dangergoan#79</t>
  </si>
  <si>
    <t>Chandpur</t>
  </si>
  <si>
    <t>Purra#109</t>
  </si>
  <si>
    <t>Purra#110</t>
  </si>
  <si>
    <t>Purra#111</t>
  </si>
  <si>
    <t>Purra#112</t>
  </si>
  <si>
    <t>Purra#113</t>
  </si>
  <si>
    <t>Purra#114</t>
  </si>
  <si>
    <t>Purra#115</t>
  </si>
  <si>
    <t>Purra#116</t>
  </si>
  <si>
    <t>Purra#117</t>
  </si>
  <si>
    <t>Purra#118</t>
  </si>
  <si>
    <t>Purra#119</t>
  </si>
  <si>
    <t>Purra#120</t>
  </si>
  <si>
    <t>Purra#121</t>
  </si>
  <si>
    <t>Purra#122</t>
  </si>
  <si>
    <t>Purra#123</t>
  </si>
  <si>
    <t>Dormopasha Rui Beel</t>
  </si>
  <si>
    <t>Kornonodi#180</t>
  </si>
  <si>
    <t>Joydev Kormokar</t>
  </si>
  <si>
    <t>Kornonodi#181</t>
  </si>
  <si>
    <t>Kornonodi#182</t>
  </si>
  <si>
    <t>Kornonodi#183</t>
  </si>
  <si>
    <t>Kornonodi#184</t>
  </si>
  <si>
    <t>Kornonodi#185</t>
  </si>
  <si>
    <t>Kornonodi#186</t>
  </si>
  <si>
    <t>Kornonodi#187</t>
  </si>
  <si>
    <t>Kornonodi#188</t>
  </si>
  <si>
    <t>Kornonodi#189</t>
  </si>
  <si>
    <t>Kornonodi#190</t>
  </si>
  <si>
    <t>Kornonodi#191</t>
  </si>
  <si>
    <t>Kornonodi#192</t>
  </si>
  <si>
    <t>Kornonodi#193</t>
  </si>
  <si>
    <t>Kornonodi#194</t>
  </si>
  <si>
    <t>Kornonodi#195</t>
  </si>
  <si>
    <t>Kornonodi#196</t>
  </si>
  <si>
    <t>Kornonodi#197</t>
  </si>
  <si>
    <t>Chiram#164</t>
  </si>
  <si>
    <t>Sujit Bissaws</t>
  </si>
  <si>
    <t>Chiram#165</t>
  </si>
  <si>
    <t>Chiram#166</t>
  </si>
  <si>
    <t>Chiram#167</t>
  </si>
  <si>
    <t>Chiram#168</t>
  </si>
  <si>
    <t>Chiram#169</t>
  </si>
  <si>
    <t>Chiram#170</t>
  </si>
  <si>
    <t>Chiram#171</t>
  </si>
  <si>
    <t>Chiram#172</t>
  </si>
  <si>
    <t>Chiram#173</t>
  </si>
  <si>
    <t>Chiram#174</t>
  </si>
  <si>
    <t>Chiram#175</t>
  </si>
  <si>
    <t>Chiram#176</t>
  </si>
  <si>
    <t>Chiram#177</t>
  </si>
  <si>
    <t>Chiram#178</t>
  </si>
  <si>
    <t>Chiram#179</t>
  </si>
  <si>
    <t>Chiram#180</t>
  </si>
  <si>
    <t>Chiram#181</t>
  </si>
  <si>
    <t>Pochosokti#157</t>
  </si>
  <si>
    <t>Robiul Islam</t>
  </si>
  <si>
    <t>Pochosokti#158</t>
  </si>
  <si>
    <t>Pochosokti#159</t>
  </si>
  <si>
    <t>Pochosokti#160</t>
  </si>
  <si>
    <t>Pochosokti#161</t>
  </si>
  <si>
    <t>Pochosokti#162</t>
  </si>
  <si>
    <t>Pochosokti#163</t>
  </si>
  <si>
    <t>Pochosokti#164</t>
  </si>
  <si>
    <t>Pochosokti#165</t>
  </si>
  <si>
    <t>Pochosokti#166</t>
  </si>
  <si>
    <t>Pochosokti#167</t>
  </si>
  <si>
    <t>Pochosokti#168</t>
  </si>
  <si>
    <t>Pochosokti#169</t>
  </si>
  <si>
    <t>Pochosokti#170</t>
  </si>
  <si>
    <t>Pochosokti#171</t>
  </si>
  <si>
    <t>Pochosokti#172</t>
  </si>
  <si>
    <t>Pochosokti#173</t>
  </si>
  <si>
    <t>Pochosokti#174</t>
  </si>
  <si>
    <t>Sunoi Modonpur#158</t>
  </si>
  <si>
    <t>Sunoi Modonpur#159</t>
  </si>
  <si>
    <t>Sunoi Modonpur#160</t>
  </si>
  <si>
    <t>Sunoi Modonpur#161</t>
  </si>
  <si>
    <t>Sunoi Modonpur#162</t>
  </si>
  <si>
    <t>Sunoi Modonpur#163</t>
  </si>
  <si>
    <t>Sunoi Modonpur#164</t>
  </si>
  <si>
    <t>Sunoi Modonpur#165</t>
  </si>
  <si>
    <t>Sunoi Modonpur#166</t>
  </si>
  <si>
    <t>Sunoi Modonpur#167</t>
  </si>
  <si>
    <t>Sunoi Modonpur#168</t>
  </si>
  <si>
    <t>Sunoi Modonpur#169</t>
  </si>
  <si>
    <t>Sunoi Modonpur#170</t>
  </si>
  <si>
    <t>Sunoi Modonpur#171</t>
  </si>
  <si>
    <t>Sunoi Modonpur#172</t>
  </si>
  <si>
    <t>Sunoi Modonpur#173</t>
  </si>
  <si>
    <t>Sunoi Modonpur#174</t>
  </si>
  <si>
    <t>Alokito#164</t>
  </si>
  <si>
    <t>Alokito#165</t>
  </si>
  <si>
    <t>Alokito#166</t>
  </si>
  <si>
    <t>Alokito#167</t>
  </si>
  <si>
    <t>Alokito#168</t>
  </si>
  <si>
    <t>Alokito#169</t>
  </si>
  <si>
    <t>Alokito#170</t>
  </si>
  <si>
    <t>Alokito#171</t>
  </si>
  <si>
    <t>Alokito#172</t>
  </si>
  <si>
    <t>Alokito#173</t>
  </si>
  <si>
    <t>Alokito#174</t>
  </si>
  <si>
    <t>Alokito#175</t>
  </si>
  <si>
    <t>Alokito#176</t>
  </si>
  <si>
    <t>Alokito#177</t>
  </si>
  <si>
    <t>Alokito#178</t>
  </si>
  <si>
    <t>Alokito#179</t>
  </si>
  <si>
    <t>Boroiuri#178</t>
  </si>
  <si>
    <t>Boroiuri#179</t>
  </si>
  <si>
    <t>Boroiuri#180</t>
  </si>
  <si>
    <t>Boroiuri#181</t>
  </si>
  <si>
    <t>Boroiuri#182</t>
  </si>
  <si>
    <t>Boroiuri#183</t>
  </si>
  <si>
    <t>Boroiuri#184</t>
  </si>
  <si>
    <t>Boroiuri#185</t>
  </si>
  <si>
    <t>Boroiuri#186</t>
  </si>
  <si>
    <t>Boroiuri#187</t>
  </si>
  <si>
    <t>Boroiuri#188</t>
  </si>
  <si>
    <t>Boroiuri#189</t>
  </si>
  <si>
    <t>Boroiuri#190</t>
  </si>
  <si>
    <t>Boroiuri#191</t>
  </si>
  <si>
    <t>Boroiuri#192</t>
  </si>
  <si>
    <t>Boroiuri#193</t>
  </si>
  <si>
    <t>Boroiuri#194</t>
  </si>
  <si>
    <t>Boroiuri#195</t>
  </si>
  <si>
    <t>Noapara</t>
  </si>
  <si>
    <t>Aliapara Nabinpur#35</t>
  </si>
  <si>
    <t>Sheikh Sayod ALi</t>
  </si>
  <si>
    <t>93.1</t>
  </si>
  <si>
    <t>93.4</t>
  </si>
  <si>
    <t>93.6</t>
  </si>
  <si>
    <t>93.7</t>
  </si>
  <si>
    <t>93.10</t>
  </si>
  <si>
    <t>93.11</t>
  </si>
  <si>
    <t>93.13</t>
  </si>
  <si>
    <t>93.14</t>
  </si>
  <si>
    <t>93.15</t>
  </si>
  <si>
    <t>93.23</t>
  </si>
  <si>
    <t xml:space="preserve">Chandpur </t>
  </si>
  <si>
    <t>Vatta#06</t>
  </si>
  <si>
    <t>Md. Al-Amin</t>
  </si>
  <si>
    <t>78.2</t>
  </si>
  <si>
    <t>78.3</t>
  </si>
  <si>
    <t>78.5</t>
  </si>
  <si>
    <t>78.6</t>
  </si>
  <si>
    <t>78.9</t>
  </si>
  <si>
    <t>78.10</t>
  </si>
  <si>
    <t>78.15</t>
  </si>
  <si>
    <t>78.16</t>
  </si>
  <si>
    <t>78.19</t>
  </si>
  <si>
    <t>78.20</t>
  </si>
  <si>
    <t>78.24</t>
  </si>
  <si>
    <t>Kaliarkanda Hazipur#52</t>
  </si>
  <si>
    <t>Md. Nazmul Chowdhury</t>
  </si>
  <si>
    <t>81.1</t>
  </si>
  <si>
    <t>81.2</t>
  </si>
  <si>
    <t>81.7</t>
  </si>
  <si>
    <t>81.8</t>
  </si>
  <si>
    <t>81.10</t>
  </si>
  <si>
    <t>81.11</t>
  </si>
  <si>
    <t>81.13</t>
  </si>
  <si>
    <t>81.14</t>
  </si>
  <si>
    <t>81.18</t>
  </si>
  <si>
    <t>81.19</t>
  </si>
  <si>
    <t>81.21</t>
  </si>
  <si>
    <t>81.22</t>
  </si>
  <si>
    <t>81.23</t>
  </si>
  <si>
    <t xml:space="preserve">Nunnir </t>
  </si>
  <si>
    <t>Uttar Guroi#17</t>
  </si>
  <si>
    <t xml:space="preserve">Abdul Gani </t>
  </si>
  <si>
    <t>95.5</t>
  </si>
  <si>
    <t>95.7</t>
  </si>
  <si>
    <t>95.8</t>
  </si>
  <si>
    <t>95.9</t>
  </si>
  <si>
    <t>95.10</t>
  </si>
  <si>
    <t>95.12</t>
  </si>
  <si>
    <t>95.13</t>
  </si>
  <si>
    <t>95.15</t>
  </si>
  <si>
    <t>95.17</t>
  </si>
  <si>
    <t>95.19</t>
  </si>
  <si>
    <t>95.22</t>
  </si>
  <si>
    <t>95.23</t>
  </si>
  <si>
    <t>95.25</t>
  </si>
  <si>
    <t>Sotordron Berati#56</t>
  </si>
  <si>
    <t>82.2</t>
  </si>
  <si>
    <t>82.4</t>
  </si>
  <si>
    <t>82.6</t>
  </si>
  <si>
    <t>82.9</t>
  </si>
  <si>
    <t>82.12</t>
  </si>
  <si>
    <t>82.14</t>
  </si>
  <si>
    <t>82.15</t>
  </si>
  <si>
    <t>82.16</t>
  </si>
  <si>
    <t>82.17</t>
  </si>
  <si>
    <t>82.18</t>
  </si>
  <si>
    <t>82.19</t>
  </si>
  <si>
    <t>82.22</t>
  </si>
  <si>
    <t>82.25</t>
  </si>
  <si>
    <t>82.26</t>
  </si>
  <si>
    <t>Ekota#59</t>
  </si>
  <si>
    <t>Md. Abdul Alim</t>
  </si>
  <si>
    <t>84.01</t>
  </si>
  <si>
    <t>84.4</t>
  </si>
  <si>
    <t>84.5</t>
  </si>
  <si>
    <t>84.6</t>
  </si>
  <si>
    <t>84.7</t>
  </si>
  <si>
    <t>84.9</t>
  </si>
  <si>
    <t>84.12</t>
  </si>
  <si>
    <t>84.15</t>
  </si>
  <si>
    <t>84.16</t>
  </si>
  <si>
    <t>84.19</t>
  </si>
  <si>
    <t>84.20</t>
  </si>
  <si>
    <t>84.23</t>
  </si>
  <si>
    <t>Bodorpur Gouripur#71</t>
  </si>
  <si>
    <t xml:space="preserve">Fahima Akther </t>
  </si>
  <si>
    <t>89.1</t>
  </si>
  <si>
    <t>89.3</t>
  </si>
  <si>
    <t>89.14</t>
  </si>
  <si>
    <t>89.15</t>
  </si>
  <si>
    <t>89.20</t>
  </si>
  <si>
    <t>89.21</t>
  </si>
  <si>
    <t>89.23</t>
  </si>
  <si>
    <t>89.24</t>
  </si>
  <si>
    <t>Matikata Birdaskhin#177</t>
  </si>
  <si>
    <t>Md. Abu Bakkar Siddik</t>
  </si>
  <si>
    <t>11.1</t>
  </si>
  <si>
    <t>11.2</t>
  </si>
  <si>
    <t>11.3</t>
  </si>
  <si>
    <t>11.6</t>
  </si>
  <si>
    <t>11.7</t>
  </si>
  <si>
    <t>11.8</t>
  </si>
  <si>
    <t>11.9</t>
  </si>
  <si>
    <t>11.11</t>
  </si>
  <si>
    <t>11.12</t>
  </si>
  <si>
    <t>11.13</t>
  </si>
  <si>
    <t>11.15</t>
  </si>
  <si>
    <t>11.16</t>
  </si>
  <si>
    <t>11.17</t>
  </si>
  <si>
    <t>11.18</t>
  </si>
  <si>
    <t>11.19</t>
  </si>
  <si>
    <t>11.20</t>
  </si>
  <si>
    <t>11.21</t>
  </si>
  <si>
    <t>11.23</t>
  </si>
  <si>
    <t>11.26</t>
  </si>
  <si>
    <t>Togar Haor#173</t>
  </si>
  <si>
    <t>Md. Abdullah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</si>
  <si>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</si>
  <si>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</si>
  <si>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</si>
  <si>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</si>
  <si>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</si>
  <si>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</si>
  <si>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</si>
  <si>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</si>
  <si>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</si>
  <si>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</si>
  <si>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</si>
  <si>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</si>
  <si>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</si>
  <si>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</si>
  <si>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</si>
  <si>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</si>
  <si>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</si>
  <si>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</si>
  <si>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</si>
  <si>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</si>
  <si>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</si>
  <si>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</si>
  <si>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</si>
  <si>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</si>
  <si>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17.25</t>
  </si>
  <si>
    <t>17.26</t>
  </si>
  <si>
    <t>93.3</t>
  </si>
  <si>
    <t>93.5</t>
  </si>
  <si>
    <t>93.8</t>
  </si>
  <si>
    <t>93.12</t>
  </si>
  <si>
    <t>93.16</t>
  </si>
  <si>
    <t>93.17</t>
  </si>
  <si>
    <t>93.18</t>
  </si>
  <si>
    <t>93.19</t>
  </si>
  <si>
    <t>93.20</t>
  </si>
  <si>
    <t>93.21</t>
  </si>
  <si>
    <t>93.22</t>
  </si>
  <si>
    <t>93.24</t>
  </si>
  <si>
    <t>93.25</t>
  </si>
  <si>
    <t>93.26</t>
  </si>
  <si>
    <t>78.1</t>
  </si>
  <si>
    <t>78.4</t>
  </si>
  <si>
    <t>78.7</t>
  </si>
  <si>
    <t>78.8</t>
  </si>
  <si>
    <t>78.11</t>
  </si>
  <si>
    <t>78.12</t>
  </si>
  <si>
    <t>78.13</t>
  </si>
  <si>
    <t>78.14</t>
  </si>
  <si>
    <t>78.17</t>
  </si>
  <si>
    <t>78.18</t>
  </si>
  <si>
    <t>78.21</t>
  </si>
  <si>
    <t>78.22</t>
  </si>
  <si>
    <t>78.23</t>
  </si>
  <si>
    <t>81.3</t>
  </si>
  <si>
    <t>81.4</t>
  </si>
  <si>
    <t>81.5</t>
  </si>
  <si>
    <t>81.6</t>
  </si>
  <si>
    <t>81.9</t>
  </si>
  <si>
    <t>81.12</t>
  </si>
  <si>
    <t>81.15</t>
  </si>
  <si>
    <t>81.16</t>
  </si>
  <si>
    <t>81.17</t>
  </si>
  <si>
    <t>81.20</t>
  </si>
  <si>
    <t>81.24</t>
  </si>
  <si>
    <t>81.25</t>
  </si>
  <si>
    <t>81.26</t>
  </si>
  <si>
    <t>95.1</t>
  </si>
  <si>
    <t>95.2</t>
  </si>
  <si>
    <t>95.3</t>
  </si>
  <si>
    <t>95.4</t>
  </si>
  <si>
    <t>95.6</t>
  </si>
  <si>
    <t>95.11</t>
  </si>
  <si>
    <t>95.14</t>
  </si>
  <si>
    <t>95.16</t>
  </si>
  <si>
    <t>95.18</t>
  </si>
  <si>
    <t>95.20</t>
  </si>
  <si>
    <t>95.21</t>
  </si>
  <si>
    <t>95.24</t>
  </si>
  <si>
    <t>82.1</t>
  </si>
  <si>
    <t>82.3</t>
  </si>
  <si>
    <t>82.5</t>
  </si>
  <si>
    <t>82.7</t>
  </si>
  <si>
    <t>82.8</t>
  </si>
  <si>
    <t>82.10</t>
  </si>
  <si>
    <t>82.11</t>
  </si>
  <si>
    <t>82.13</t>
  </si>
  <si>
    <t>82.20</t>
  </si>
  <si>
    <t>82.21</t>
  </si>
  <si>
    <t>82.23</t>
  </si>
  <si>
    <t>82.24</t>
  </si>
  <si>
    <t>84.2</t>
  </si>
  <si>
    <t>84.3</t>
  </si>
  <si>
    <t>84.8</t>
  </si>
  <si>
    <t>84.10</t>
  </si>
  <si>
    <t>84.11</t>
  </si>
  <si>
    <t>84.13</t>
  </si>
  <si>
    <t>84.14</t>
  </si>
  <si>
    <t>84.17</t>
  </si>
  <si>
    <t>84.18</t>
  </si>
  <si>
    <t>84.21</t>
  </si>
  <si>
    <t>84.22</t>
  </si>
  <si>
    <t>84.24</t>
  </si>
  <si>
    <t>84.25</t>
  </si>
  <si>
    <t>84.26</t>
  </si>
  <si>
    <t>Singpur Paschim#82</t>
  </si>
  <si>
    <t>87.1</t>
  </si>
  <si>
    <t>87.2</t>
  </si>
  <si>
    <t>87.3</t>
  </si>
  <si>
    <t>87.4</t>
  </si>
  <si>
    <t>87.5</t>
  </si>
  <si>
    <t>87.6</t>
  </si>
  <si>
    <t>87.7</t>
  </si>
  <si>
    <t>87.8</t>
  </si>
  <si>
    <t>87.9</t>
  </si>
  <si>
    <t>87.10</t>
  </si>
  <si>
    <t>87.11</t>
  </si>
  <si>
    <t>87.12</t>
  </si>
  <si>
    <t>87.13</t>
  </si>
  <si>
    <t>87.14</t>
  </si>
  <si>
    <t>87.15</t>
  </si>
  <si>
    <t>87.16</t>
  </si>
  <si>
    <t>87.17</t>
  </si>
  <si>
    <t>87.18</t>
  </si>
  <si>
    <t>87.19</t>
  </si>
  <si>
    <t>87.20</t>
  </si>
  <si>
    <t>87.21</t>
  </si>
  <si>
    <t>87.22</t>
  </si>
  <si>
    <t>87.23</t>
  </si>
  <si>
    <t>87.24</t>
  </si>
  <si>
    <t>87.25</t>
  </si>
  <si>
    <t>87.26</t>
  </si>
  <si>
    <t>89.5</t>
  </si>
  <si>
    <t>89.6</t>
  </si>
  <si>
    <t>89.7</t>
  </si>
  <si>
    <t>89.8</t>
  </si>
  <si>
    <t>89.9</t>
  </si>
  <si>
    <t>89.10</t>
  </si>
  <si>
    <t>89.11</t>
  </si>
  <si>
    <t>89.12</t>
  </si>
  <si>
    <t>89.13</t>
  </si>
  <si>
    <t>86.16</t>
  </si>
  <si>
    <t>89.17</t>
  </si>
  <si>
    <t>89.18</t>
  </si>
  <si>
    <t>89.19</t>
  </si>
  <si>
    <t>89.22</t>
  </si>
  <si>
    <t>89.25</t>
  </si>
  <si>
    <t>89.26</t>
  </si>
  <si>
    <t>Khasapur Ek-kusha#87</t>
  </si>
  <si>
    <t>Rafikul Islam</t>
  </si>
  <si>
    <t>40.1</t>
  </si>
  <si>
    <t>40.2</t>
  </si>
  <si>
    <t>40.3</t>
  </si>
  <si>
    <t>40.4</t>
  </si>
  <si>
    <t>40.5</t>
  </si>
  <si>
    <t>40.6</t>
  </si>
  <si>
    <t>40.7</t>
  </si>
  <si>
    <t>40.8</t>
  </si>
  <si>
    <t>40.9</t>
  </si>
  <si>
    <t>40.10</t>
  </si>
  <si>
    <t>40.11</t>
  </si>
  <si>
    <t>40.12</t>
  </si>
  <si>
    <t>40.13</t>
  </si>
  <si>
    <t>40.14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</si>
  <si>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</si>
  <si>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</si>
  <si>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</si>
  <si>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</si>
  <si>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</si>
  <si>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</si>
  <si>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</si>
  <si>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</si>
  <si>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</si>
  <si>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</si>
  <si>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40.25</t>
  </si>
  <si>
    <t>40.26</t>
  </si>
  <si>
    <t>Noanagar#217</t>
  </si>
  <si>
    <t xml:space="preserve"> Mustafizur Rahman</t>
  </si>
  <si>
    <t>41.1</t>
  </si>
  <si>
    <t>41.2</t>
  </si>
  <si>
    <t>41.3</t>
  </si>
  <si>
    <t>41.4</t>
  </si>
  <si>
    <t>41.5</t>
  </si>
  <si>
    <t>41.6</t>
  </si>
  <si>
    <t>41.7</t>
  </si>
  <si>
    <t>41.8</t>
  </si>
  <si>
    <t>41.9</t>
  </si>
  <si>
    <t>41.10</t>
  </si>
  <si>
    <t>41.11</t>
  </si>
  <si>
    <t>41.12</t>
  </si>
  <si>
    <t>41.13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</si>
  <si>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</si>
  <si>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</si>
  <si>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</si>
  <si>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</si>
  <si>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</si>
  <si>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</si>
  <si>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</si>
  <si>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</si>
  <si>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</si>
  <si>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</si>
  <si>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</si>
  <si>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41.25</t>
  </si>
  <si>
    <t>41.26</t>
  </si>
  <si>
    <t>11.4</t>
  </si>
  <si>
    <t>11.5</t>
  </si>
  <si>
    <t>11.10</t>
  </si>
  <si>
    <t>11.14</t>
  </si>
  <si>
    <t>11.22</t>
  </si>
  <si>
    <t>11.24</t>
  </si>
  <si>
    <t>11.25</t>
  </si>
  <si>
    <t>18.8</t>
  </si>
  <si>
    <t>18.9</t>
  </si>
  <si>
    <t>18.10</t>
  </si>
  <si>
    <t>18.16</t>
  </si>
  <si>
    <t>18.19</t>
  </si>
  <si>
    <t>18.20</t>
  </si>
  <si>
    <t>18.22</t>
  </si>
  <si>
    <t>18.23</t>
  </si>
  <si>
    <t>18.24</t>
  </si>
  <si>
    <t>6.22</t>
  </si>
  <si>
    <t>6.23</t>
  </si>
  <si>
    <t>6.24</t>
  </si>
  <si>
    <t>6.25</t>
  </si>
  <si>
    <t>6.26</t>
  </si>
  <si>
    <t>Basira River</t>
  </si>
  <si>
    <t>Chagaia#250</t>
  </si>
  <si>
    <t>Abdullah Al Baki</t>
  </si>
  <si>
    <t>Chagaia#251</t>
  </si>
  <si>
    <t>Hilochia#25</t>
  </si>
  <si>
    <t>Monesh Gosh</t>
  </si>
  <si>
    <t>Modina#24</t>
  </si>
  <si>
    <t>Purbokukrai#28</t>
  </si>
  <si>
    <t>Purbokukrai#29</t>
  </si>
  <si>
    <t>Purbokukrai#30</t>
  </si>
  <si>
    <t>Purbokukrai#31</t>
  </si>
  <si>
    <t>Purbokukrai#32</t>
  </si>
  <si>
    <t>Purbokukrai#33</t>
  </si>
  <si>
    <t>Purbokukrai#34</t>
  </si>
  <si>
    <t>Purbokukrai#35</t>
  </si>
  <si>
    <t>Purbokukrai#36</t>
  </si>
  <si>
    <t>Purbokukrai#37</t>
  </si>
  <si>
    <t>Purbokukrai#38</t>
  </si>
  <si>
    <t>Purbokukrai#39</t>
  </si>
  <si>
    <t>Purbokukrai#40</t>
  </si>
  <si>
    <t>Singpur Purbo#84</t>
  </si>
  <si>
    <t>Singpur Purbo#85</t>
  </si>
  <si>
    <t>Singpur Purbo#86</t>
  </si>
  <si>
    <t>Singpur Purbo#87</t>
  </si>
  <si>
    <t>Singpur Purbo#88</t>
  </si>
  <si>
    <t>Singpur Purbo#89</t>
  </si>
  <si>
    <t>Singpur Purbo#90</t>
  </si>
  <si>
    <t>Singpur Purbo#91</t>
  </si>
  <si>
    <t>Singpur Purbo#92</t>
  </si>
  <si>
    <t>Singpur Purbo#93</t>
  </si>
  <si>
    <t>Singpur Purbo#94</t>
  </si>
  <si>
    <t>Singpur Purbo#95</t>
  </si>
  <si>
    <t>Singpur Purbo#96</t>
  </si>
  <si>
    <t>Singpur Purbo#97</t>
  </si>
  <si>
    <t>Singpur Purbo#98</t>
  </si>
  <si>
    <t>Singpur Purbo#99</t>
  </si>
  <si>
    <t>Singpur Purbo#100</t>
  </si>
  <si>
    <t>Singpur Purbo#101</t>
  </si>
  <si>
    <t>Singpur Purbo#102</t>
  </si>
  <si>
    <t>Singpur Purbo#103</t>
  </si>
  <si>
    <t>Singpur Purbo#104</t>
  </si>
  <si>
    <t>Singpur Purbo#105</t>
  </si>
  <si>
    <t>Singpur Purbo#106</t>
  </si>
  <si>
    <t>Alamin</t>
  </si>
  <si>
    <t>Danapatuli#53</t>
  </si>
  <si>
    <t>Humayun Kabir</t>
  </si>
  <si>
    <t>Danapatuli#54</t>
  </si>
  <si>
    <t>Danapatuli#55</t>
  </si>
  <si>
    <t>Danapatuli#56</t>
  </si>
  <si>
    <t>Danapatuli#57</t>
  </si>
  <si>
    <t>Danapatuli#58</t>
  </si>
  <si>
    <t>Danapatuli#59</t>
  </si>
  <si>
    <t>Danapatuli#60</t>
  </si>
  <si>
    <t>Danapatuli#61</t>
  </si>
  <si>
    <t>Danapatuli#62</t>
  </si>
  <si>
    <t>Danapatuli#63</t>
  </si>
  <si>
    <t>Danapatuli#64</t>
  </si>
  <si>
    <t>Danapatuli#65</t>
  </si>
  <si>
    <t>Danapatuli#66</t>
  </si>
  <si>
    <t xml:space="preserve">Bosira River </t>
  </si>
  <si>
    <t>Chagaia#257</t>
  </si>
  <si>
    <t>Chagaia#258</t>
  </si>
  <si>
    <t>Chagaia#259</t>
  </si>
  <si>
    <t>Chagaia#260</t>
  </si>
  <si>
    <t>Chagaia#261</t>
  </si>
  <si>
    <t>Chagaia#262</t>
  </si>
  <si>
    <t>Chagaia#263</t>
  </si>
  <si>
    <t>Chagaia#264</t>
  </si>
  <si>
    <t>Chagaia#265</t>
  </si>
  <si>
    <t>Chagaia#266</t>
  </si>
  <si>
    <t>Chagaia#267</t>
  </si>
  <si>
    <t>Chagaia#268</t>
  </si>
  <si>
    <t>Chagaia#269</t>
  </si>
  <si>
    <t>Chagaia#270</t>
  </si>
  <si>
    <t>Chagaia#271</t>
  </si>
  <si>
    <t>Chagaia#272</t>
  </si>
  <si>
    <t>Chagaia#273</t>
  </si>
  <si>
    <t>Purra#101</t>
  </si>
  <si>
    <t>Purra#102</t>
  </si>
  <si>
    <t>Purra#103</t>
  </si>
  <si>
    <t>Purra#104</t>
  </si>
  <si>
    <t>Purra#105</t>
  </si>
  <si>
    <t>Purra#106</t>
  </si>
  <si>
    <t>Purra#107</t>
  </si>
  <si>
    <t>Purra#108</t>
  </si>
  <si>
    <t>Kornonodi#174</t>
  </si>
  <si>
    <t>Kornonodi#175</t>
  </si>
  <si>
    <t>Kornonodi#176</t>
  </si>
  <si>
    <t>Kornonodi#177</t>
  </si>
  <si>
    <t>Kornonodi#178</t>
  </si>
  <si>
    <t>Kornonodi#179</t>
  </si>
  <si>
    <t>dormopasha Rui Beel</t>
  </si>
  <si>
    <t>Sujit Bissawas</t>
  </si>
  <si>
    <t>Ponchosokti#157</t>
  </si>
  <si>
    <t>Ponchosokti#158</t>
  </si>
  <si>
    <t>Ponchosokti#159</t>
  </si>
  <si>
    <t>Ponchosokti#160</t>
  </si>
  <si>
    <t>Ponchosokti#161</t>
  </si>
  <si>
    <t>Ponchosokti#162</t>
  </si>
  <si>
    <t>Ponchosokti#163</t>
  </si>
  <si>
    <t>Alokito#156</t>
  </si>
  <si>
    <t>Alokito#157</t>
  </si>
  <si>
    <t>Alokito#158</t>
  </si>
  <si>
    <t>Alokito#159</t>
  </si>
  <si>
    <t>Alokito#160</t>
  </si>
  <si>
    <t>Alokito#161</t>
  </si>
  <si>
    <t>Alokito#162</t>
  </si>
  <si>
    <t>Alokito#163</t>
  </si>
  <si>
    <t>Boroiuri#196</t>
  </si>
  <si>
    <t>Boroiuri#197</t>
  </si>
  <si>
    <t>Boroiuri#198</t>
  </si>
  <si>
    <t>Boroiuri#199</t>
  </si>
  <si>
    <t>Boroiuri#200</t>
  </si>
  <si>
    <t>Boroiuri#201</t>
  </si>
  <si>
    <t>Boroiuri#202</t>
  </si>
  <si>
    <t>Jilik # 77</t>
  </si>
  <si>
    <t xml:space="preserve">Gonesh Haor </t>
  </si>
  <si>
    <t>Shaham #205</t>
  </si>
  <si>
    <t xml:space="preserve">Harish </t>
  </si>
  <si>
    <t>Rochona #206</t>
  </si>
  <si>
    <t>ShamnurRashid</t>
  </si>
  <si>
    <t>Mohuya # 202</t>
  </si>
  <si>
    <t>Kolmilota # 199</t>
  </si>
  <si>
    <t>Roton Kumar</t>
  </si>
  <si>
    <t>Bashory # 200</t>
  </si>
  <si>
    <t>Battala # 206</t>
  </si>
  <si>
    <t>Korgaon #62</t>
  </si>
  <si>
    <t>bipul Mandol</t>
  </si>
  <si>
    <t>Nunir Haor</t>
  </si>
  <si>
    <t>Chatra# 16</t>
  </si>
  <si>
    <t xml:space="preserve">Nadia </t>
  </si>
  <si>
    <t>Nopara Haor</t>
  </si>
  <si>
    <t>Nopara Khatal kandi# 37</t>
  </si>
  <si>
    <t xml:space="preserve">Shipra </t>
  </si>
  <si>
    <t>Lahondo# 63</t>
  </si>
  <si>
    <t>Kamalpur# 32</t>
  </si>
  <si>
    <t>Nikli-2 #68</t>
  </si>
  <si>
    <t xml:space="preserve">Shamoly </t>
  </si>
  <si>
    <t>Haor Bangla# 167`</t>
  </si>
  <si>
    <t>Mostafigur</t>
  </si>
  <si>
    <t>Mollikpur# 155`</t>
  </si>
  <si>
    <t>Abu Bakkor</t>
  </si>
  <si>
    <t>Kharma#176</t>
  </si>
  <si>
    <t>Shaitan Khali # 152</t>
  </si>
  <si>
    <t>Joideb</t>
  </si>
  <si>
    <t>Belli # 19</t>
  </si>
  <si>
    <t>Shojol Mollah</t>
  </si>
  <si>
    <t>Mamudpur # 20</t>
  </si>
  <si>
    <t>Chanpur Haor</t>
  </si>
  <si>
    <t>Manik Khali#02</t>
  </si>
  <si>
    <t>Vhatasshory#345</t>
  </si>
  <si>
    <t>Dubiyar # 160</t>
  </si>
  <si>
    <t>Dulal Mia</t>
  </si>
  <si>
    <t>Shurma# 170</t>
  </si>
  <si>
    <t xml:space="preserve">Ziaur </t>
  </si>
  <si>
    <t>Dharmopasha Fatea nagor# 151</t>
  </si>
  <si>
    <t>Shirina Akter</t>
  </si>
  <si>
    <t>6.1</t>
  </si>
  <si>
    <t>6.2</t>
  </si>
  <si>
    <t>6.3</t>
  </si>
  <si>
    <t>6.4</t>
  </si>
  <si>
    <t>Gonesh Haor</t>
  </si>
  <si>
    <t>Shaham#205</t>
  </si>
  <si>
    <t>Haris Uddin</t>
  </si>
  <si>
    <t>Rochona#206</t>
  </si>
  <si>
    <t>Nunnir Haor</t>
  </si>
  <si>
    <t>Habsordia#21</t>
  </si>
  <si>
    <t>Kadomful</t>
  </si>
  <si>
    <t>Sadon Kumar</t>
  </si>
  <si>
    <t>Noapara Haor</t>
  </si>
  <si>
    <t>Kamalpur#33</t>
  </si>
  <si>
    <t>Noapara Kathalkandi#37</t>
  </si>
  <si>
    <t>Sipra Thikadar</t>
  </si>
  <si>
    <t>Noapara Kathalkandi#38</t>
  </si>
  <si>
    <t>Noapara Kathalkandi#39</t>
  </si>
  <si>
    <t>Noapara Kathalkandi#40</t>
  </si>
  <si>
    <t>Noapara Kathalkandi#41</t>
  </si>
  <si>
    <t>Noapara Kathalkandi#42</t>
  </si>
  <si>
    <t>Raton Kumar</t>
  </si>
  <si>
    <t>Danapatoli#53</t>
  </si>
  <si>
    <t>Danapatoli#54</t>
  </si>
  <si>
    <t>Purra#4</t>
  </si>
  <si>
    <t>Purra#5</t>
  </si>
  <si>
    <t>Domopasha Rui Beel</t>
  </si>
  <si>
    <t>Korno Nodi#174</t>
  </si>
  <si>
    <t>Sunoi Modonpur|#158</t>
  </si>
  <si>
    <t>Ponchogram#180</t>
  </si>
  <si>
    <t>Mostafizur Rahman</t>
  </si>
  <si>
    <t>93.2</t>
  </si>
  <si>
    <t>78.25</t>
  </si>
  <si>
    <t>Raton Kumar Bisswas</t>
  </si>
  <si>
    <t>Battola#206</t>
  </si>
  <si>
    <t xml:space="preserve">24°31'26.9''    </t>
  </si>
  <si>
    <t xml:space="preserve">24°31'36.8''    </t>
  </si>
  <si>
    <t xml:space="preserve">24°31'30.0''    </t>
  </si>
  <si>
    <t xml:space="preserve">24°31'55.4''    </t>
  </si>
  <si>
    <t xml:space="preserve">24°31'52.4''    </t>
  </si>
  <si>
    <t xml:space="preserve">24°31'48.7''    </t>
  </si>
  <si>
    <t xml:space="preserve">24°31'56.5''    </t>
  </si>
  <si>
    <t xml:space="preserve">24°31'25.4''    </t>
  </si>
  <si>
    <t xml:space="preserve">24°31'06.9''    </t>
  </si>
  <si>
    <t xml:space="preserve">24°31'27.2''    </t>
  </si>
  <si>
    <t xml:space="preserve">24°31'47.2''    </t>
  </si>
  <si>
    <t xml:space="preserve">24°31'52.8''    </t>
  </si>
  <si>
    <t xml:space="preserve">24°31'42.8''    </t>
  </si>
  <si>
    <t xml:space="preserve">24°32'52.7''    </t>
  </si>
  <si>
    <t xml:space="preserve">24°32'47.2''    </t>
  </si>
  <si>
    <t xml:space="preserve">24°32'20.0''    </t>
  </si>
  <si>
    <t xml:space="preserve">24°32'45.8''    </t>
  </si>
  <si>
    <t xml:space="preserve">24°32'38.9''    </t>
  </si>
  <si>
    <t xml:space="preserve">24°32'33.8''    </t>
  </si>
  <si>
    <t xml:space="preserve">24°32'35.5''    </t>
  </si>
  <si>
    <t xml:space="preserve">24°32'42.8''    </t>
  </si>
  <si>
    <r>
      <t>Production(25 kg/m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</si>
  <si>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 xml:space="preserve">24°26'28.1''    </t>
  </si>
  <si>
    <t xml:space="preserve">24°33'37.1''    </t>
  </si>
  <si>
    <t xml:space="preserve">24°33'56''    </t>
  </si>
  <si>
    <t xml:space="preserve">24°35'26.9''    </t>
  </si>
  <si>
    <t xml:space="preserve">24°33'42''    </t>
  </si>
  <si>
    <t xml:space="preserve">24°33'48.1''    </t>
  </si>
  <si>
    <t xml:space="preserve">24°33'32.9''    </t>
  </si>
  <si>
    <t xml:space="preserve">24°33'28.9''    </t>
  </si>
  <si>
    <t xml:space="preserve">24°33'36''    </t>
  </si>
  <si>
    <t xml:space="preserve">24°33'49''    </t>
  </si>
  <si>
    <t xml:space="preserve">24°33'40.5''    </t>
  </si>
  <si>
    <t xml:space="preserve">24°33'39''    </t>
  </si>
  <si>
    <t xml:space="preserve">24°33'35.4''    </t>
  </si>
  <si>
    <t xml:space="preserve">24°29'48.4''    </t>
  </si>
  <si>
    <t xml:space="preserve">24°24'35.81''    </t>
  </si>
  <si>
    <t xml:space="preserve">24°33'41''    </t>
  </si>
  <si>
    <t xml:space="preserve">24°29'52.4''    </t>
  </si>
  <si>
    <t xml:space="preserve">24°33'24.6''    </t>
  </si>
  <si>
    <t xml:space="preserve">24°33'38.8''    </t>
  </si>
  <si>
    <t xml:space="preserve">24°34'49.9''    </t>
  </si>
  <si>
    <t xml:space="preserve">24°34'39.9''    </t>
  </si>
  <si>
    <t xml:space="preserve">24°32'41.9''    </t>
  </si>
  <si>
    <t xml:space="preserve">24°33'48.7''    </t>
  </si>
  <si>
    <t xml:space="preserve">24°34'48.4''    </t>
  </si>
  <si>
    <t xml:space="preserve">24°34'30.2''    </t>
  </si>
  <si>
    <t xml:space="preserve">24°34'56.4''    </t>
  </si>
  <si>
    <t xml:space="preserve">24°35'20.1''    </t>
  </si>
  <si>
    <t xml:space="preserve">24°34'50.2''    </t>
  </si>
  <si>
    <t xml:space="preserve">24°35'9.8''    </t>
  </si>
  <si>
    <t xml:space="preserve">24°35'14.4''    </t>
  </si>
  <si>
    <t xml:space="preserve">24°34'55.2''    </t>
  </si>
  <si>
    <t xml:space="preserve">24°34'55.5''    </t>
  </si>
  <si>
    <t xml:space="preserve">24°35'13.0''    </t>
  </si>
  <si>
    <t xml:space="preserve">24°35'12''    </t>
  </si>
  <si>
    <t xml:space="preserve">24°34'40.7''    </t>
  </si>
  <si>
    <t xml:space="preserve">24°32'10.2''    </t>
  </si>
  <si>
    <t xml:space="preserve">24°32'44.2''    </t>
  </si>
  <si>
    <t xml:space="preserve">24°32'37.6''    </t>
  </si>
  <si>
    <t xml:space="preserve">24°32'47.0''    </t>
  </si>
  <si>
    <t xml:space="preserve">24°32'48.5''    </t>
  </si>
  <si>
    <t xml:space="preserve">24°32'44.8''    </t>
  </si>
  <si>
    <t xml:space="preserve">24°32'15.4''    </t>
  </si>
  <si>
    <t xml:space="preserve">24°32'16.3''    </t>
  </si>
  <si>
    <t xml:space="preserve">24°32'47.9''    </t>
  </si>
  <si>
    <t xml:space="preserve">24°32'26.7''    </t>
  </si>
  <si>
    <t xml:space="preserve">24°32'25.5''    </t>
  </si>
  <si>
    <t xml:space="preserve">24°31'43.4''    </t>
  </si>
  <si>
    <t xml:space="preserve">24°33'15.8''    </t>
  </si>
  <si>
    <t xml:space="preserve">24°33'27.3''    </t>
  </si>
  <si>
    <t xml:space="preserve">24°32'14.6''    </t>
  </si>
  <si>
    <t xml:space="preserve">24°33'15.6''    </t>
  </si>
  <si>
    <t xml:space="preserve">24°32'15.9''    </t>
  </si>
  <si>
    <t xml:space="preserve">24°32'22.4''    </t>
  </si>
  <si>
    <t xml:space="preserve">24°32'44.9''    </t>
  </si>
  <si>
    <t xml:space="preserve">24°32'14.8''    </t>
  </si>
  <si>
    <t xml:space="preserve">24°33'16.8''    </t>
  </si>
  <si>
    <t xml:space="preserve">24°33'16.7''    </t>
  </si>
  <si>
    <t xml:space="preserve">24°30'20.5''    </t>
  </si>
  <si>
    <t>24°29'20.1"</t>
  </si>
  <si>
    <t>24°30'43.3"</t>
  </si>
  <si>
    <t>24°30'41.3"</t>
  </si>
  <si>
    <t>24°33'29.1"</t>
  </si>
  <si>
    <t>24°30'47.6"</t>
  </si>
  <si>
    <t>24°33'22.4"</t>
  </si>
  <si>
    <t>24°32'44.6"</t>
  </si>
  <si>
    <t>24°32'38.2"</t>
  </si>
  <si>
    <t>24°32'28.2"</t>
  </si>
  <si>
    <t>24°32'35.3"</t>
  </si>
  <si>
    <t>24°32'30.4"</t>
  </si>
  <si>
    <t>24°32'34.7"</t>
  </si>
  <si>
    <t>24°32'43.8"</t>
  </si>
  <si>
    <t>24°32'32.2"</t>
  </si>
  <si>
    <t>24°32'37.2"</t>
  </si>
  <si>
    <t>24°31'7.2"</t>
  </si>
  <si>
    <t>24°31'45.5"</t>
  </si>
  <si>
    <t>24°37'31.7"</t>
  </si>
  <si>
    <t>24°32'29.9"</t>
  </si>
  <si>
    <t>24°32'56.2"</t>
  </si>
  <si>
    <t>24°31'57.9"</t>
  </si>
  <si>
    <t>24°32'37.3"</t>
  </si>
  <si>
    <t>24°32'29.7"</t>
  </si>
  <si>
    <t>24°32'30.5"</t>
  </si>
  <si>
    <t xml:space="preserve">24°33'46''    </t>
  </si>
  <si>
    <t xml:space="preserve">24°31'44.5''    </t>
  </si>
  <si>
    <t xml:space="preserve">24°31'28.6''    </t>
  </si>
  <si>
    <t xml:space="preserve">24°31'54.4''    </t>
  </si>
  <si>
    <t xml:space="preserve">24°31'27.5''    </t>
  </si>
  <si>
    <t xml:space="preserve">24°31'27.1''    </t>
  </si>
  <si>
    <t xml:space="preserve">24°31'48.6''    </t>
  </si>
  <si>
    <t xml:space="preserve">24°31'19.3''    </t>
  </si>
  <si>
    <t xml:space="preserve">24°32'44.5''    </t>
  </si>
  <si>
    <t xml:space="preserve">24°32'47.5''    </t>
  </si>
  <si>
    <t xml:space="preserve">24°32'19.7''    </t>
  </si>
  <si>
    <t xml:space="preserve">24°32'24.3''    </t>
  </si>
  <si>
    <t xml:space="preserve">24°30'28.8''    </t>
  </si>
  <si>
    <t xml:space="preserve">24°32'40.8''    </t>
  </si>
  <si>
    <t xml:space="preserve">24°32'33.3''    </t>
  </si>
  <si>
    <t xml:space="preserve">24°28'11.6''    </t>
  </si>
  <si>
    <t xml:space="preserve">24°28'08.1''    </t>
  </si>
  <si>
    <t xml:space="preserve">24°28'07.5''    </t>
  </si>
  <si>
    <t xml:space="preserve">24°28'09.6''    </t>
  </si>
  <si>
    <t xml:space="preserve">24°28'08.7''    </t>
  </si>
  <si>
    <t xml:space="preserve">24°28'08.3''    </t>
  </si>
  <si>
    <t xml:space="preserve">24°28'0.7''    </t>
  </si>
  <si>
    <t xml:space="preserve">24°28'06.2''    </t>
  </si>
  <si>
    <t xml:space="preserve">24°28'15.5''    </t>
  </si>
  <si>
    <t xml:space="preserve">24°28'22.1''    </t>
  </si>
  <si>
    <t xml:space="preserve">24°28'10.7''    </t>
  </si>
  <si>
    <t xml:space="preserve">24°28'17.2''    </t>
  </si>
  <si>
    <t xml:space="preserve">24°28'22.3''    </t>
  </si>
  <si>
    <t xml:space="preserve">24°28'02.7''    </t>
  </si>
  <si>
    <t xml:space="preserve">24°27'23.6'    </t>
  </si>
  <si>
    <t xml:space="preserve">24°27'20.5'    </t>
  </si>
  <si>
    <t xml:space="preserve">24°27'29.1'    </t>
  </si>
  <si>
    <t xml:space="preserve">24°27'37.2'    </t>
  </si>
  <si>
    <t xml:space="preserve">24°27'17.6'    </t>
  </si>
  <si>
    <t xml:space="preserve">24°27'14.0'    </t>
  </si>
  <si>
    <t xml:space="preserve">24°33'11.0'    </t>
  </si>
  <si>
    <t xml:space="preserve">24°33'4.0'    </t>
  </si>
  <si>
    <t xml:space="preserve">24°33'4.4'    </t>
  </si>
  <si>
    <t xml:space="preserve">24°33'4.3'    </t>
  </si>
  <si>
    <t xml:space="preserve">24°33'4.1'    </t>
  </si>
  <si>
    <t xml:space="preserve">24°33'10.8'    </t>
  </si>
  <si>
    <t xml:space="preserve">24°33'9.5'    </t>
  </si>
  <si>
    <t xml:space="preserve">24°33'06.3'    </t>
  </si>
  <si>
    <t xml:space="preserve">24°33'06.24'    </t>
  </si>
  <si>
    <t xml:space="preserve">24°33'06.9'    </t>
  </si>
  <si>
    <t xml:space="preserve">24°26'47.3'    </t>
  </si>
  <si>
    <t xml:space="preserve">24°26'47.7'    </t>
  </si>
  <si>
    <t xml:space="preserve">24°26'49.7'    </t>
  </si>
  <si>
    <t xml:space="preserve">24°26'25.5'    </t>
  </si>
  <si>
    <t xml:space="preserve">24°26'20.3'    </t>
  </si>
  <si>
    <t xml:space="preserve">24°31'54.4'    </t>
  </si>
  <si>
    <t xml:space="preserve">24°26'47.8'    </t>
  </si>
  <si>
    <t xml:space="preserve">24°26'48.1'    </t>
  </si>
  <si>
    <t xml:space="preserve">24°26'50.4'    </t>
  </si>
  <si>
    <t xml:space="preserve">24°29'50.2'    </t>
  </si>
  <si>
    <t xml:space="preserve">24°29'49.9'    </t>
  </si>
  <si>
    <t xml:space="preserve">24°29'47.0'    </t>
  </si>
  <si>
    <t xml:space="preserve">24°29'47.9'    </t>
  </si>
  <si>
    <t xml:space="preserve">24°26'45.8'    </t>
  </si>
  <si>
    <t xml:space="preserve">24°29'45.6'    </t>
  </si>
  <si>
    <t xml:space="preserve">24°29'46.3'    </t>
  </si>
  <si>
    <t xml:space="preserve">24°30'41.0'    </t>
  </si>
  <si>
    <t xml:space="preserve">24°30'16.9'    </t>
  </si>
  <si>
    <t xml:space="preserve">24°30'32.9'    </t>
  </si>
  <si>
    <t xml:space="preserve">24°31'6.2'    </t>
  </si>
  <si>
    <t xml:space="preserve">24°31'53.7'    </t>
  </si>
  <si>
    <t xml:space="preserve">24°31'00.7'    </t>
  </si>
  <si>
    <t xml:space="preserve">24°31'28.3'    </t>
  </si>
  <si>
    <t xml:space="preserve">24°31'06.2'    </t>
  </si>
  <si>
    <t xml:space="preserve">24°23'16.14'    </t>
  </si>
  <si>
    <t xml:space="preserve">24°22'45.7'    </t>
  </si>
  <si>
    <t xml:space="preserve">24°22'19.2'    </t>
  </si>
  <si>
    <t xml:space="preserve">24°22'39.3'    </t>
  </si>
  <si>
    <t xml:space="preserve">24°22'19.1'    </t>
  </si>
  <si>
    <t xml:space="preserve">24°22'35.9'    </t>
  </si>
  <si>
    <t xml:space="preserve">24°23'14.9'    </t>
  </si>
  <si>
    <t xml:space="preserve">24°23'12.6'    </t>
  </si>
  <si>
    <t xml:space="preserve">24°23'08.9'    </t>
  </si>
  <si>
    <t xml:space="preserve">24°22'27.8'    </t>
  </si>
  <si>
    <t xml:space="preserve">24°23'11.3'    </t>
  </si>
  <si>
    <t xml:space="preserve">24°23'23.3'    </t>
  </si>
  <si>
    <t xml:space="preserve">24°23'09.2'    </t>
  </si>
  <si>
    <t xml:space="preserve">24°22'43.3'    </t>
  </si>
  <si>
    <t xml:space="preserve">24°22'28.6'    </t>
  </si>
  <si>
    <t xml:space="preserve">24°23'22.6'    </t>
  </si>
  <si>
    <t xml:space="preserve">24°25'13.5'    </t>
  </si>
  <si>
    <t xml:space="preserve">24°25'13.3'    </t>
  </si>
  <si>
    <t xml:space="preserve">24°25'30.44'    </t>
  </si>
  <si>
    <t xml:space="preserve">24°25'35.1    </t>
  </si>
  <si>
    <t xml:space="preserve">24°25'16.5'    </t>
  </si>
  <si>
    <t xml:space="preserve">24°33'40.8'    </t>
  </si>
  <si>
    <t xml:space="preserve">24°33'37.22''    </t>
  </si>
  <si>
    <t xml:space="preserve">24°33'38''    </t>
  </si>
  <si>
    <t xml:space="preserve">24°33'35.24''    </t>
  </si>
  <si>
    <t xml:space="preserve">24°33'52.98''    </t>
  </si>
  <si>
    <t xml:space="preserve">24°35'11.8''    </t>
  </si>
  <si>
    <t xml:space="preserve">24°35'20.7''    </t>
  </si>
  <si>
    <t xml:space="preserve">24°34'50.5''    </t>
  </si>
  <si>
    <t xml:space="preserve">24°34'57.7''    </t>
  </si>
  <si>
    <t xml:space="preserve">24°32'53.9''    </t>
  </si>
  <si>
    <t xml:space="preserve">24°32'53.2''    </t>
  </si>
  <si>
    <t xml:space="preserve">24°34'53.6''    </t>
  </si>
  <si>
    <t xml:space="preserve">24°31'48.1''    </t>
  </si>
  <si>
    <t xml:space="preserve">24°31'43.9''    </t>
  </si>
  <si>
    <t xml:space="preserve">24°31'43.6''    </t>
  </si>
  <si>
    <t xml:space="preserve">24°32'26.0''    </t>
  </si>
  <si>
    <t xml:space="preserve">24°32'18.5''    </t>
  </si>
  <si>
    <t xml:space="preserve">24°32'16.8''    </t>
  </si>
  <si>
    <t xml:space="preserve">24°32'15.7''    </t>
  </si>
  <si>
    <t xml:space="preserve">24°32'05.0''    </t>
  </si>
  <si>
    <t xml:space="preserve">24°32'40.7''    </t>
  </si>
  <si>
    <t xml:space="preserve">24°32'44.0''    </t>
  </si>
  <si>
    <t xml:space="preserve">24°32'47.6''    </t>
  </si>
  <si>
    <t xml:space="preserve">24°32'7.1''    </t>
  </si>
  <si>
    <t xml:space="preserve">24°32'05.9''    </t>
  </si>
  <si>
    <t xml:space="preserve">24°32'02.8''    </t>
  </si>
  <si>
    <t xml:space="preserve">24°32'42.2''    </t>
  </si>
  <si>
    <t xml:space="preserve">24°32'28.6''    </t>
  </si>
  <si>
    <t xml:space="preserve">24°32'40.1''    </t>
  </si>
  <si>
    <t xml:space="preserve">24°32'23.02''    </t>
  </si>
  <si>
    <t xml:space="preserve">24°32'21.2''    </t>
  </si>
  <si>
    <t xml:space="preserve">24°32'22.8''    </t>
  </si>
  <si>
    <t>24°33'30.5"</t>
  </si>
  <si>
    <t>24°32'34.5"</t>
  </si>
  <si>
    <t>24°32'35.5"</t>
  </si>
  <si>
    <t>24°25'44.7"</t>
  </si>
  <si>
    <t>Comments</t>
  </si>
  <si>
    <t>Comparative 
Production(kg)</t>
  </si>
  <si>
    <t>Production (kg/plot)</t>
  </si>
  <si>
    <t>Total Sell Value (tk/Ha)</t>
  </si>
  <si>
    <t>Total Sell Value (tk)</t>
  </si>
  <si>
    <t>Date of Seedling</t>
  </si>
  <si>
    <t>Transplanting</t>
  </si>
  <si>
    <t>Harvesting</t>
  </si>
  <si>
    <t>D</t>
  </si>
  <si>
    <t>M</t>
  </si>
  <si>
    <t>S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</si>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</sst>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dd/mm/yyyy;@"/>
  </numFmts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2" fontId="9" fillId="0" borderId="1" xfId="0" applyNumberFormat="1" applyFont="1" applyBorder="1"/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/>
    <xf numFmtId="0" fontId="10" fillId="0" borderId="1" xfId="0" applyFont="1" applyBorder="1"/>
    <xf numFmtId="0" fontId="10" fillId="0" borderId="0" xfId="0" applyFont="1"/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/>
    <xf numFmtId="0" fontId="11" fillId="0" borderId="1" xfId="0" applyFont="1" applyBorder="1"/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6" fontId="9" fillId="0" borderId="0" xfId="0" applyNumberFormat="1" applyFont="1" applyFill="1" applyAlignment="1">
      <alignment horizontal="center" vertical="center" wrapText="1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62"/>
  <sheetViews>
    <sheetView topLeftCell="D1" workbookViewId="0">
      <selection activeCell="O4" sqref="O1:S1048576"/>
    </sheetView>
  </sheetViews>
  <sheetFormatPr defaultColWidth="9.109375" defaultRowHeight="14.4" x14ac:dyDescent="0.3"/>
  <cols>
    <col min="1" max="1" width="9.109375" style="32"/>
    <col min="2" max="2" width="21.88671875" style="32" customWidth="1"/>
    <col min="3" max="3" width="23.5546875" style="29" customWidth="1"/>
    <col min="4" max="4" width="21.44140625" style="29" customWidth="1"/>
    <col min="5" max="5" width="7.44140625" style="29" customWidth="1"/>
    <col min="6" max="6" width="14.33203125" style="1" customWidth="1"/>
    <col min="7" max="7" width="13.6640625" style="1" customWidth="1"/>
    <col min="8" max="8" width="6.88671875" style="1" customWidth="1"/>
    <col min="9" max="11" width="0" style="3" hidden="1" customWidth="1"/>
    <col min="12" max="12" width="8.5546875" style="1" customWidth="1"/>
    <col min="13" max="13" width="8.5546875" style="29" customWidth="1"/>
    <col min="14" max="14" width="9.109375" style="1"/>
    <col min="15" max="15" width="17.88671875" style="1" customWidth="1"/>
    <col min="16" max="16" width="10.5546875" style="1" hidden="1" customWidth="1"/>
    <col min="17" max="17" width="9.88671875" style="29" hidden="1" customWidth="1"/>
    <col min="18" max="18" width="9.88671875" style="2" customWidth="1"/>
    <col min="19" max="19" width="10.5546875" style="2" bestFit="1" customWidth="1"/>
    <col min="20" max="20" width="13" style="29" customWidth="1"/>
    <col min="21" max="23" width="13" style="3" hidden="1" customWidth="1"/>
    <col min="24" max="24" width="14.5546875" style="1" customWidth="1"/>
    <col min="25" max="25" width="12" style="1" customWidth="1"/>
    <col min="26" max="27" width="9.109375" style="1"/>
    <col min="28" max="28" width="11.5546875" style="1" customWidth="1"/>
    <col min="29" max="31" width="9.109375" style="1"/>
    <col min="32" max="32" width="13.109375" style="1" customWidth="1"/>
    <col min="33" max="33" width="10.88671875" style="1" customWidth="1"/>
    <col min="34" max="34" width="11" style="1" customWidth="1"/>
    <col min="35" max="35" width="10" style="1" customWidth="1"/>
    <col min="36" max="16384" width="9.109375" style="1"/>
  </cols>
  <sheetData>
    <row r="1" spans="1:35" x14ac:dyDescent="0.3">
      <c r="A1" s="141" t="s">
        <v>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</row>
    <row r="2" spans="1:35" ht="15" customHeight="1" x14ac:dyDescent="0.3">
      <c r="A2" s="145" t="s">
        <v>0</v>
      </c>
      <c r="B2" s="146" t="s">
        <v>1</v>
      </c>
      <c r="C2" s="140" t="s">
        <v>3</v>
      </c>
      <c r="D2" s="140" t="s">
        <v>2</v>
      </c>
      <c r="E2" s="141" t="s">
        <v>22</v>
      </c>
      <c r="F2" s="141" t="s">
        <v>4</v>
      </c>
      <c r="G2" s="141"/>
      <c r="H2" s="140" t="s">
        <v>5</v>
      </c>
      <c r="I2" s="38"/>
      <c r="J2" s="38"/>
      <c r="K2" s="38"/>
      <c r="L2" s="140" t="s">
        <v>13</v>
      </c>
      <c r="M2" s="140" t="s">
        <v>6</v>
      </c>
      <c r="N2" s="140" t="s">
        <v>15</v>
      </c>
      <c r="O2" s="140" t="s">
        <v>27</v>
      </c>
      <c r="P2" s="140" t="s">
        <v>1775</v>
      </c>
      <c r="Q2" s="142" t="s">
        <v>99</v>
      </c>
      <c r="R2" s="144" t="s">
        <v>17</v>
      </c>
      <c r="S2" s="144" t="s">
        <v>26</v>
      </c>
      <c r="T2" s="142" t="s">
        <v>21</v>
      </c>
      <c r="U2" s="39"/>
      <c r="V2" s="39"/>
      <c r="W2" s="39"/>
      <c r="X2" s="140" t="s">
        <v>16</v>
      </c>
      <c r="Y2" s="140" t="s">
        <v>25</v>
      </c>
      <c r="Z2" s="140" t="s">
        <v>24</v>
      </c>
      <c r="AA2" s="140" t="s">
        <v>23</v>
      </c>
      <c r="AB2" s="140" t="s">
        <v>1984</v>
      </c>
      <c r="AC2" s="141"/>
      <c r="AD2" s="141"/>
      <c r="AE2" s="140"/>
      <c r="AF2" s="140"/>
      <c r="AG2" s="140"/>
      <c r="AH2" s="140"/>
      <c r="AI2" s="139"/>
    </row>
    <row r="3" spans="1:35" ht="26.25" customHeight="1" x14ac:dyDescent="0.3">
      <c r="A3" s="145"/>
      <c r="B3" s="146"/>
      <c r="C3" s="140"/>
      <c r="D3" s="140"/>
      <c r="E3" s="141"/>
      <c r="F3" s="40" t="s">
        <v>7</v>
      </c>
      <c r="G3" s="40" t="s">
        <v>8</v>
      </c>
      <c r="H3" s="140"/>
      <c r="I3" s="38"/>
      <c r="J3" s="38"/>
      <c r="K3" s="38"/>
      <c r="L3" s="140"/>
      <c r="M3" s="140"/>
      <c r="N3" s="140"/>
      <c r="O3" s="140"/>
      <c r="P3" s="140"/>
      <c r="Q3" s="143"/>
      <c r="R3" s="144"/>
      <c r="S3" s="144"/>
      <c r="T3" s="143"/>
      <c r="U3" s="41"/>
      <c r="V3" s="41"/>
      <c r="W3" s="41"/>
      <c r="X3" s="140"/>
      <c r="Y3" s="140"/>
      <c r="Z3" s="140"/>
      <c r="AA3" s="140"/>
      <c r="AB3" s="140"/>
      <c r="AC3" s="141"/>
      <c r="AD3" s="141"/>
      <c r="AE3" s="140"/>
      <c r="AF3" s="140"/>
      <c r="AG3" s="140"/>
      <c r="AH3" s="140"/>
      <c r="AI3" s="139"/>
    </row>
    <row r="4" spans="1:35" x14ac:dyDescent="0.25">
      <c r="A4" s="56">
        <v>1</v>
      </c>
      <c r="B4" s="56" t="s">
        <v>10</v>
      </c>
      <c r="C4" s="40" t="s">
        <v>11</v>
      </c>
      <c r="D4" s="40" t="s">
        <v>12</v>
      </c>
      <c r="E4" s="40">
        <v>120.7</v>
      </c>
      <c r="F4" s="38" t="s">
        <v>1776</v>
      </c>
      <c r="G4" s="38" t="s">
        <v>14</v>
      </c>
      <c r="H4" s="40">
        <v>30</v>
      </c>
      <c r="I4" s="40"/>
      <c r="J4" s="40"/>
      <c r="K4" s="40"/>
      <c r="L4" s="40">
        <v>38</v>
      </c>
      <c r="M4" s="40">
        <v>164</v>
      </c>
      <c r="N4" s="40">
        <v>7980</v>
      </c>
      <c r="O4" s="42">
        <f>(N4/H4)*247.1</f>
        <v>65728.599999999991</v>
      </c>
      <c r="P4" s="40">
        <v>15</v>
      </c>
      <c r="Q4" s="42">
        <f t="shared" ref="Q4:Q35" si="0">((P4*10000)/(25*247.1))*H4</f>
        <v>728.45002023472284</v>
      </c>
      <c r="R4" s="42">
        <f>T4/Q4</f>
        <v>16.239961111111111</v>
      </c>
      <c r="S4" s="42">
        <f>(Q4/H4)*247.1</f>
        <v>6000</v>
      </c>
      <c r="T4" s="40">
        <v>11830</v>
      </c>
      <c r="U4" s="40"/>
      <c r="V4" s="40"/>
      <c r="W4" s="40"/>
      <c r="X4" s="40">
        <v>680</v>
      </c>
      <c r="Y4" s="42">
        <f>(X4/H4)*247.1</f>
        <v>5600.9333333333334</v>
      </c>
      <c r="Z4" s="40">
        <f>S4*R4</f>
        <v>97439.766666666663</v>
      </c>
      <c r="AA4" s="42">
        <f>Z4-O4</f>
        <v>31711.166666666672</v>
      </c>
      <c r="AB4" s="40"/>
      <c r="AC4" s="40"/>
      <c r="AD4" s="40"/>
      <c r="AE4" s="40"/>
      <c r="AF4" s="40"/>
      <c r="AG4" s="40"/>
      <c r="AH4" s="40"/>
    </row>
    <row r="5" spans="1:35" x14ac:dyDescent="0.25">
      <c r="A5" s="56">
        <v>2</v>
      </c>
      <c r="B5" s="56" t="s">
        <v>10</v>
      </c>
      <c r="C5" s="40" t="s">
        <v>18</v>
      </c>
      <c r="D5" s="40" t="s">
        <v>19</v>
      </c>
      <c r="E5" s="40">
        <v>115.24</v>
      </c>
      <c r="F5" s="38" t="s">
        <v>1777</v>
      </c>
      <c r="G5" s="38" t="s">
        <v>20</v>
      </c>
      <c r="H5" s="40">
        <v>30</v>
      </c>
      <c r="I5" s="40"/>
      <c r="J5" s="40"/>
      <c r="K5" s="40"/>
      <c r="L5" s="40">
        <v>31</v>
      </c>
      <c r="M5" s="40">
        <v>161</v>
      </c>
      <c r="N5" s="40">
        <v>8230</v>
      </c>
      <c r="O5" s="42">
        <f t="shared" ref="O5:O68" si="1">(N5/H5)*247.1</f>
        <v>67787.766666666663</v>
      </c>
      <c r="P5" s="40">
        <v>16</v>
      </c>
      <c r="Q5" s="42">
        <f t="shared" si="0"/>
        <v>777.01335491703753</v>
      </c>
      <c r="R5" s="42">
        <f t="shared" ref="R5:R68" si="2">T5/Q5</f>
        <v>16.248111979166669</v>
      </c>
      <c r="S5" s="42">
        <f t="shared" ref="S5:S68" si="3">(Q5/H5)*247.1</f>
        <v>6399.9999999999982</v>
      </c>
      <c r="T5" s="40">
        <v>12625</v>
      </c>
      <c r="U5" s="40"/>
      <c r="V5" s="40"/>
      <c r="W5" s="40"/>
      <c r="X5" s="40">
        <v>428</v>
      </c>
      <c r="Y5" s="42">
        <f t="shared" ref="Y5:Y68" si="4">(X5/H5)*247.1</f>
        <v>3525.2933333333335</v>
      </c>
      <c r="Z5" s="40">
        <f t="shared" ref="Z5:Z68" si="5">S5*R5</f>
        <v>103987.91666666666</v>
      </c>
      <c r="AA5" s="42">
        <f t="shared" ref="AA5:AA68" si="6">Z5-O5</f>
        <v>36200.149999999994</v>
      </c>
      <c r="AB5" s="40"/>
      <c r="AC5" s="40"/>
      <c r="AD5" s="40"/>
      <c r="AE5" s="40"/>
      <c r="AF5" s="40"/>
      <c r="AG5" s="40"/>
      <c r="AH5" s="40"/>
    </row>
    <row r="6" spans="1:35" x14ac:dyDescent="0.25">
      <c r="A6" s="56">
        <v>3</v>
      </c>
      <c r="B6" s="56" t="s">
        <v>10</v>
      </c>
      <c r="C6" s="40" t="s">
        <v>18</v>
      </c>
      <c r="D6" s="40" t="s">
        <v>19</v>
      </c>
      <c r="E6" s="40">
        <v>115.18</v>
      </c>
      <c r="F6" s="38" t="s">
        <v>1778</v>
      </c>
      <c r="G6" s="38" t="s">
        <v>29</v>
      </c>
      <c r="H6" s="40">
        <v>28</v>
      </c>
      <c r="I6" s="40"/>
      <c r="J6" s="40"/>
      <c r="K6" s="40"/>
      <c r="L6" s="40">
        <v>37</v>
      </c>
      <c r="M6" s="40">
        <v>162</v>
      </c>
      <c r="N6" s="40">
        <v>8060</v>
      </c>
      <c r="O6" s="42">
        <f t="shared" si="1"/>
        <v>71129.499999999985</v>
      </c>
      <c r="P6" s="40">
        <v>17</v>
      </c>
      <c r="Q6" s="42">
        <f t="shared" si="0"/>
        <v>770.53824362606235</v>
      </c>
      <c r="R6" s="42">
        <f t="shared" si="2"/>
        <v>16.222426470588236</v>
      </c>
      <c r="S6" s="42">
        <f t="shared" si="3"/>
        <v>6800</v>
      </c>
      <c r="T6" s="40">
        <v>12500</v>
      </c>
      <c r="U6" s="40"/>
      <c r="V6" s="40"/>
      <c r="W6" s="40"/>
      <c r="X6" s="40">
        <v>550.70000000000005</v>
      </c>
      <c r="Y6" s="42">
        <f t="shared" si="4"/>
        <v>4859.9275000000007</v>
      </c>
      <c r="Z6" s="40">
        <f t="shared" si="5"/>
        <v>110312.5</v>
      </c>
      <c r="AA6" s="42">
        <f t="shared" si="6"/>
        <v>39183.000000000015</v>
      </c>
      <c r="AB6" s="40"/>
      <c r="AC6" s="40"/>
      <c r="AD6" s="40"/>
      <c r="AE6" s="40"/>
      <c r="AF6" s="40"/>
      <c r="AG6" s="40"/>
      <c r="AH6" s="40"/>
    </row>
    <row r="7" spans="1:35" x14ac:dyDescent="0.25">
      <c r="A7" s="56">
        <v>4</v>
      </c>
      <c r="B7" s="56" t="s">
        <v>10</v>
      </c>
      <c r="C7" s="40" t="s">
        <v>31</v>
      </c>
      <c r="D7" s="40" t="s">
        <v>19</v>
      </c>
      <c r="E7" s="40">
        <v>115.24</v>
      </c>
      <c r="F7" s="38" t="s">
        <v>1779</v>
      </c>
      <c r="G7" s="38" t="s">
        <v>30</v>
      </c>
      <c r="H7" s="40">
        <v>30</v>
      </c>
      <c r="I7" s="40"/>
      <c r="J7" s="40"/>
      <c r="K7" s="40"/>
      <c r="L7" s="40">
        <v>36</v>
      </c>
      <c r="M7" s="40">
        <v>148</v>
      </c>
      <c r="N7" s="40">
        <v>7380</v>
      </c>
      <c r="O7" s="42">
        <f t="shared" si="1"/>
        <v>60786.6</v>
      </c>
      <c r="P7" s="40">
        <v>13</v>
      </c>
      <c r="Q7" s="42">
        <f t="shared" si="0"/>
        <v>631.32335087009312</v>
      </c>
      <c r="R7" s="42">
        <f t="shared" si="2"/>
        <v>15.206153846153844</v>
      </c>
      <c r="S7" s="42">
        <f>(Q7/H7)*247.1</f>
        <v>5200</v>
      </c>
      <c r="T7" s="40">
        <v>9600</v>
      </c>
      <c r="U7" s="40"/>
      <c r="V7" s="40"/>
      <c r="W7" s="40"/>
      <c r="X7" s="40">
        <v>600</v>
      </c>
      <c r="Y7" s="42">
        <f t="shared" si="4"/>
        <v>4942</v>
      </c>
      <c r="Z7" s="40">
        <f t="shared" si="5"/>
        <v>79071.999999999985</v>
      </c>
      <c r="AA7" s="42">
        <f t="shared" si="6"/>
        <v>18285.399999999987</v>
      </c>
      <c r="AB7" s="40"/>
      <c r="AC7" s="40"/>
      <c r="AD7" s="40"/>
      <c r="AE7" s="40"/>
      <c r="AF7" s="40"/>
      <c r="AG7" s="40"/>
      <c r="AH7" s="40"/>
    </row>
    <row r="8" spans="1:35" x14ac:dyDescent="0.25">
      <c r="A8" s="56">
        <v>5</v>
      </c>
      <c r="B8" s="56" t="s">
        <v>10</v>
      </c>
      <c r="C8" s="40" t="s">
        <v>31</v>
      </c>
      <c r="D8" s="40" t="s">
        <v>19</v>
      </c>
      <c r="E8" s="40">
        <v>115.5</v>
      </c>
      <c r="F8" s="38" t="s">
        <v>1780</v>
      </c>
      <c r="G8" s="38" t="s">
        <v>32</v>
      </c>
      <c r="H8" s="40">
        <v>30</v>
      </c>
      <c r="I8" s="40"/>
      <c r="J8" s="40"/>
      <c r="K8" s="40"/>
      <c r="L8" s="40">
        <v>38</v>
      </c>
      <c r="M8" s="40">
        <v>161</v>
      </c>
      <c r="N8" s="40">
        <v>8830</v>
      </c>
      <c r="O8" s="42">
        <f t="shared" si="1"/>
        <v>72729.766666666663</v>
      </c>
      <c r="P8" s="40">
        <v>14</v>
      </c>
      <c r="Q8" s="42">
        <f t="shared" si="0"/>
        <v>679.88668555240793</v>
      </c>
      <c r="R8" s="42">
        <f t="shared" si="2"/>
        <v>16.252708333333334</v>
      </c>
      <c r="S8" s="42">
        <f t="shared" si="3"/>
        <v>5599.9999999999991</v>
      </c>
      <c r="T8" s="40">
        <v>11050</v>
      </c>
      <c r="U8" s="40"/>
      <c r="V8" s="40"/>
      <c r="W8" s="40"/>
      <c r="X8" s="40">
        <v>340</v>
      </c>
      <c r="Y8" s="42">
        <f t="shared" si="4"/>
        <v>2800.4666666666667</v>
      </c>
      <c r="Z8" s="40">
        <f t="shared" si="5"/>
        <v>91015.166666666657</v>
      </c>
      <c r="AA8" s="42">
        <f t="shared" si="6"/>
        <v>18285.399999999994</v>
      </c>
      <c r="AB8" s="40"/>
      <c r="AC8" s="40"/>
      <c r="AD8" s="40"/>
      <c r="AE8" s="40"/>
      <c r="AF8" s="40"/>
      <c r="AG8" s="40"/>
      <c r="AH8" s="40"/>
    </row>
    <row r="9" spans="1:35" x14ac:dyDescent="0.25">
      <c r="A9" s="56">
        <v>6</v>
      </c>
      <c r="B9" s="56" t="s">
        <v>10</v>
      </c>
      <c r="C9" s="40" t="s">
        <v>31</v>
      </c>
      <c r="D9" s="40" t="s">
        <v>19</v>
      </c>
      <c r="E9" s="42">
        <v>115.2</v>
      </c>
      <c r="F9" s="38" t="s">
        <v>1781</v>
      </c>
      <c r="G9" s="38" t="s">
        <v>33</v>
      </c>
      <c r="H9" s="40">
        <v>30</v>
      </c>
      <c r="I9" s="40"/>
      <c r="J9" s="40"/>
      <c r="K9" s="40"/>
      <c r="L9" s="40">
        <v>45</v>
      </c>
      <c r="M9" s="40">
        <v>162</v>
      </c>
      <c r="N9" s="40">
        <v>8130</v>
      </c>
      <c r="O9" s="42">
        <f t="shared" si="1"/>
        <v>66964.099999999991</v>
      </c>
      <c r="P9" s="40">
        <v>15</v>
      </c>
      <c r="Q9" s="42">
        <f t="shared" si="0"/>
        <v>728.45002023472284</v>
      </c>
      <c r="R9" s="42">
        <f t="shared" si="2"/>
        <v>16.061499999999999</v>
      </c>
      <c r="S9" s="42">
        <f t="shared" si="3"/>
        <v>6000</v>
      </c>
      <c r="T9" s="40">
        <v>11700</v>
      </c>
      <c r="U9" s="40"/>
      <c r="V9" s="40"/>
      <c r="W9" s="40"/>
      <c r="X9" s="40">
        <v>388</v>
      </c>
      <c r="Y9" s="42">
        <f t="shared" si="4"/>
        <v>3195.8266666666668</v>
      </c>
      <c r="Z9" s="40">
        <f t="shared" si="5"/>
        <v>96368.999999999985</v>
      </c>
      <c r="AA9" s="42">
        <f t="shared" si="6"/>
        <v>29404.899999999994</v>
      </c>
      <c r="AB9" s="40"/>
      <c r="AC9" s="40"/>
      <c r="AD9" s="40"/>
      <c r="AE9" s="40"/>
      <c r="AF9" s="40"/>
      <c r="AG9" s="40"/>
      <c r="AH9" s="40"/>
    </row>
    <row r="10" spans="1:35" x14ac:dyDescent="0.25">
      <c r="A10" s="56">
        <v>7</v>
      </c>
      <c r="B10" s="56" t="s">
        <v>10</v>
      </c>
      <c r="C10" s="40" t="s">
        <v>31</v>
      </c>
      <c r="D10" s="40" t="s">
        <v>19</v>
      </c>
      <c r="E10" s="40">
        <v>115.14</v>
      </c>
      <c r="F10" s="38" t="s">
        <v>1782</v>
      </c>
      <c r="G10" s="38" t="s">
        <v>34</v>
      </c>
      <c r="H10" s="40">
        <v>30</v>
      </c>
      <c r="I10" s="40"/>
      <c r="J10" s="40"/>
      <c r="K10" s="40"/>
      <c r="L10" s="40">
        <v>33</v>
      </c>
      <c r="M10" s="40">
        <v>165</v>
      </c>
      <c r="N10" s="40">
        <v>9130</v>
      </c>
      <c r="O10" s="42">
        <f t="shared" si="1"/>
        <v>75200.766666666663</v>
      </c>
      <c r="P10" s="40">
        <v>16</v>
      </c>
      <c r="Q10" s="42">
        <f t="shared" si="0"/>
        <v>777.01335491703753</v>
      </c>
      <c r="R10" s="42">
        <f t="shared" si="2"/>
        <v>15.894192708333335</v>
      </c>
      <c r="S10" s="42">
        <f t="shared" si="3"/>
        <v>6399.9999999999982</v>
      </c>
      <c r="T10" s="40">
        <v>12350</v>
      </c>
      <c r="U10" s="40"/>
      <c r="V10" s="40"/>
      <c r="W10" s="40"/>
      <c r="X10" s="40">
        <v>443</v>
      </c>
      <c r="Y10" s="42">
        <f t="shared" si="4"/>
        <v>3648.8433333333332</v>
      </c>
      <c r="Z10" s="40">
        <f t="shared" si="5"/>
        <v>101722.83333333331</v>
      </c>
      <c r="AA10" s="42">
        <f t="shared" si="6"/>
        <v>26522.066666666651</v>
      </c>
      <c r="AB10" s="40"/>
      <c r="AC10" s="40"/>
      <c r="AD10" s="40"/>
      <c r="AE10" s="40"/>
      <c r="AF10" s="40"/>
      <c r="AG10" s="40"/>
      <c r="AH10" s="40"/>
    </row>
    <row r="11" spans="1:35" x14ac:dyDescent="0.25">
      <c r="A11" s="56">
        <v>8</v>
      </c>
      <c r="B11" s="56" t="s">
        <v>10</v>
      </c>
      <c r="C11" s="40" t="s">
        <v>31</v>
      </c>
      <c r="D11" s="40" t="s">
        <v>19</v>
      </c>
      <c r="E11" s="40">
        <v>115.17</v>
      </c>
      <c r="F11" s="38" t="s">
        <v>1783</v>
      </c>
      <c r="G11" s="38" t="s">
        <v>35</v>
      </c>
      <c r="H11" s="40">
        <v>30</v>
      </c>
      <c r="I11" s="40"/>
      <c r="J11" s="40"/>
      <c r="K11" s="40"/>
      <c r="L11" s="40">
        <v>37</v>
      </c>
      <c r="M11" s="40">
        <v>161</v>
      </c>
      <c r="N11" s="40">
        <v>7930</v>
      </c>
      <c r="O11" s="42">
        <f t="shared" si="1"/>
        <v>65316.766666666663</v>
      </c>
      <c r="P11" s="40">
        <v>16</v>
      </c>
      <c r="Q11" s="42">
        <f t="shared" si="0"/>
        <v>777.01335491703753</v>
      </c>
      <c r="R11" s="42">
        <f t="shared" si="2"/>
        <v>16.215937500000003</v>
      </c>
      <c r="S11" s="42">
        <f t="shared" si="3"/>
        <v>6399.9999999999982</v>
      </c>
      <c r="T11" s="40">
        <v>12600</v>
      </c>
      <c r="U11" s="40"/>
      <c r="V11" s="40"/>
      <c r="W11" s="40"/>
      <c r="X11" s="40">
        <v>428.27</v>
      </c>
      <c r="Y11" s="42">
        <f t="shared" si="4"/>
        <v>3527.517233333333</v>
      </c>
      <c r="Z11" s="40">
        <f t="shared" si="5"/>
        <v>103781.99999999999</v>
      </c>
      <c r="AA11" s="42">
        <f t="shared" si="6"/>
        <v>38465.233333333323</v>
      </c>
      <c r="AB11" s="40"/>
      <c r="AC11" s="40"/>
      <c r="AD11" s="40"/>
      <c r="AE11" s="40"/>
      <c r="AF11" s="40"/>
      <c r="AG11" s="40"/>
      <c r="AH11" s="40"/>
    </row>
    <row r="12" spans="1:35" x14ac:dyDescent="0.25">
      <c r="A12" s="56">
        <v>9</v>
      </c>
      <c r="B12" s="56" t="s">
        <v>10</v>
      </c>
      <c r="C12" s="40" t="s">
        <v>31</v>
      </c>
      <c r="D12" s="40" t="s">
        <v>19</v>
      </c>
      <c r="E12" s="40">
        <v>115.25</v>
      </c>
      <c r="F12" s="38" t="s">
        <v>1784</v>
      </c>
      <c r="G12" s="38" t="s">
        <v>36</v>
      </c>
      <c r="H12" s="40">
        <v>30</v>
      </c>
      <c r="I12" s="40"/>
      <c r="J12" s="40"/>
      <c r="K12" s="40"/>
      <c r="L12" s="40">
        <v>38</v>
      </c>
      <c r="M12" s="40">
        <v>165</v>
      </c>
      <c r="N12" s="40">
        <v>9180</v>
      </c>
      <c r="O12" s="42">
        <f t="shared" si="1"/>
        <v>75612.599999999991</v>
      </c>
      <c r="P12" s="40">
        <v>16</v>
      </c>
      <c r="Q12" s="42">
        <f t="shared" si="0"/>
        <v>777.01335491703753</v>
      </c>
      <c r="R12" s="42">
        <f t="shared" si="2"/>
        <v>15.829843750000002</v>
      </c>
      <c r="S12" s="42">
        <f t="shared" si="3"/>
        <v>6399.9999999999982</v>
      </c>
      <c r="T12" s="40">
        <v>12300</v>
      </c>
      <c r="U12" s="40"/>
      <c r="V12" s="40"/>
      <c r="W12" s="40"/>
      <c r="X12" s="40">
        <v>437</v>
      </c>
      <c r="Y12" s="42">
        <f t="shared" si="4"/>
        <v>3599.4233333333332</v>
      </c>
      <c r="Z12" s="40">
        <f t="shared" si="5"/>
        <v>101310.99999999999</v>
      </c>
      <c r="AA12" s="42">
        <f t="shared" si="6"/>
        <v>25698.399999999994</v>
      </c>
      <c r="AB12" s="40"/>
      <c r="AC12" s="40"/>
      <c r="AD12" s="40"/>
      <c r="AE12" s="40"/>
      <c r="AF12" s="40"/>
      <c r="AG12" s="40"/>
      <c r="AH12" s="40"/>
    </row>
    <row r="13" spans="1:35" x14ac:dyDescent="0.25">
      <c r="A13" s="56">
        <v>10</v>
      </c>
      <c r="B13" s="56" t="s">
        <v>10</v>
      </c>
      <c r="C13" s="40" t="s">
        <v>31</v>
      </c>
      <c r="D13" s="40" t="s">
        <v>19</v>
      </c>
      <c r="E13" s="40">
        <v>115.2</v>
      </c>
      <c r="F13" s="38" t="s">
        <v>1785</v>
      </c>
      <c r="G13" s="38" t="s">
        <v>37</v>
      </c>
      <c r="H13" s="40">
        <v>28</v>
      </c>
      <c r="I13" s="40"/>
      <c r="J13" s="40"/>
      <c r="K13" s="40"/>
      <c r="L13" s="40">
        <v>36</v>
      </c>
      <c r="M13" s="40">
        <v>162</v>
      </c>
      <c r="N13" s="40">
        <v>8230</v>
      </c>
      <c r="O13" s="42">
        <f t="shared" si="1"/>
        <v>72629.75</v>
      </c>
      <c r="P13" s="40">
        <v>15</v>
      </c>
      <c r="Q13" s="42">
        <f t="shared" si="0"/>
        <v>679.88668555240793</v>
      </c>
      <c r="R13" s="42">
        <f t="shared" si="2"/>
        <v>16.252708333333334</v>
      </c>
      <c r="S13" s="42">
        <f t="shared" si="3"/>
        <v>6000</v>
      </c>
      <c r="T13" s="40">
        <v>11050</v>
      </c>
      <c r="U13" s="40"/>
      <c r="V13" s="40"/>
      <c r="W13" s="40"/>
      <c r="X13" s="40">
        <v>392</v>
      </c>
      <c r="Y13" s="42">
        <f t="shared" si="4"/>
        <v>3459.4</v>
      </c>
      <c r="Z13" s="40">
        <f t="shared" si="5"/>
        <v>97516.25</v>
      </c>
      <c r="AA13" s="42">
        <f t="shared" si="6"/>
        <v>24886.5</v>
      </c>
      <c r="AB13" s="40"/>
      <c r="AC13" s="40"/>
      <c r="AD13" s="40"/>
      <c r="AE13" s="40"/>
      <c r="AF13" s="40"/>
      <c r="AG13" s="40"/>
      <c r="AH13" s="40"/>
    </row>
    <row r="14" spans="1:35" x14ac:dyDescent="0.25">
      <c r="A14" s="56">
        <v>11</v>
      </c>
      <c r="B14" s="56" t="s">
        <v>10</v>
      </c>
      <c r="C14" s="40" t="s">
        <v>31</v>
      </c>
      <c r="D14" s="40" t="s">
        <v>19</v>
      </c>
      <c r="E14" s="40">
        <v>115.26</v>
      </c>
      <c r="F14" s="38" t="s">
        <v>1786</v>
      </c>
      <c r="G14" s="38" t="s">
        <v>38</v>
      </c>
      <c r="H14" s="40">
        <v>30</v>
      </c>
      <c r="I14" s="40"/>
      <c r="J14" s="40"/>
      <c r="K14" s="40"/>
      <c r="L14" s="40">
        <v>39</v>
      </c>
      <c r="M14" s="40">
        <v>166</v>
      </c>
      <c r="N14" s="40">
        <v>8250</v>
      </c>
      <c r="O14" s="42">
        <f t="shared" si="1"/>
        <v>67952.5</v>
      </c>
      <c r="P14" s="40">
        <v>15</v>
      </c>
      <c r="Q14" s="42">
        <f t="shared" si="0"/>
        <v>728.45002023472284</v>
      </c>
      <c r="R14" s="42">
        <f t="shared" si="2"/>
        <v>16.239961111111111</v>
      </c>
      <c r="S14" s="42">
        <f t="shared" si="3"/>
        <v>6000</v>
      </c>
      <c r="T14" s="40">
        <v>11830</v>
      </c>
      <c r="U14" s="40"/>
      <c r="V14" s="40"/>
      <c r="W14" s="40"/>
      <c r="X14" s="40">
        <v>327.8</v>
      </c>
      <c r="Y14" s="42">
        <f t="shared" si="4"/>
        <v>2699.9793333333337</v>
      </c>
      <c r="Z14" s="40">
        <f t="shared" si="5"/>
        <v>97439.766666666663</v>
      </c>
      <c r="AA14" s="42">
        <f t="shared" si="6"/>
        <v>29487.266666666663</v>
      </c>
      <c r="AB14" s="40"/>
      <c r="AC14" s="40"/>
      <c r="AD14" s="40"/>
      <c r="AE14" s="40"/>
      <c r="AF14" s="40"/>
      <c r="AG14" s="40"/>
      <c r="AH14" s="40"/>
    </row>
    <row r="15" spans="1:35" x14ac:dyDescent="0.25">
      <c r="A15" s="56">
        <v>12</v>
      </c>
      <c r="B15" s="56" t="s">
        <v>10</v>
      </c>
      <c r="C15" s="40" t="s">
        <v>31</v>
      </c>
      <c r="D15" s="40" t="s">
        <v>19</v>
      </c>
      <c r="E15" s="43">
        <v>115.1</v>
      </c>
      <c r="F15" s="38" t="s">
        <v>1787</v>
      </c>
      <c r="G15" s="38" t="s">
        <v>39</v>
      </c>
      <c r="H15" s="40">
        <v>28</v>
      </c>
      <c r="I15" s="40"/>
      <c r="J15" s="40"/>
      <c r="K15" s="40"/>
      <c r="L15" s="40">
        <v>39</v>
      </c>
      <c r="M15" s="40">
        <v>161</v>
      </c>
      <c r="N15" s="40">
        <v>9330</v>
      </c>
      <c r="O15" s="42">
        <f t="shared" si="1"/>
        <v>82337.25</v>
      </c>
      <c r="P15" s="40">
        <v>18</v>
      </c>
      <c r="Q15" s="42">
        <f t="shared" si="0"/>
        <v>815.86402266288951</v>
      </c>
      <c r="R15" s="42">
        <f t="shared" si="2"/>
        <v>15.934027777777779</v>
      </c>
      <c r="S15" s="42">
        <f t="shared" si="3"/>
        <v>7199.9999999999991</v>
      </c>
      <c r="T15" s="40">
        <v>13000</v>
      </c>
      <c r="U15" s="40"/>
      <c r="V15" s="40"/>
      <c r="W15" s="40"/>
      <c r="X15" s="40">
        <v>498</v>
      </c>
      <c r="Y15" s="42">
        <f t="shared" si="4"/>
        <v>4394.8499999999995</v>
      </c>
      <c r="Z15" s="40">
        <f t="shared" si="5"/>
        <v>114724.99999999999</v>
      </c>
      <c r="AA15" s="42">
        <f t="shared" si="6"/>
        <v>32387.749999999985</v>
      </c>
      <c r="AB15" s="40"/>
      <c r="AC15" s="40"/>
      <c r="AD15" s="40"/>
      <c r="AE15" s="40"/>
      <c r="AF15" s="40"/>
      <c r="AG15" s="40"/>
      <c r="AH15" s="40"/>
    </row>
    <row r="16" spans="1:35" x14ac:dyDescent="0.25">
      <c r="A16" s="56">
        <v>13</v>
      </c>
      <c r="B16" s="56" t="s">
        <v>10</v>
      </c>
      <c r="C16" s="40" t="s">
        <v>31</v>
      </c>
      <c r="D16" s="40" t="s">
        <v>19</v>
      </c>
      <c r="E16" s="40">
        <v>115.22</v>
      </c>
      <c r="F16" s="38" t="s">
        <v>1788</v>
      </c>
      <c r="G16" s="38" t="s">
        <v>40</v>
      </c>
      <c r="H16" s="40">
        <v>28</v>
      </c>
      <c r="I16" s="40"/>
      <c r="J16" s="40"/>
      <c r="K16" s="40"/>
      <c r="L16" s="40">
        <v>36</v>
      </c>
      <c r="M16" s="40">
        <v>161</v>
      </c>
      <c r="N16" s="40">
        <v>8060</v>
      </c>
      <c r="O16" s="42">
        <f t="shared" si="1"/>
        <v>71129.499999999985</v>
      </c>
      <c r="P16" s="40">
        <v>17</v>
      </c>
      <c r="Q16" s="42">
        <f t="shared" si="0"/>
        <v>770.53824362606235</v>
      </c>
      <c r="R16" s="42">
        <f t="shared" si="2"/>
        <v>16.222426470588236</v>
      </c>
      <c r="S16" s="42">
        <f t="shared" si="3"/>
        <v>6800</v>
      </c>
      <c r="T16" s="40">
        <v>12500</v>
      </c>
      <c r="U16" s="40"/>
      <c r="V16" s="40"/>
      <c r="W16" s="40"/>
      <c r="X16" s="40">
        <v>453</v>
      </c>
      <c r="Y16" s="42">
        <f t="shared" si="4"/>
        <v>3997.7249999999995</v>
      </c>
      <c r="Z16" s="40">
        <f t="shared" si="5"/>
        <v>110312.5</v>
      </c>
      <c r="AA16" s="42">
        <f t="shared" si="6"/>
        <v>39183.000000000015</v>
      </c>
      <c r="AB16" s="40"/>
      <c r="AC16" s="40"/>
      <c r="AD16" s="40"/>
      <c r="AE16" s="40"/>
      <c r="AF16" s="40"/>
      <c r="AG16" s="40"/>
      <c r="AH16" s="40"/>
    </row>
    <row r="17" spans="1:34" x14ac:dyDescent="0.25">
      <c r="A17" s="56">
        <v>14</v>
      </c>
      <c r="B17" s="56" t="s">
        <v>10</v>
      </c>
      <c r="C17" s="40" t="s">
        <v>31</v>
      </c>
      <c r="D17" s="40" t="s">
        <v>19</v>
      </c>
      <c r="E17" s="40">
        <v>115.13</v>
      </c>
      <c r="F17" s="38" t="s">
        <v>1789</v>
      </c>
      <c r="G17" s="38" t="s">
        <v>41</v>
      </c>
      <c r="H17" s="40">
        <v>30</v>
      </c>
      <c r="I17" s="40"/>
      <c r="J17" s="40"/>
      <c r="K17" s="40"/>
      <c r="L17" s="40">
        <v>38</v>
      </c>
      <c r="M17" s="40">
        <v>164</v>
      </c>
      <c r="N17" s="40">
        <v>9100</v>
      </c>
      <c r="O17" s="42">
        <f t="shared" si="1"/>
        <v>74953.666666666657</v>
      </c>
      <c r="P17" s="40">
        <v>15</v>
      </c>
      <c r="Q17" s="42">
        <f t="shared" si="0"/>
        <v>728.45002023472284</v>
      </c>
      <c r="R17" s="42">
        <f t="shared" si="2"/>
        <v>16.198777777777778</v>
      </c>
      <c r="S17" s="42">
        <f t="shared" si="3"/>
        <v>6000</v>
      </c>
      <c r="T17" s="40">
        <v>11800</v>
      </c>
      <c r="U17" s="40"/>
      <c r="V17" s="40"/>
      <c r="W17" s="40"/>
      <c r="X17" s="40">
        <v>424.9</v>
      </c>
      <c r="Y17" s="42">
        <f t="shared" si="4"/>
        <v>3499.7596666666664</v>
      </c>
      <c r="Z17" s="40">
        <f t="shared" si="5"/>
        <v>97192.666666666672</v>
      </c>
      <c r="AA17" s="42">
        <f t="shared" si="6"/>
        <v>22239.000000000015</v>
      </c>
      <c r="AB17" s="40"/>
      <c r="AC17" s="40"/>
      <c r="AD17" s="40"/>
      <c r="AE17" s="40"/>
      <c r="AF17" s="40"/>
      <c r="AG17" s="40"/>
      <c r="AH17" s="40"/>
    </row>
    <row r="18" spans="1:34" x14ac:dyDescent="0.25">
      <c r="A18" s="56">
        <v>15</v>
      </c>
      <c r="B18" s="56" t="s">
        <v>10</v>
      </c>
      <c r="C18" s="40" t="s">
        <v>31</v>
      </c>
      <c r="D18" s="40" t="s">
        <v>19</v>
      </c>
      <c r="E18" s="40">
        <v>115.8</v>
      </c>
      <c r="F18" s="38" t="s">
        <v>1790</v>
      </c>
      <c r="G18" s="38" t="s">
        <v>42</v>
      </c>
      <c r="H18" s="40">
        <v>32</v>
      </c>
      <c r="I18" s="40"/>
      <c r="J18" s="40"/>
      <c r="K18" s="40"/>
      <c r="L18" s="40">
        <v>40</v>
      </c>
      <c r="M18" s="40">
        <v>157</v>
      </c>
      <c r="N18" s="40">
        <v>8480</v>
      </c>
      <c r="O18" s="42">
        <f t="shared" si="1"/>
        <v>65481.5</v>
      </c>
      <c r="P18" s="40">
        <v>17</v>
      </c>
      <c r="Q18" s="42">
        <f t="shared" si="0"/>
        <v>880.61513557264266</v>
      </c>
      <c r="R18" s="42">
        <f>T18/Q18</f>
        <v>16.238648897058823</v>
      </c>
      <c r="S18" s="42">
        <f t="shared" si="3"/>
        <v>6800</v>
      </c>
      <c r="T18" s="40">
        <v>14300</v>
      </c>
      <c r="U18" s="40"/>
      <c r="V18" s="40"/>
      <c r="W18" s="40"/>
      <c r="X18" s="40">
        <v>466.2</v>
      </c>
      <c r="Y18" s="42">
        <f t="shared" si="4"/>
        <v>3599.9381249999997</v>
      </c>
      <c r="Z18" s="40">
        <f t="shared" si="5"/>
        <v>110422.8125</v>
      </c>
      <c r="AA18" s="42">
        <f t="shared" si="6"/>
        <v>44941.3125</v>
      </c>
      <c r="AB18" s="40"/>
      <c r="AC18" s="40"/>
      <c r="AD18" s="40"/>
      <c r="AE18" s="40"/>
      <c r="AF18" s="40"/>
      <c r="AG18" s="40"/>
      <c r="AH18" s="40"/>
    </row>
    <row r="19" spans="1:34" x14ac:dyDescent="0.25">
      <c r="A19" s="56">
        <v>16</v>
      </c>
      <c r="B19" s="56" t="s">
        <v>10</v>
      </c>
      <c r="C19" s="40" t="s">
        <v>31</v>
      </c>
      <c r="D19" s="40" t="s">
        <v>19</v>
      </c>
      <c r="E19" s="40">
        <v>115.21</v>
      </c>
      <c r="F19" s="38" t="s">
        <v>1791</v>
      </c>
      <c r="G19" s="38" t="s">
        <v>43</v>
      </c>
      <c r="H19" s="40">
        <v>30</v>
      </c>
      <c r="I19" s="40"/>
      <c r="J19" s="40"/>
      <c r="K19" s="40"/>
      <c r="L19" s="40">
        <v>48</v>
      </c>
      <c r="M19" s="40">
        <v>161</v>
      </c>
      <c r="N19" s="40">
        <v>8780</v>
      </c>
      <c r="O19" s="42">
        <f t="shared" si="1"/>
        <v>72317.933333333334</v>
      </c>
      <c r="P19" s="40">
        <v>18</v>
      </c>
      <c r="Q19" s="42">
        <f t="shared" si="0"/>
        <v>874.14002428166737</v>
      </c>
      <c r="R19" s="42">
        <f t="shared" si="2"/>
        <v>16.244537037037038</v>
      </c>
      <c r="S19" s="42">
        <f t="shared" si="3"/>
        <v>7200</v>
      </c>
      <c r="T19" s="40">
        <v>14200</v>
      </c>
      <c r="U19" s="40"/>
      <c r="V19" s="40"/>
      <c r="W19" s="40"/>
      <c r="X19" s="40">
        <v>461.3</v>
      </c>
      <c r="Y19" s="42">
        <f t="shared" si="4"/>
        <v>3799.5743333333335</v>
      </c>
      <c r="Z19" s="40">
        <f t="shared" si="5"/>
        <v>116960.66666666667</v>
      </c>
      <c r="AA19" s="42">
        <f t="shared" si="6"/>
        <v>44642.733333333337</v>
      </c>
      <c r="AB19" s="40"/>
      <c r="AC19" s="40"/>
      <c r="AD19" s="40"/>
      <c r="AE19" s="40"/>
      <c r="AF19" s="40"/>
      <c r="AG19" s="40"/>
      <c r="AH19" s="40"/>
    </row>
    <row r="20" spans="1:34" x14ac:dyDescent="0.25">
      <c r="A20" s="56">
        <v>17</v>
      </c>
      <c r="B20" s="56" t="s">
        <v>10</v>
      </c>
      <c r="C20" s="40" t="s">
        <v>31</v>
      </c>
      <c r="D20" s="40" t="s">
        <v>19</v>
      </c>
      <c r="E20" s="40">
        <v>115.23</v>
      </c>
      <c r="F20" s="38" t="s">
        <v>1792</v>
      </c>
      <c r="G20" s="38" t="s">
        <v>44</v>
      </c>
      <c r="H20" s="40">
        <v>32</v>
      </c>
      <c r="I20" s="40"/>
      <c r="J20" s="40"/>
      <c r="K20" s="40"/>
      <c r="L20" s="40">
        <v>43</v>
      </c>
      <c r="M20" s="40">
        <v>159</v>
      </c>
      <c r="N20" s="40">
        <v>8080</v>
      </c>
      <c r="O20" s="42">
        <f t="shared" si="1"/>
        <v>62392.75</v>
      </c>
      <c r="P20" s="40">
        <v>16</v>
      </c>
      <c r="Q20" s="42">
        <f t="shared" si="0"/>
        <v>828.81424524484009</v>
      </c>
      <c r="R20" s="42">
        <f t="shared" si="2"/>
        <v>16.167675781250001</v>
      </c>
      <c r="S20" s="42">
        <f t="shared" si="3"/>
        <v>6399.9999999999991</v>
      </c>
      <c r="T20" s="40">
        <v>13400</v>
      </c>
      <c r="U20" s="40"/>
      <c r="V20" s="40"/>
      <c r="W20" s="40"/>
      <c r="X20" s="40">
        <v>466.2</v>
      </c>
      <c r="Y20" s="42">
        <f t="shared" si="4"/>
        <v>3599.9381249999997</v>
      </c>
      <c r="Z20" s="40">
        <f t="shared" si="5"/>
        <v>103473.12499999999</v>
      </c>
      <c r="AA20" s="42">
        <f t="shared" si="6"/>
        <v>41080.374999999985</v>
      </c>
      <c r="AB20" s="40"/>
      <c r="AC20" s="40"/>
      <c r="AD20" s="40"/>
      <c r="AE20" s="40"/>
      <c r="AF20" s="40"/>
      <c r="AG20" s="40"/>
      <c r="AH20" s="40"/>
    </row>
    <row r="21" spans="1:34" x14ac:dyDescent="0.25">
      <c r="A21" s="56">
        <v>18</v>
      </c>
      <c r="B21" s="56" t="s">
        <v>10</v>
      </c>
      <c r="C21" s="40" t="s">
        <v>31</v>
      </c>
      <c r="D21" s="40" t="s">
        <v>19</v>
      </c>
      <c r="E21" s="40">
        <v>115.15</v>
      </c>
      <c r="F21" s="38" t="s">
        <v>1793</v>
      </c>
      <c r="G21" s="38" t="s">
        <v>45</v>
      </c>
      <c r="H21" s="40">
        <v>32</v>
      </c>
      <c r="I21" s="40"/>
      <c r="J21" s="40"/>
      <c r="K21" s="40"/>
      <c r="L21" s="40">
        <v>37</v>
      </c>
      <c r="M21" s="40">
        <v>163</v>
      </c>
      <c r="N21" s="40">
        <v>9530</v>
      </c>
      <c r="O21" s="42">
        <f t="shared" si="1"/>
        <v>73589.46875</v>
      </c>
      <c r="P21" s="40">
        <v>15</v>
      </c>
      <c r="Q21" s="42">
        <f t="shared" si="0"/>
        <v>777.01335491703765</v>
      </c>
      <c r="R21" s="42">
        <f t="shared" si="2"/>
        <v>16.215937499999999</v>
      </c>
      <c r="S21" s="42">
        <f t="shared" si="3"/>
        <v>6000</v>
      </c>
      <c r="T21" s="40">
        <v>12600</v>
      </c>
      <c r="U21" s="40"/>
      <c r="V21" s="40"/>
      <c r="W21" s="40"/>
      <c r="X21" s="40">
        <v>440.3</v>
      </c>
      <c r="Y21" s="42">
        <f t="shared" si="4"/>
        <v>3399.9415625000001</v>
      </c>
      <c r="Z21" s="40">
        <f t="shared" si="5"/>
        <v>97295.625</v>
      </c>
      <c r="AA21" s="42">
        <f t="shared" si="6"/>
        <v>23706.15625</v>
      </c>
      <c r="AB21" s="40"/>
      <c r="AC21" s="40"/>
      <c r="AD21" s="40"/>
      <c r="AE21" s="40"/>
      <c r="AF21" s="40"/>
      <c r="AG21" s="40"/>
      <c r="AH21" s="40"/>
    </row>
    <row r="22" spans="1:34" x14ac:dyDescent="0.25">
      <c r="A22" s="56">
        <v>19</v>
      </c>
      <c r="B22" s="56" t="s">
        <v>10</v>
      </c>
      <c r="C22" s="40" t="s">
        <v>46</v>
      </c>
      <c r="D22" s="40" t="s">
        <v>19</v>
      </c>
      <c r="E22" s="42">
        <v>116.2</v>
      </c>
      <c r="F22" s="38" t="s">
        <v>1794</v>
      </c>
      <c r="G22" s="38" t="s">
        <v>47</v>
      </c>
      <c r="H22" s="40">
        <v>30</v>
      </c>
      <c r="I22" s="40"/>
      <c r="J22" s="40"/>
      <c r="K22" s="40"/>
      <c r="L22" s="40">
        <v>34</v>
      </c>
      <c r="M22" s="40">
        <v>162</v>
      </c>
      <c r="N22" s="40">
        <v>7950</v>
      </c>
      <c r="O22" s="42">
        <f t="shared" si="1"/>
        <v>65481.5</v>
      </c>
      <c r="P22" s="40">
        <v>17</v>
      </c>
      <c r="Q22" s="42">
        <f t="shared" si="0"/>
        <v>825.57668959935245</v>
      </c>
      <c r="R22" s="42">
        <f t="shared" si="2"/>
        <v>17.078970588235293</v>
      </c>
      <c r="S22" s="42">
        <f t="shared" si="3"/>
        <v>6800</v>
      </c>
      <c r="T22" s="40">
        <v>14100</v>
      </c>
      <c r="U22" s="40"/>
      <c r="V22" s="40"/>
      <c r="W22" s="40"/>
      <c r="X22" s="40">
        <v>461.1</v>
      </c>
      <c r="Y22" s="42">
        <f t="shared" si="4"/>
        <v>3797.9270000000001</v>
      </c>
      <c r="Z22" s="40">
        <f t="shared" si="5"/>
        <v>116137</v>
      </c>
      <c r="AA22" s="42">
        <f t="shared" si="6"/>
        <v>50655.5</v>
      </c>
      <c r="AB22" s="40"/>
      <c r="AC22" s="40"/>
      <c r="AD22" s="40"/>
      <c r="AE22" s="40"/>
      <c r="AF22" s="40"/>
      <c r="AG22" s="40"/>
      <c r="AH22" s="40"/>
    </row>
    <row r="23" spans="1:34" x14ac:dyDescent="0.25">
      <c r="A23" s="56">
        <v>20</v>
      </c>
      <c r="B23" s="56" t="s">
        <v>10</v>
      </c>
      <c r="C23" s="40" t="s">
        <v>46</v>
      </c>
      <c r="D23" s="40" t="s">
        <v>19</v>
      </c>
      <c r="E23" s="40">
        <v>116.1</v>
      </c>
      <c r="F23" s="38" t="s">
        <v>1795</v>
      </c>
      <c r="G23" s="38" t="s">
        <v>48</v>
      </c>
      <c r="H23" s="40">
        <v>30</v>
      </c>
      <c r="I23" s="40"/>
      <c r="J23" s="40"/>
      <c r="K23" s="40"/>
      <c r="L23" s="40">
        <v>34</v>
      </c>
      <c r="M23" s="40">
        <v>162</v>
      </c>
      <c r="N23" s="40">
        <v>8030</v>
      </c>
      <c r="O23" s="42">
        <f t="shared" si="1"/>
        <v>66140.433333333334</v>
      </c>
      <c r="P23" s="40">
        <v>18</v>
      </c>
      <c r="Q23" s="42">
        <f t="shared" si="0"/>
        <v>874.14002428166737</v>
      </c>
      <c r="R23" s="42">
        <f t="shared" si="2"/>
        <v>15.615347222222221</v>
      </c>
      <c r="S23" s="42">
        <f t="shared" si="3"/>
        <v>7200</v>
      </c>
      <c r="T23" s="40">
        <v>13650</v>
      </c>
      <c r="U23" s="40"/>
      <c r="V23" s="40"/>
      <c r="W23" s="40"/>
      <c r="X23" s="40">
        <v>449.3</v>
      </c>
      <c r="Y23" s="42">
        <f t="shared" si="4"/>
        <v>3700.7343333333333</v>
      </c>
      <c r="Z23" s="40">
        <f t="shared" si="5"/>
        <v>112430.49999999999</v>
      </c>
      <c r="AA23" s="42">
        <f t="shared" si="6"/>
        <v>46290.066666666651</v>
      </c>
      <c r="AB23" s="40"/>
      <c r="AC23" s="40"/>
      <c r="AD23" s="40"/>
      <c r="AE23" s="40"/>
      <c r="AF23" s="40"/>
      <c r="AG23" s="40"/>
      <c r="AH23" s="40"/>
    </row>
    <row r="24" spans="1:34" x14ac:dyDescent="0.25">
      <c r="A24" s="56">
        <v>21</v>
      </c>
      <c r="B24" s="56" t="s">
        <v>10</v>
      </c>
      <c r="C24" s="40" t="s">
        <v>46</v>
      </c>
      <c r="D24" s="40" t="s">
        <v>19</v>
      </c>
      <c r="E24" s="40">
        <v>116.19</v>
      </c>
      <c r="F24" s="38" t="s">
        <v>1796</v>
      </c>
      <c r="G24" s="38" t="s">
        <v>49</v>
      </c>
      <c r="H24" s="40">
        <v>30</v>
      </c>
      <c r="I24" s="40"/>
      <c r="J24" s="40"/>
      <c r="K24" s="40"/>
      <c r="L24" s="40">
        <v>39</v>
      </c>
      <c r="M24" s="40">
        <v>157</v>
      </c>
      <c r="N24" s="40">
        <v>7880</v>
      </c>
      <c r="O24" s="42">
        <f t="shared" si="1"/>
        <v>64904.933333333334</v>
      </c>
      <c r="P24" s="40">
        <v>14</v>
      </c>
      <c r="Q24" s="42">
        <f t="shared" si="0"/>
        <v>679.88668555240793</v>
      </c>
      <c r="R24" s="42">
        <f t="shared" si="2"/>
        <v>16.326250000000002</v>
      </c>
      <c r="S24" s="42">
        <f t="shared" si="3"/>
        <v>5599.9999999999991</v>
      </c>
      <c r="T24" s="40">
        <v>11100</v>
      </c>
      <c r="U24" s="40"/>
      <c r="V24" s="40"/>
      <c r="W24" s="40"/>
      <c r="X24" s="40">
        <v>387.29</v>
      </c>
      <c r="Y24" s="42">
        <f t="shared" si="4"/>
        <v>3189.9786333333336</v>
      </c>
      <c r="Z24" s="40">
        <f t="shared" si="5"/>
        <v>91427</v>
      </c>
      <c r="AA24" s="42">
        <f t="shared" si="6"/>
        <v>26522.066666666666</v>
      </c>
      <c r="AB24" s="40"/>
      <c r="AC24" s="40"/>
      <c r="AD24" s="40"/>
      <c r="AE24" s="40"/>
      <c r="AF24" s="40"/>
      <c r="AG24" s="40"/>
      <c r="AH24" s="40"/>
    </row>
    <row r="25" spans="1:34" x14ac:dyDescent="0.25">
      <c r="A25" s="56">
        <v>22</v>
      </c>
      <c r="B25" s="56" t="s">
        <v>10</v>
      </c>
      <c r="C25" s="40" t="s">
        <v>46</v>
      </c>
      <c r="D25" s="40" t="s">
        <v>19</v>
      </c>
      <c r="E25" s="40">
        <v>116.15</v>
      </c>
      <c r="F25" s="38" t="s">
        <v>1797</v>
      </c>
      <c r="G25" s="38" t="s">
        <v>50</v>
      </c>
      <c r="H25" s="40">
        <v>28</v>
      </c>
      <c r="I25" s="40"/>
      <c r="J25" s="40"/>
      <c r="K25" s="40"/>
      <c r="L25" s="40">
        <v>42</v>
      </c>
      <c r="M25" s="40">
        <v>161</v>
      </c>
      <c r="N25" s="40">
        <v>7730</v>
      </c>
      <c r="O25" s="42">
        <f t="shared" si="1"/>
        <v>68217.25</v>
      </c>
      <c r="P25" s="40">
        <v>17</v>
      </c>
      <c r="Q25" s="42">
        <f t="shared" si="0"/>
        <v>770.53824362606235</v>
      </c>
      <c r="R25" s="42">
        <f t="shared" si="2"/>
        <v>16.222426470588236</v>
      </c>
      <c r="S25" s="42">
        <f t="shared" si="3"/>
        <v>6800</v>
      </c>
      <c r="T25" s="40">
        <v>12500</v>
      </c>
      <c r="U25" s="40"/>
      <c r="V25" s="40"/>
      <c r="W25" s="40"/>
      <c r="X25" s="40">
        <v>453.27</v>
      </c>
      <c r="Y25" s="42">
        <f t="shared" si="4"/>
        <v>4000.1077499999997</v>
      </c>
      <c r="Z25" s="40">
        <f t="shared" si="5"/>
        <v>110312.5</v>
      </c>
      <c r="AA25" s="42">
        <f t="shared" si="6"/>
        <v>42095.25</v>
      </c>
      <c r="AB25" s="40"/>
      <c r="AC25" s="40"/>
      <c r="AD25" s="40"/>
      <c r="AE25" s="40"/>
      <c r="AF25" s="40"/>
      <c r="AG25" s="40"/>
      <c r="AH25" s="40"/>
    </row>
    <row r="26" spans="1:34" x14ac:dyDescent="0.25">
      <c r="A26" s="56">
        <v>23</v>
      </c>
      <c r="B26" s="56" t="s">
        <v>10</v>
      </c>
      <c r="C26" s="40" t="s">
        <v>46</v>
      </c>
      <c r="D26" s="40" t="s">
        <v>19</v>
      </c>
      <c r="E26" s="40">
        <v>116.11</v>
      </c>
      <c r="F26" s="38" t="s">
        <v>1798</v>
      </c>
      <c r="G26" s="38" t="s">
        <v>51</v>
      </c>
      <c r="H26" s="40">
        <v>30</v>
      </c>
      <c r="I26" s="40"/>
      <c r="J26" s="40"/>
      <c r="K26" s="40"/>
      <c r="L26" s="40">
        <v>42</v>
      </c>
      <c r="M26" s="40">
        <v>160</v>
      </c>
      <c r="N26" s="40">
        <v>7880</v>
      </c>
      <c r="O26" s="42">
        <f t="shared" si="1"/>
        <v>64904.933333333334</v>
      </c>
      <c r="P26" s="40">
        <v>18</v>
      </c>
      <c r="Q26" s="42">
        <f t="shared" si="0"/>
        <v>874.14002428166737</v>
      </c>
      <c r="R26" s="42">
        <f t="shared" si="2"/>
        <v>15.329351851851852</v>
      </c>
      <c r="S26" s="42">
        <f t="shared" si="3"/>
        <v>7200</v>
      </c>
      <c r="T26" s="40">
        <v>13400</v>
      </c>
      <c r="U26" s="40"/>
      <c r="V26" s="40"/>
      <c r="W26" s="40"/>
      <c r="X26" s="40">
        <v>437.1</v>
      </c>
      <c r="Y26" s="42">
        <f t="shared" si="4"/>
        <v>3600.2469999999998</v>
      </c>
      <c r="Z26" s="40">
        <f t="shared" si="5"/>
        <v>110371.33333333333</v>
      </c>
      <c r="AA26" s="42">
        <f t="shared" si="6"/>
        <v>45466.399999999994</v>
      </c>
      <c r="AB26" s="40"/>
      <c r="AC26" s="40"/>
      <c r="AD26" s="40"/>
      <c r="AE26" s="40"/>
      <c r="AF26" s="40"/>
      <c r="AG26" s="40"/>
      <c r="AH26" s="40"/>
    </row>
    <row r="27" spans="1:34" x14ac:dyDescent="0.25">
      <c r="A27" s="56">
        <v>24</v>
      </c>
      <c r="B27" s="56" t="s">
        <v>10</v>
      </c>
      <c r="C27" s="40" t="s">
        <v>46</v>
      </c>
      <c r="D27" s="40" t="s">
        <v>19</v>
      </c>
      <c r="E27" s="40">
        <v>116.22</v>
      </c>
      <c r="F27" s="38" t="s">
        <v>1799</v>
      </c>
      <c r="G27" s="38" t="s">
        <v>52</v>
      </c>
      <c r="H27" s="40">
        <v>30</v>
      </c>
      <c r="I27" s="40"/>
      <c r="J27" s="40"/>
      <c r="K27" s="40"/>
      <c r="L27" s="40">
        <v>42</v>
      </c>
      <c r="M27" s="40">
        <v>159</v>
      </c>
      <c r="N27" s="40">
        <v>8380</v>
      </c>
      <c r="O27" s="42">
        <f t="shared" si="1"/>
        <v>69023.266666666663</v>
      </c>
      <c r="P27" s="40">
        <v>19</v>
      </c>
      <c r="Q27" s="42">
        <f t="shared" si="0"/>
        <v>922.70335896398217</v>
      </c>
      <c r="R27" s="42">
        <f t="shared" si="2"/>
        <v>16.03982456140351</v>
      </c>
      <c r="S27" s="42">
        <f t="shared" si="3"/>
        <v>7600</v>
      </c>
      <c r="T27" s="40">
        <v>14800</v>
      </c>
      <c r="U27" s="40"/>
      <c r="V27" s="40"/>
      <c r="W27" s="40"/>
      <c r="X27" s="40">
        <v>546.33000000000004</v>
      </c>
      <c r="Y27" s="42">
        <f t="shared" si="4"/>
        <v>4499.9381000000003</v>
      </c>
      <c r="Z27" s="40">
        <f t="shared" si="5"/>
        <v>121902.66666666667</v>
      </c>
      <c r="AA27" s="42">
        <f t="shared" si="6"/>
        <v>52879.400000000009</v>
      </c>
      <c r="AB27" s="40"/>
      <c r="AC27" s="40"/>
      <c r="AD27" s="40"/>
      <c r="AE27" s="40"/>
      <c r="AF27" s="40"/>
      <c r="AG27" s="40"/>
      <c r="AH27" s="40"/>
    </row>
    <row r="28" spans="1:34" x14ac:dyDescent="0.25">
      <c r="A28" s="56">
        <v>25</v>
      </c>
      <c r="B28" s="56" t="s">
        <v>10</v>
      </c>
      <c r="C28" s="40" t="s">
        <v>46</v>
      </c>
      <c r="D28" s="40" t="s">
        <v>19</v>
      </c>
      <c r="E28" s="40">
        <v>116.24</v>
      </c>
      <c r="F28" s="38" t="s">
        <v>1800</v>
      </c>
      <c r="G28" s="38" t="s">
        <v>53</v>
      </c>
      <c r="H28" s="40">
        <v>30</v>
      </c>
      <c r="I28" s="40"/>
      <c r="J28" s="40"/>
      <c r="K28" s="40"/>
      <c r="L28" s="40">
        <v>42</v>
      </c>
      <c r="M28" s="40">
        <v>160</v>
      </c>
      <c r="N28" s="40">
        <v>8130</v>
      </c>
      <c r="O28" s="42">
        <f t="shared" si="1"/>
        <v>66964.099999999991</v>
      </c>
      <c r="P28" s="40">
        <v>17</v>
      </c>
      <c r="Q28" s="42">
        <f t="shared" si="0"/>
        <v>825.57668959935245</v>
      </c>
      <c r="R28" s="42">
        <f t="shared" si="2"/>
        <v>16.957843137254901</v>
      </c>
      <c r="S28" s="42">
        <f t="shared" si="3"/>
        <v>6800</v>
      </c>
      <c r="T28" s="40">
        <v>14000</v>
      </c>
      <c r="U28" s="40"/>
      <c r="V28" s="40"/>
      <c r="W28" s="40"/>
      <c r="X28" s="40">
        <v>425</v>
      </c>
      <c r="Y28" s="42">
        <f t="shared" si="4"/>
        <v>3500.583333333333</v>
      </c>
      <c r="Z28" s="40">
        <f t="shared" si="5"/>
        <v>115313.33333333333</v>
      </c>
      <c r="AA28" s="42">
        <f t="shared" si="6"/>
        <v>48349.233333333337</v>
      </c>
      <c r="AB28" s="40"/>
      <c r="AC28" s="40"/>
      <c r="AD28" s="40"/>
      <c r="AE28" s="40"/>
      <c r="AF28" s="40"/>
      <c r="AG28" s="40"/>
      <c r="AH28" s="40"/>
    </row>
    <row r="29" spans="1:34" x14ac:dyDescent="0.25">
      <c r="A29" s="56">
        <v>26</v>
      </c>
      <c r="B29" s="56" t="s">
        <v>10</v>
      </c>
      <c r="C29" s="40" t="s">
        <v>46</v>
      </c>
      <c r="D29" s="40" t="s">
        <v>19</v>
      </c>
      <c r="E29" s="40">
        <v>116.23</v>
      </c>
      <c r="F29" s="38" t="s">
        <v>1801</v>
      </c>
      <c r="G29" s="38" t="s">
        <v>54</v>
      </c>
      <c r="H29" s="40">
        <v>28</v>
      </c>
      <c r="I29" s="40"/>
      <c r="J29" s="40"/>
      <c r="K29" s="40"/>
      <c r="L29" s="40">
        <v>40</v>
      </c>
      <c r="M29" s="40">
        <v>162</v>
      </c>
      <c r="N29" s="40">
        <v>8330</v>
      </c>
      <c r="O29" s="42">
        <f t="shared" si="1"/>
        <v>73512.25</v>
      </c>
      <c r="P29" s="40">
        <v>18</v>
      </c>
      <c r="Q29" s="42">
        <f t="shared" si="0"/>
        <v>815.86402266288951</v>
      </c>
      <c r="R29" s="42">
        <f t="shared" si="2"/>
        <v>16.546875</v>
      </c>
      <c r="S29" s="42">
        <f t="shared" si="3"/>
        <v>7199.9999999999991</v>
      </c>
      <c r="T29" s="40">
        <v>13500</v>
      </c>
      <c r="U29" s="40"/>
      <c r="V29" s="40"/>
      <c r="W29" s="40"/>
      <c r="X29" s="40">
        <v>396.6</v>
      </c>
      <c r="Y29" s="42">
        <f t="shared" si="4"/>
        <v>3499.9949999999999</v>
      </c>
      <c r="Z29" s="40">
        <f t="shared" si="5"/>
        <v>119137.49999999999</v>
      </c>
      <c r="AA29" s="42">
        <f t="shared" si="6"/>
        <v>45625.249999999985</v>
      </c>
      <c r="AB29" s="40"/>
      <c r="AC29" s="40"/>
      <c r="AD29" s="40"/>
      <c r="AE29" s="40"/>
      <c r="AF29" s="40"/>
      <c r="AG29" s="40"/>
      <c r="AH29" s="40"/>
    </row>
    <row r="30" spans="1:34" x14ac:dyDescent="0.25">
      <c r="A30" s="56">
        <v>27</v>
      </c>
      <c r="B30" s="56" t="s">
        <v>10</v>
      </c>
      <c r="C30" s="40" t="s">
        <v>46</v>
      </c>
      <c r="D30" s="40" t="s">
        <v>19</v>
      </c>
      <c r="E30" s="40">
        <v>116.17</v>
      </c>
      <c r="F30" s="38" t="s">
        <v>1802</v>
      </c>
      <c r="G30" s="38" t="s">
        <v>55</v>
      </c>
      <c r="H30" s="40">
        <v>30</v>
      </c>
      <c r="I30" s="40"/>
      <c r="J30" s="40"/>
      <c r="K30" s="40"/>
      <c r="L30" s="40">
        <v>42</v>
      </c>
      <c r="M30" s="40">
        <v>160</v>
      </c>
      <c r="N30" s="40">
        <v>8130</v>
      </c>
      <c r="O30" s="42">
        <f t="shared" si="1"/>
        <v>66964.099999999991</v>
      </c>
      <c r="P30" s="40">
        <v>19</v>
      </c>
      <c r="Q30" s="42">
        <f t="shared" si="0"/>
        <v>922.70335896398217</v>
      </c>
      <c r="R30" s="42">
        <f t="shared" si="2"/>
        <v>15.714692982456141</v>
      </c>
      <c r="S30" s="42">
        <f t="shared" si="3"/>
        <v>7600</v>
      </c>
      <c r="T30" s="40">
        <v>14500</v>
      </c>
      <c r="U30" s="40"/>
      <c r="V30" s="40"/>
      <c r="W30" s="40"/>
      <c r="X30" s="40">
        <v>522</v>
      </c>
      <c r="Y30" s="42">
        <f t="shared" si="4"/>
        <v>4299.54</v>
      </c>
      <c r="Z30" s="40">
        <f t="shared" si="5"/>
        <v>119431.66666666667</v>
      </c>
      <c r="AA30" s="42">
        <f t="shared" si="6"/>
        <v>52467.56666666668</v>
      </c>
      <c r="AB30" s="40"/>
      <c r="AC30" s="40"/>
      <c r="AD30" s="40"/>
      <c r="AE30" s="40"/>
      <c r="AF30" s="40"/>
      <c r="AG30" s="40"/>
      <c r="AH30" s="40"/>
    </row>
    <row r="31" spans="1:34" x14ac:dyDescent="0.25">
      <c r="A31" s="56">
        <v>28</v>
      </c>
      <c r="B31" s="56" t="s">
        <v>10</v>
      </c>
      <c r="C31" s="40" t="s">
        <v>46</v>
      </c>
      <c r="D31" s="40" t="s">
        <v>19</v>
      </c>
      <c r="E31" s="40">
        <v>116.12</v>
      </c>
      <c r="F31" s="38" t="s">
        <v>1803</v>
      </c>
      <c r="G31" s="38" t="s">
        <v>56</v>
      </c>
      <c r="H31" s="40">
        <v>28</v>
      </c>
      <c r="I31" s="40"/>
      <c r="J31" s="40"/>
      <c r="K31" s="40"/>
      <c r="L31" s="40">
        <v>33</v>
      </c>
      <c r="M31" s="40">
        <v>164</v>
      </c>
      <c r="N31" s="40">
        <v>8030</v>
      </c>
      <c r="O31" s="42">
        <f t="shared" si="1"/>
        <v>70864.75</v>
      </c>
      <c r="P31" s="40">
        <v>15</v>
      </c>
      <c r="Q31" s="42">
        <f t="shared" si="0"/>
        <v>679.88668555240793</v>
      </c>
      <c r="R31" s="42">
        <f t="shared" si="2"/>
        <v>17.502916666666668</v>
      </c>
      <c r="S31" s="42">
        <f t="shared" si="3"/>
        <v>6000</v>
      </c>
      <c r="T31" s="40">
        <v>11900</v>
      </c>
      <c r="U31" s="40"/>
      <c r="V31" s="40"/>
      <c r="W31" s="40"/>
      <c r="X31" s="40">
        <v>362.6</v>
      </c>
      <c r="Y31" s="42">
        <f t="shared" si="4"/>
        <v>3199.9450000000002</v>
      </c>
      <c r="Z31" s="40">
        <f t="shared" si="5"/>
        <v>105017.5</v>
      </c>
      <c r="AA31" s="42">
        <f t="shared" si="6"/>
        <v>34152.75</v>
      </c>
      <c r="AB31" s="40"/>
      <c r="AC31" s="40"/>
      <c r="AD31" s="40"/>
      <c r="AE31" s="40"/>
      <c r="AF31" s="40"/>
      <c r="AG31" s="40"/>
      <c r="AH31" s="40"/>
    </row>
    <row r="32" spans="1:34" x14ac:dyDescent="0.25">
      <c r="A32" s="56">
        <v>29</v>
      </c>
      <c r="B32" s="56" t="s">
        <v>10</v>
      </c>
      <c r="C32" s="40" t="s">
        <v>46</v>
      </c>
      <c r="D32" s="40" t="s">
        <v>19</v>
      </c>
      <c r="E32" s="40">
        <v>116.16</v>
      </c>
      <c r="F32" s="38" t="s">
        <v>1804</v>
      </c>
      <c r="G32" s="38" t="s">
        <v>57</v>
      </c>
      <c r="H32" s="40">
        <v>30</v>
      </c>
      <c r="I32" s="40"/>
      <c r="J32" s="40"/>
      <c r="K32" s="40"/>
      <c r="L32" s="40">
        <v>36</v>
      </c>
      <c r="M32" s="40">
        <v>164</v>
      </c>
      <c r="N32" s="40">
        <v>7680</v>
      </c>
      <c r="O32" s="42">
        <f t="shared" si="1"/>
        <v>63257.599999999999</v>
      </c>
      <c r="P32" s="40">
        <v>16</v>
      </c>
      <c r="Q32" s="42">
        <f t="shared" si="0"/>
        <v>777.01335491703753</v>
      </c>
      <c r="R32" s="42">
        <f>T32/Q32</f>
        <v>16.473333333333336</v>
      </c>
      <c r="S32" s="42">
        <f t="shared" si="3"/>
        <v>6399.9999999999982</v>
      </c>
      <c r="T32" s="40">
        <v>12800</v>
      </c>
      <c r="U32" s="40"/>
      <c r="V32" s="40"/>
      <c r="W32" s="40"/>
      <c r="X32" s="40">
        <v>461.5</v>
      </c>
      <c r="Y32" s="42">
        <f t="shared" si="4"/>
        <v>3801.2216666666664</v>
      </c>
      <c r="Z32" s="40">
        <f t="shared" si="5"/>
        <v>105429.33333333333</v>
      </c>
      <c r="AA32" s="42">
        <f t="shared" si="6"/>
        <v>42171.73333333333</v>
      </c>
      <c r="AB32" s="40"/>
      <c r="AC32" s="40"/>
      <c r="AD32" s="40"/>
      <c r="AE32" s="40"/>
      <c r="AF32" s="40"/>
      <c r="AG32" s="40"/>
      <c r="AH32" s="40"/>
    </row>
    <row r="33" spans="1:34" x14ac:dyDescent="0.25">
      <c r="A33" s="56">
        <v>30</v>
      </c>
      <c r="B33" s="56" t="s">
        <v>10</v>
      </c>
      <c r="C33" s="40" t="s">
        <v>46</v>
      </c>
      <c r="D33" s="40" t="s">
        <v>19</v>
      </c>
      <c r="E33" s="40">
        <v>116.2</v>
      </c>
      <c r="F33" s="38" t="s">
        <v>1805</v>
      </c>
      <c r="G33" s="38" t="s">
        <v>58</v>
      </c>
      <c r="H33" s="40">
        <v>30</v>
      </c>
      <c r="I33" s="40"/>
      <c r="J33" s="40"/>
      <c r="K33" s="40"/>
      <c r="L33" s="40">
        <v>34</v>
      </c>
      <c r="M33" s="40">
        <v>163</v>
      </c>
      <c r="N33" s="40">
        <v>8080</v>
      </c>
      <c r="O33" s="42">
        <f t="shared" si="1"/>
        <v>66552.266666666663</v>
      </c>
      <c r="P33" s="40">
        <v>17</v>
      </c>
      <c r="Q33" s="42">
        <f t="shared" si="0"/>
        <v>825.57668959935245</v>
      </c>
      <c r="R33" s="42">
        <f t="shared" si="2"/>
        <v>16.957843137254901</v>
      </c>
      <c r="S33" s="42">
        <f t="shared" si="3"/>
        <v>6800</v>
      </c>
      <c r="T33" s="40">
        <v>14000</v>
      </c>
      <c r="U33" s="40"/>
      <c r="V33" s="40"/>
      <c r="W33" s="40"/>
      <c r="X33" s="40">
        <v>461.35</v>
      </c>
      <c r="Y33" s="42">
        <f t="shared" si="4"/>
        <v>3799.9861666666666</v>
      </c>
      <c r="Z33" s="40">
        <f t="shared" si="5"/>
        <v>115313.33333333333</v>
      </c>
      <c r="AA33" s="42">
        <f t="shared" si="6"/>
        <v>48761.066666666666</v>
      </c>
      <c r="AB33" s="40"/>
      <c r="AC33" s="40"/>
      <c r="AD33" s="40"/>
      <c r="AE33" s="40"/>
      <c r="AF33" s="40"/>
      <c r="AG33" s="40"/>
      <c r="AH33" s="40"/>
    </row>
    <row r="34" spans="1:34" x14ac:dyDescent="0.25">
      <c r="A34" s="56">
        <v>31</v>
      </c>
      <c r="B34" s="56" t="s">
        <v>10</v>
      </c>
      <c r="C34" s="40" t="s">
        <v>46</v>
      </c>
      <c r="D34" s="40" t="s">
        <v>19</v>
      </c>
      <c r="E34" s="40">
        <v>116.7</v>
      </c>
      <c r="F34" s="38" t="s">
        <v>1806</v>
      </c>
      <c r="G34" s="38" t="s">
        <v>59</v>
      </c>
      <c r="H34" s="40">
        <v>32</v>
      </c>
      <c r="I34" s="40"/>
      <c r="J34" s="40"/>
      <c r="K34" s="40"/>
      <c r="L34" s="40">
        <v>41</v>
      </c>
      <c r="M34" s="40">
        <v>162</v>
      </c>
      <c r="N34" s="40">
        <v>8180</v>
      </c>
      <c r="O34" s="42">
        <f t="shared" si="1"/>
        <v>63164.9375</v>
      </c>
      <c r="P34" s="40">
        <v>18</v>
      </c>
      <c r="Q34" s="42">
        <f t="shared" si="0"/>
        <v>932.41602590044522</v>
      </c>
      <c r="R34" s="42">
        <f t="shared" si="2"/>
        <v>14.585763888888888</v>
      </c>
      <c r="S34" s="42">
        <f t="shared" si="3"/>
        <v>7200</v>
      </c>
      <c r="T34" s="40">
        <v>13600</v>
      </c>
      <c r="U34" s="40"/>
      <c r="V34" s="40"/>
      <c r="W34" s="40"/>
      <c r="X34" s="40">
        <v>518</v>
      </c>
      <c r="Y34" s="42">
        <f t="shared" si="4"/>
        <v>3999.9312500000001</v>
      </c>
      <c r="Z34" s="40">
        <f t="shared" si="5"/>
        <v>105017.49999999999</v>
      </c>
      <c r="AA34" s="42">
        <f t="shared" si="6"/>
        <v>41852.562499999985</v>
      </c>
      <c r="AB34" s="40"/>
      <c r="AC34" s="40"/>
      <c r="AD34" s="40"/>
      <c r="AE34" s="40"/>
      <c r="AF34" s="40"/>
      <c r="AG34" s="40"/>
      <c r="AH34" s="40"/>
    </row>
    <row r="35" spans="1:34" x14ac:dyDescent="0.25">
      <c r="A35" s="56">
        <v>32</v>
      </c>
      <c r="B35" s="56" t="s">
        <v>10</v>
      </c>
      <c r="C35" s="40" t="s">
        <v>46</v>
      </c>
      <c r="D35" s="40" t="s">
        <v>19</v>
      </c>
      <c r="E35" s="40">
        <v>116.8</v>
      </c>
      <c r="F35" s="38" t="s">
        <v>1807</v>
      </c>
      <c r="G35" s="38" t="s">
        <v>60</v>
      </c>
      <c r="H35" s="40">
        <v>30</v>
      </c>
      <c r="I35" s="40"/>
      <c r="J35" s="40"/>
      <c r="K35" s="40"/>
      <c r="L35" s="40">
        <v>42</v>
      </c>
      <c r="M35" s="40">
        <v>160</v>
      </c>
      <c r="N35" s="40">
        <v>7830</v>
      </c>
      <c r="O35" s="42">
        <f t="shared" si="1"/>
        <v>64493.1</v>
      </c>
      <c r="P35" s="40">
        <v>16</v>
      </c>
      <c r="Q35" s="42">
        <f t="shared" si="0"/>
        <v>777.01335491703753</v>
      </c>
      <c r="R35" s="42">
        <f t="shared" si="2"/>
        <v>16.215937500000003</v>
      </c>
      <c r="S35" s="42">
        <f t="shared" si="3"/>
        <v>6399.9999999999982</v>
      </c>
      <c r="T35" s="40">
        <v>12600</v>
      </c>
      <c r="U35" s="40"/>
      <c r="V35" s="40"/>
      <c r="W35" s="40"/>
      <c r="X35" s="40">
        <v>425</v>
      </c>
      <c r="Y35" s="42">
        <f t="shared" si="4"/>
        <v>3500.583333333333</v>
      </c>
      <c r="Z35" s="40">
        <f t="shared" si="5"/>
        <v>103781.99999999999</v>
      </c>
      <c r="AA35" s="42">
        <f t="shared" si="6"/>
        <v>39288.899999999987</v>
      </c>
      <c r="AB35" s="40"/>
      <c r="AC35" s="40"/>
      <c r="AD35" s="40"/>
      <c r="AE35" s="40"/>
      <c r="AF35" s="40"/>
      <c r="AG35" s="40"/>
      <c r="AH35" s="40"/>
    </row>
    <row r="36" spans="1:34" x14ac:dyDescent="0.25">
      <c r="A36" s="56">
        <v>33</v>
      </c>
      <c r="B36" s="56" t="s">
        <v>10</v>
      </c>
      <c r="C36" s="40" t="s">
        <v>46</v>
      </c>
      <c r="D36" s="40" t="s">
        <v>19</v>
      </c>
      <c r="E36" s="40">
        <v>116.3</v>
      </c>
      <c r="F36" s="38" t="s">
        <v>1808</v>
      </c>
      <c r="G36" s="38" t="s">
        <v>52</v>
      </c>
      <c r="H36" s="40">
        <v>30</v>
      </c>
      <c r="I36" s="40"/>
      <c r="J36" s="40"/>
      <c r="K36" s="40"/>
      <c r="L36" s="40">
        <v>41</v>
      </c>
      <c r="M36" s="40">
        <v>157</v>
      </c>
      <c r="N36" s="40">
        <v>7830</v>
      </c>
      <c r="O36" s="42">
        <f t="shared" si="1"/>
        <v>64493.1</v>
      </c>
      <c r="P36" s="40">
        <v>15</v>
      </c>
      <c r="Q36" s="42">
        <f t="shared" ref="Q36:Q67" si="7">((P36*10000)/(25*247.1))*H36</f>
        <v>728.45002023472284</v>
      </c>
      <c r="R36" s="42">
        <f t="shared" si="2"/>
        <v>16.198777777777778</v>
      </c>
      <c r="S36" s="42">
        <f t="shared" si="3"/>
        <v>6000</v>
      </c>
      <c r="T36" s="40">
        <v>11800</v>
      </c>
      <c r="U36" s="40"/>
      <c r="V36" s="40"/>
      <c r="W36" s="40"/>
      <c r="X36" s="40">
        <v>352</v>
      </c>
      <c r="Y36" s="42">
        <f t="shared" si="4"/>
        <v>2899.3066666666664</v>
      </c>
      <c r="Z36" s="40">
        <f t="shared" si="5"/>
        <v>97192.666666666672</v>
      </c>
      <c r="AA36" s="42">
        <f t="shared" si="6"/>
        <v>32699.566666666673</v>
      </c>
      <c r="AB36" s="40"/>
      <c r="AC36" s="40"/>
      <c r="AD36" s="40"/>
      <c r="AE36" s="40"/>
      <c r="AF36" s="40"/>
      <c r="AG36" s="40"/>
      <c r="AH36" s="40"/>
    </row>
    <row r="37" spans="1:34" x14ac:dyDescent="0.25">
      <c r="A37" s="56">
        <v>34</v>
      </c>
      <c r="B37" s="56" t="s">
        <v>10</v>
      </c>
      <c r="C37" s="40" t="s">
        <v>46</v>
      </c>
      <c r="D37" s="40" t="s">
        <v>19</v>
      </c>
      <c r="E37" s="40">
        <v>116.5</v>
      </c>
      <c r="F37" s="38" t="s">
        <v>1809</v>
      </c>
      <c r="G37" s="38" t="s">
        <v>61</v>
      </c>
      <c r="H37" s="40">
        <v>30</v>
      </c>
      <c r="I37" s="40"/>
      <c r="J37" s="40"/>
      <c r="K37" s="40"/>
      <c r="L37" s="40">
        <v>40</v>
      </c>
      <c r="M37" s="40">
        <v>160</v>
      </c>
      <c r="N37" s="40">
        <v>8130</v>
      </c>
      <c r="O37" s="42">
        <f t="shared" si="1"/>
        <v>66964.099999999991</v>
      </c>
      <c r="P37" s="40">
        <v>19</v>
      </c>
      <c r="Q37" s="42">
        <f t="shared" si="7"/>
        <v>922.70335896398217</v>
      </c>
      <c r="R37" s="42">
        <f t="shared" si="2"/>
        <v>16.148201754385966</v>
      </c>
      <c r="S37" s="42">
        <f t="shared" si="3"/>
        <v>7600</v>
      </c>
      <c r="T37" s="40">
        <v>14900</v>
      </c>
      <c r="U37" s="40"/>
      <c r="V37" s="40"/>
      <c r="W37" s="40"/>
      <c r="X37" s="40">
        <v>522</v>
      </c>
      <c r="Y37" s="42">
        <f t="shared" si="4"/>
        <v>4299.54</v>
      </c>
      <c r="Z37" s="40">
        <f t="shared" si="5"/>
        <v>122726.33333333334</v>
      </c>
      <c r="AA37" s="42">
        <f t="shared" si="6"/>
        <v>55762.233333333352</v>
      </c>
      <c r="AB37" s="40"/>
      <c r="AC37" s="40"/>
      <c r="AD37" s="40"/>
      <c r="AE37" s="40"/>
      <c r="AF37" s="40"/>
      <c r="AG37" s="40"/>
      <c r="AH37" s="40"/>
    </row>
    <row r="38" spans="1:34" x14ac:dyDescent="0.25">
      <c r="A38" s="56">
        <v>35</v>
      </c>
      <c r="B38" s="56" t="s">
        <v>10</v>
      </c>
      <c r="C38" s="40" t="s">
        <v>46</v>
      </c>
      <c r="D38" s="40" t="s">
        <v>19</v>
      </c>
      <c r="E38" s="40">
        <v>116.25</v>
      </c>
      <c r="F38" s="38" t="s">
        <v>1810</v>
      </c>
      <c r="G38" s="38" t="s">
        <v>62</v>
      </c>
      <c r="H38" s="40">
        <v>30</v>
      </c>
      <c r="I38" s="40"/>
      <c r="J38" s="40"/>
      <c r="K38" s="40"/>
      <c r="L38" s="40">
        <v>40</v>
      </c>
      <c r="M38" s="40">
        <v>155</v>
      </c>
      <c r="N38" s="40">
        <v>8330</v>
      </c>
      <c r="O38" s="42">
        <f t="shared" si="1"/>
        <v>68611.433333333334</v>
      </c>
      <c r="P38" s="40">
        <v>18</v>
      </c>
      <c r="Q38" s="42">
        <f t="shared" si="7"/>
        <v>874.14002428166737</v>
      </c>
      <c r="R38" s="42">
        <f t="shared" si="2"/>
        <v>16.358935185185185</v>
      </c>
      <c r="S38" s="42">
        <f t="shared" si="3"/>
        <v>7200</v>
      </c>
      <c r="T38" s="40">
        <v>14300</v>
      </c>
      <c r="U38" s="40"/>
      <c r="V38" s="40"/>
      <c r="W38" s="40"/>
      <c r="X38" s="40">
        <v>440</v>
      </c>
      <c r="Y38" s="42">
        <f t="shared" si="4"/>
        <v>3624.1333333333332</v>
      </c>
      <c r="Z38" s="40">
        <f t="shared" si="5"/>
        <v>117784.33333333333</v>
      </c>
      <c r="AA38" s="42">
        <f t="shared" si="6"/>
        <v>49172.899999999994</v>
      </c>
      <c r="AB38" s="40"/>
      <c r="AC38" s="40"/>
      <c r="AD38" s="40"/>
      <c r="AE38" s="40"/>
      <c r="AF38" s="40"/>
      <c r="AG38" s="40"/>
      <c r="AH38" s="40"/>
    </row>
    <row r="39" spans="1:34" x14ac:dyDescent="0.25">
      <c r="A39" s="56">
        <v>36</v>
      </c>
      <c r="B39" s="56" t="s">
        <v>10</v>
      </c>
      <c r="C39" s="40" t="s">
        <v>63</v>
      </c>
      <c r="D39" s="40" t="s">
        <v>64</v>
      </c>
      <c r="E39" s="40">
        <v>54.21</v>
      </c>
      <c r="F39" s="38" t="s">
        <v>1811</v>
      </c>
      <c r="G39" s="38" t="s">
        <v>65</v>
      </c>
      <c r="H39" s="40">
        <v>30</v>
      </c>
      <c r="I39" s="40"/>
      <c r="J39" s="40"/>
      <c r="K39" s="40"/>
      <c r="L39" s="40">
        <v>35</v>
      </c>
      <c r="M39" s="40">
        <v>160</v>
      </c>
      <c r="N39" s="40">
        <v>7680</v>
      </c>
      <c r="O39" s="42">
        <f t="shared" si="1"/>
        <v>63257.599999999999</v>
      </c>
      <c r="P39" s="40">
        <v>15</v>
      </c>
      <c r="Q39" s="42">
        <f t="shared" si="7"/>
        <v>728.45002023472284</v>
      </c>
      <c r="R39" s="42">
        <f t="shared" si="2"/>
        <v>16.239961111111111</v>
      </c>
      <c r="S39" s="42">
        <f t="shared" si="3"/>
        <v>6000</v>
      </c>
      <c r="T39" s="40">
        <v>11830</v>
      </c>
      <c r="U39" s="40"/>
      <c r="V39" s="40"/>
      <c r="W39" s="40"/>
      <c r="X39" s="40">
        <v>700</v>
      </c>
      <c r="Y39" s="42">
        <f t="shared" si="4"/>
        <v>5765.6666666666661</v>
      </c>
      <c r="Z39" s="40">
        <f t="shared" si="5"/>
        <v>97439.766666666663</v>
      </c>
      <c r="AA39" s="42">
        <f t="shared" si="6"/>
        <v>34182.166666666664</v>
      </c>
      <c r="AB39" s="40"/>
      <c r="AC39" s="40"/>
      <c r="AD39" s="40"/>
      <c r="AE39" s="40"/>
      <c r="AF39" s="40"/>
      <c r="AG39" s="40"/>
      <c r="AH39" s="40"/>
    </row>
    <row r="40" spans="1:34" x14ac:dyDescent="0.25">
      <c r="A40" s="56">
        <v>37</v>
      </c>
      <c r="B40" s="56" t="s">
        <v>10</v>
      </c>
      <c r="C40" s="40" t="s">
        <v>63</v>
      </c>
      <c r="D40" s="40" t="s">
        <v>64</v>
      </c>
      <c r="E40" s="40">
        <v>54.23</v>
      </c>
      <c r="F40" s="38" t="s">
        <v>1812</v>
      </c>
      <c r="G40" s="38" t="s">
        <v>66</v>
      </c>
      <c r="H40" s="40">
        <v>30</v>
      </c>
      <c r="I40" s="40"/>
      <c r="J40" s="40"/>
      <c r="K40" s="40"/>
      <c r="L40" s="40">
        <v>35</v>
      </c>
      <c r="M40" s="40">
        <v>160</v>
      </c>
      <c r="N40" s="40">
        <v>8080</v>
      </c>
      <c r="O40" s="42">
        <f t="shared" si="1"/>
        <v>66552.266666666663</v>
      </c>
      <c r="P40" s="40">
        <v>15</v>
      </c>
      <c r="Q40" s="42">
        <f t="shared" si="7"/>
        <v>728.45002023472284</v>
      </c>
      <c r="R40" s="42">
        <f t="shared" si="2"/>
        <v>16.239961111111111</v>
      </c>
      <c r="S40" s="42">
        <f t="shared" si="3"/>
        <v>6000</v>
      </c>
      <c r="T40" s="40">
        <v>11830</v>
      </c>
      <c r="U40" s="40"/>
      <c r="V40" s="40"/>
      <c r="W40" s="40"/>
      <c r="X40" s="40">
        <v>700</v>
      </c>
      <c r="Y40" s="42">
        <f t="shared" si="4"/>
        <v>5765.6666666666661</v>
      </c>
      <c r="Z40" s="40">
        <f t="shared" si="5"/>
        <v>97439.766666666663</v>
      </c>
      <c r="AA40" s="42">
        <f t="shared" si="6"/>
        <v>30887.5</v>
      </c>
      <c r="AB40" s="40"/>
      <c r="AC40" s="40"/>
      <c r="AD40" s="40"/>
      <c r="AE40" s="40"/>
      <c r="AF40" s="40"/>
      <c r="AG40" s="40"/>
      <c r="AH40" s="40"/>
    </row>
    <row r="41" spans="1:34" x14ac:dyDescent="0.25">
      <c r="A41" s="56">
        <v>38</v>
      </c>
      <c r="B41" s="56" t="s">
        <v>10</v>
      </c>
      <c r="C41" s="40" t="s">
        <v>67</v>
      </c>
      <c r="D41" s="40" t="s">
        <v>64</v>
      </c>
      <c r="E41" s="40">
        <v>117.4</v>
      </c>
      <c r="F41" s="38" t="s">
        <v>1813</v>
      </c>
      <c r="G41" s="38" t="s">
        <v>34</v>
      </c>
      <c r="H41" s="40">
        <v>30</v>
      </c>
      <c r="I41" s="40"/>
      <c r="J41" s="40"/>
      <c r="K41" s="40"/>
      <c r="L41" s="40">
        <v>37</v>
      </c>
      <c r="M41" s="40">
        <v>160</v>
      </c>
      <c r="N41" s="40">
        <v>7360</v>
      </c>
      <c r="O41" s="42">
        <f t="shared" si="1"/>
        <v>60621.866666666669</v>
      </c>
      <c r="P41" s="40">
        <v>16</v>
      </c>
      <c r="Q41" s="42">
        <f t="shared" si="7"/>
        <v>777.01335491703753</v>
      </c>
      <c r="R41" s="42">
        <f t="shared" si="2"/>
        <v>16.249398958333334</v>
      </c>
      <c r="S41" s="42">
        <f t="shared" si="3"/>
        <v>6399.9999999999982</v>
      </c>
      <c r="T41" s="40">
        <v>12626</v>
      </c>
      <c r="U41" s="40"/>
      <c r="V41" s="40"/>
      <c r="W41" s="40"/>
      <c r="X41" s="40">
        <v>727</v>
      </c>
      <c r="Y41" s="42">
        <f t="shared" si="4"/>
        <v>5988.0566666666664</v>
      </c>
      <c r="Z41" s="40">
        <f t="shared" si="5"/>
        <v>103996.15333333331</v>
      </c>
      <c r="AA41" s="42">
        <f t="shared" si="6"/>
        <v>43374.286666666638</v>
      </c>
      <c r="AB41" s="40"/>
      <c r="AC41" s="40"/>
      <c r="AD41" s="40"/>
      <c r="AE41" s="40"/>
      <c r="AF41" s="40"/>
      <c r="AG41" s="40"/>
      <c r="AH41" s="40"/>
    </row>
    <row r="42" spans="1:34" x14ac:dyDescent="0.25">
      <c r="A42" s="56">
        <v>39</v>
      </c>
      <c r="B42" s="56" t="s">
        <v>10</v>
      </c>
      <c r="C42" s="40" t="s">
        <v>67</v>
      </c>
      <c r="D42" s="40" t="s">
        <v>64</v>
      </c>
      <c r="E42" s="40">
        <v>117.5</v>
      </c>
      <c r="F42" s="38" t="s">
        <v>1814</v>
      </c>
      <c r="G42" s="38" t="s">
        <v>68</v>
      </c>
      <c r="H42" s="40">
        <v>30</v>
      </c>
      <c r="I42" s="40"/>
      <c r="J42" s="40"/>
      <c r="K42" s="40"/>
      <c r="L42" s="40">
        <v>35</v>
      </c>
      <c r="M42" s="40">
        <v>160</v>
      </c>
      <c r="N42" s="40">
        <v>7180</v>
      </c>
      <c r="O42" s="42">
        <f t="shared" si="1"/>
        <v>59139.26666666667</v>
      </c>
      <c r="P42" s="40">
        <v>17</v>
      </c>
      <c r="Q42" s="42">
        <f t="shared" si="7"/>
        <v>825.57668959935245</v>
      </c>
      <c r="R42" s="42">
        <f t="shared" si="2"/>
        <v>16.238346078431373</v>
      </c>
      <c r="S42" s="42">
        <f t="shared" si="3"/>
        <v>6800</v>
      </c>
      <c r="T42" s="40">
        <v>13406</v>
      </c>
      <c r="U42" s="40"/>
      <c r="V42" s="40"/>
      <c r="W42" s="40"/>
      <c r="X42" s="40">
        <v>779</v>
      </c>
      <c r="Y42" s="42">
        <f t="shared" si="4"/>
        <v>6416.3633333333328</v>
      </c>
      <c r="Z42" s="40">
        <f t="shared" si="5"/>
        <v>110420.75333333334</v>
      </c>
      <c r="AA42" s="42">
        <f t="shared" si="6"/>
        <v>51281.486666666671</v>
      </c>
      <c r="AB42" s="40"/>
      <c r="AC42" s="40"/>
      <c r="AD42" s="40"/>
      <c r="AE42" s="40"/>
      <c r="AF42" s="40"/>
      <c r="AG42" s="40"/>
      <c r="AH42" s="40"/>
    </row>
    <row r="43" spans="1:34" x14ac:dyDescent="0.25">
      <c r="A43" s="56">
        <v>40</v>
      </c>
      <c r="B43" s="56" t="s">
        <v>10</v>
      </c>
      <c r="C43" s="40" t="s">
        <v>67</v>
      </c>
      <c r="D43" s="40" t="s">
        <v>64</v>
      </c>
      <c r="E43" s="40">
        <v>117.7</v>
      </c>
      <c r="F43" s="38" t="s">
        <v>1815</v>
      </c>
      <c r="G43" s="38" t="s">
        <v>69</v>
      </c>
      <c r="H43" s="40">
        <v>30</v>
      </c>
      <c r="I43" s="40"/>
      <c r="J43" s="40"/>
      <c r="K43" s="40"/>
      <c r="L43" s="40">
        <v>39</v>
      </c>
      <c r="M43" s="40">
        <v>162</v>
      </c>
      <c r="N43" s="40">
        <v>7650</v>
      </c>
      <c r="O43" s="42">
        <f t="shared" si="1"/>
        <v>63010.5</v>
      </c>
      <c r="P43" s="40">
        <v>16</v>
      </c>
      <c r="Q43" s="42">
        <f t="shared" si="7"/>
        <v>777.01335491703753</v>
      </c>
      <c r="R43" s="42">
        <f t="shared" si="2"/>
        <v>16.249398958333334</v>
      </c>
      <c r="S43" s="42">
        <f t="shared" si="3"/>
        <v>6399.9999999999982</v>
      </c>
      <c r="T43" s="40">
        <v>12626</v>
      </c>
      <c r="U43" s="40"/>
      <c r="V43" s="40"/>
      <c r="W43" s="40"/>
      <c r="X43" s="40">
        <v>734</v>
      </c>
      <c r="Y43" s="42">
        <f t="shared" si="4"/>
        <v>6045.7133333333331</v>
      </c>
      <c r="Z43" s="40">
        <f t="shared" si="5"/>
        <v>103996.15333333331</v>
      </c>
      <c r="AA43" s="42">
        <f t="shared" si="6"/>
        <v>40985.653333333306</v>
      </c>
      <c r="AB43" s="40"/>
      <c r="AC43" s="40"/>
      <c r="AD43" s="40"/>
      <c r="AE43" s="40"/>
      <c r="AF43" s="40"/>
      <c r="AG43" s="40"/>
      <c r="AH43" s="40"/>
    </row>
    <row r="44" spans="1:34" x14ac:dyDescent="0.25">
      <c r="A44" s="56">
        <v>41</v>
      </c>
      <c r="B44" s="56" t="s">
        <v>10</v>
      </c>
      <c r="C44" s="40" t="s">
        <v>67</v>
      </c>
      <c r="D44" s="40" t="s">
        <v>64</v>
      </c>
      <c r="E44" s="40">
        <v>117.9</v>
      </c>
      <c r="F44" s="38" t="s">
        <v>1816</v>
      </c>
      <c r="G44" s="38" t="s">
        <v>70</v>
      </c>
      <c r="H44" s="40">
        <v>30</v>
      </c>
      <c r="I44" s="40"/>
      <c r="J44" s="40"/>
      <c r="K44" s="40"/>
      <c r="L44" s="40">
        <v>36</v>
      </c>
      <c r="M44" s="40">
        <v>158</v>
      </c>
      <c r="N44" s="40">
        <v>7950</v>
      </c>
      <c r="O44" s="42">
        <f t="shared" si="1"/>
        <v>65481.5</v>
      </c>
      <c r="P44" s="40">
        <v>15</v>
      </c>
      <c r="Q44" s="42">
        <f t="shared" si="7"/>
        <v>728.45002023472284</v>
      </c>
      <c r="R44" s="42">
        <f t="shared" si="2"/>
        <v>16.253688888888888</v>
      </c>
      <c r="S44" s="42">
        <f t="shared" si="3"/>
        <v>6000</v>
      </c>
      <c r="T44" s="40">
        <v>11840</v>
      </c>
      <c r="U44" s="40"/>
      <c r="V44" s="40"/>
      <c r="W44" s="40"/>
      <c r="X44" s="40">
        <v>703</v>
      </c>
      <c r="Y44" s="42">
        <f t="shared" si="4"/>
        <v>5790.376666666667</v>
      </c>
      <c r="Z44" s="40">
        <f t="shared" si="5"/>
        <v>97522.133333333331</v>
      </c>
      <c r="AA44" s="42">
        <f t="shared" si="6"/>
        <v>32040.633333333331</v>
      </c>
      <c r="AB44" s="40"/>
      <c r="AC44" s="40"/>
      <c r="AD44" s="40"/>
      <c r="AE44" s="40"/>
      <c r="AF44" s="40"/>
      <c r="AG44" s="40"/>
      <c r="AH44" s="40"/>
    </row>
    <row r="45" spans="1:34" x14ac:dyDescent="0.25">
      <c r="A45" s="56">
        <v>42</v>
      </c>
      <c r="B45" s="56" t="s">
        <v>10</v>
      </c>
      <c r="C45" s="40" t="s">
        <v>67</v>
      </c>
      <c r="D45" s="40" t="s">
        <v>64</v>
      </c>
      <c r="E45" s="40">
        <v>117.14</v>
      </c>
      <c r="F45" s="38" t="s">
        <v>1817</v>
      </c>
      <c r="G45" s="38" t="s">
        <v>71</v>
      </c>
      <c r="H45" s="40">
        <v>30</v>
      </c>
      <c r="I45" s="40"/>
      <c r="J45" s="40"/>
      <c r="K45" s="40"/>
      <c r="L45" s="40">
        <v>36</v>
      </c>
      <c r="M45" s="40">
        <v>160</v>
      </c>
      <c r="N45" s="40">
        <v>8210</v>
      </c>
      <c r="O45" s="42">
        <f t="shared" si="1"/>
        <v>67623.03333333334</v>
      </c>
      <c r="P45" s="40">
        <v>17</v>
      </c>
      <c r="Q45" s="42">
        <f t="shared" si="7"/>
        <v>825.57668959935245</v>
      </c>
      <c r="R45" s="42">
        <f t="shared" si="2"/>
        <v>16.238346078431373</v>
      </c>
      <c r="S45" s="42">
        <f t="shared" si="3"/>
        <v>6800</v>
      </c>
      <c r="T45" s="40">
        <v>13406</v>
      </c>
      <c r="U45" s="40"/>
      <c r="V45" s="40"/>
      <c r="W45" s="40"/>
      <c r="X45" s="40">
        <v>787</v>
      </c>
      <c r="Y45" s="42">
        <f t="shared" si="4"/>
        <v>6482.2566666666671</v>
      </c>
      <c r="Z45" s="40">
        <f t="shared" si="5"/>
        <v>110420.75333333334</v>
      </c>
      <c r="AA45" s="42">
        <f t="shared" si="6"/>
        <v>42797.72</v>
      </c>
      <c r="AB45" s="40"/>
      <c r="AC45" s="40"/>
      <c r="AD45" s="40"/>
      <c r="AE45" s="40"/>
      <c r="AF45" s="40"/>
      <c r="AG45" s="40"/>
      <c r="AH45" s="40"/>
    </row>
    <row r="46" spans="1:34" x14ac:dyDescent="0.25">
      <c r="A46" s="56">
        <v>43</v>
      </c>
      <c r="B46" s="56" t="s">
        <v>10</v>
      </c>
      <c r="C46" s="40" t="s">
        <v>67</v>
      </c>
      <c r="D46" s="40" t="s">
        <v>64</v>
      </c>
      <c r="E46" s="40">
        <v>117.16</v>
      </c>
      <c r="F46" s="38" t="s">
        <v>1818</v>
      </c>
      <c r="G46" s="38" t="s">
        <v>72</v>
      </c>
      <c r="H46" s="40">
        <v>30</v>
      </c>
      <c r="I46" s="40"/>
      <c r="J46" s="40"/>
      <c r="K46" s="40"/>
      <c r="L46" s="40">
        <v>35</v>
      </c>
      <c r="M46" s="40">
        <v>159</v>
      </c>
      <c r="N46" s="40">
        <v>8130</v>
      </c>
      <c r="O46" s="42">
        <f t="shared" si="1"/>
        <v>66964.099999999991</v>
      </c>
      <c r="P46" s="40">
        <v>17</v>
      </c>
      <c r="Q46" s="42">
        <f t="shared" si="7"/>
        <v>825.57668959935245</v>
      </c>
      <c r="R46" s="42">
        <f t="shared" si="2"/>
        <v>16.231078431372548</v>
      </c>
      <c r="S46" s="42">
        <f t="shared" si="3"/>
        <v>6800</v>
      </c>
      <c r="T46" s="40">
        <v>13400</v>
      </c>
      <c r="U46" s="40"/>
      <c r="V46" s="40"/>
      <c r="W46" s="40"/>
      <c r="X46" s="40">
        <v>720</v>
      </c>
      <c r="Y46" s="42">
        <f t="shared" si="4"/>
        <v>5930.4</v>
      </c>
      <c r="Z46" s="40">
        <f t="shared" si="5"/>
        <v>110371.33333333333</v>
      </c>
      <c r="AA46" s="42">
        <f t="shared" si="6"/>
        <v>43407.233333333337</v>
      </c>
      <c r="AB46" s="40"/>
      <c r="AC46" s="40"/>
      <c r="AD46" s="40"/>
      <c r="AE46" s="40"/>
      <c r="AF46" s="40"/>
      <c r="AG46" s="40"/>
      <c r="AH46" s="40"/>
    </row>
    <row r="47" spans="1:34" x14ac:dyDescent="0.25">
      <c r="A47" s="56">
        <v>44</v>
      </c>
      <c r="B47" s="56" t="s">
        <v>10</v>
      </c>
      <c r="C47" s="40" t="s">
        <v>67</v>
      </c>
      <c r="D47" s="40" t="s">
        <v>64</v>
      </c>
      <c r="E47" s="40">
        <v>117.17</v>
      </c>
      <c r="F47" s="38" t="s">
        <v>1819</v>
      </c>
      <c r="G47" s="38" t="s">
        <v>73</v>
      </c>
      <c r="H47" s="40">
        <v>30</v>
      </c>
      <c r="I47" s="40"/>
      <c r="J47" s="40"/>
      <c r="K47" s="40"/>
      <c r="L47" s="40">
        <v>35</v>
      </c>
      <c r="M47" s="40">
        <v>161</v>
      </c>
      <c r="N47" s="40">
        <v>8080</v>
      </c>
      <c r="O47" s="42">
        <f t="shared" si="1"/>
        <v>66552.266666666663</v>
      </c>
      <c r="P47" s="40">
        <v>14.5</v>
      </c>
      <c r="Q47" s="42">
        <f t="shared" si="7"/>
        <v>704.16835289356538</v>
      </c>
      <c r="R47" s="42">
        <f t="shared" si="2"/>
        <v>16.253215517241379</v>
      </c>
      <c r="S47" s="42">
        <f t="shared" si="3"/>
        <v>5800</v>
      </c>
      <c r="T47" s="40">
        <v>11445</v>
      </c>
      <c r="U47" s="40"/>
      <c r="V47" s="40"/>
      <c r="W47" s="40"/>
      <c r="X47" s="40">
        <v>685</v>
      </c>
      <c r="Y47" s="42">
        <f t="shared" si="4"/>
        <v>5642.1166666666659</v>
      </c>
      <c r="Z47" s="40">
        <f t="shared" si="5"/>
        <v>94268.65</v>
      </c>
      <c r="AA47" s="42">
        <f t="shared" si="6"/>
        <v>27716.383333333331</v>
      </c>
      <c r="AB47" s="40"/>
      <c r="AC47" s="40"/>
      <c r="AD47" s="40"/>
      <c r="AE47" s="40"/>
      <c r="AF47" s="40"/>
      <c r="AG47" s="40"/>
      <c r="AH47" s="40"/>
    </row>
    <row r="48" spans="1:34" x14ac:dyDescent="0.25">
      <c r="A48" s="56">
        <v>45</v>
      </c>
      <c r="B48" s="56" t="s">
        <v>10</v>
      </c>
      <c r="C48" s="40" t="s">
        <v>67</v>
      </c>
      <c r="D48" s="40" t="s">
        <v>64</v>
      </c>
      <c r="E48" s="40">
        <v>117.18</v>
      </c>
      <c r="F48" s="38" t="s">
        <v>1820</v>
      </c>
      <c r="G48" s="38" t="s">
        <v>74</v>
      </c>
      <c r="H48" s="40">
        <v>30</v>
      </c>
      <c r="I48" s="40"/>
      <c r="J48" s="40"/>
      <c r="K48" s="40"/>
      <c r="L48" s="40">
        <v>34</v>
      </c>
      <c r="M48" s="40">
        <v>160</v>
      </c>
      <c r="N48" s="40">
        <v>8070</v>
      </c>
      <c r="O48" s="42">
        <f t="shared" si="1"/>
        <v>66469.899999999994</v>
      </c>
      <c r="P48" s="40">
        <v>17</v>
      </c>
      <c r="Q48" s="42">
        <f t="shared" si="7"/>
        <v>825.57668959935245</v>
      </c>
      <c r="R48" s="42">
        <f t="shared" si="2"/>
        <v>14.341490196078432</v>
      </c>
      <c r="S48" s="42">
        <f t="shared" si="3"/>
        <v>6800</v>
      </c>
      <c r="T48" s="40">
        <v>11840</v>
      </c>
      <c r="U48" s="40"/>
      <c r="V48" s="40"/>
      <c r="W48" s="40"/>
      <c r="X48" s="40">
        <v>690</v>
      </c>
      <c r="Y48" s="42">
        <f t="shared" si="4"/>
        <v>5683.3</v>
      </c>
      <c r="Z48" s="40">
        <f t="shared" si="5"/>
        <v>97522.133333333331</v>
      </c>
      <c r="AA48" s="42">
        <f t="shared" si="6"/>
        <v>31052.233333333337</v>
      </c>
      <c r="AB48" s="40"/>
      <c r="AC48" s="40"/>
      <c r="AD48" s="40"/>
      <c r="AE48" s="40"/>
      <c r="AF48" s="40"/>
      <c r="AG48" s="40"/>
      <c r="AH48" s="40"/>
    </row>
    <row r="49" spans="1:34" x14ac:dyDescent="0.25">
      <c r="A49" s="56">
        <v>46</v>
      </c>
      <c r="B49" s="56" t="s">
        <v>10</v>
      </c>
      <c r="C49" s="40" t="s">
        <v>67</v>
      </c>
      <c r="D49" s="40" t="s">
        <v>64</v>
      </c>
      <c r="E49" s="40">
        <v>117.19</v>
      </c>
      <c r="F49" s="38" t="s">
        <v>1821</v>
      </c>
      <c r="G49" s="38" t="s">
        <v>75</v>
      </c>
      <c r="H49" s="40">
        <v>30</v>
      </c>
      <c r="I49" s="40"/>
      <c r="J49" s="40"/>
      <c r="K49" s="40"/>
      <c r="L49" s="40">
        <v>35</v>
      </c>
      <c r="M49" s="40">
        <v>159</v>
      </c>
      <c r="N49" s="40">
        <v>8160</v>
      </c>
      <c r="O49" s="42">
        <f t="shared" si="1"/>
        <v>67211.199999999997</v>
      </c>
      <c r="P49" s="40">
        <v>18</v>
      </c>
      <c r="Q49" s="42">
        <f t="shared" si="7"/>
        <v>874.14002428166737</v>
      </c>
      <c r="R49" s="42">
        <f t="shared" si="2"/>
        <v>12.640995370370369</v>
      </c>
      <c r="S49" s="42">
        <f t="shared" si="3"/>
        <v>7200</v>
      </c>
      <c r="T49" s="40">
        <v>11050</v>
      </c>
      <c r="U49" s="40"/>
      <c r="V49" s="40"/>
      <c r="W49" s="40"/>
      <c r="X49" s="40">
        <v>650</v>
      </c>
      <c r="Y49" s="42">
        <f t="shared" si="4"/>
        <v>5353.8333333333339</v>
      </c>
      <c r="Z49" s="40">
        <f t="shared" si="5"/>
        <v>91015.166666666657</v>
      </c>
      <c r="AA49" s="42">
        <f t="shared" si="6"/>
        <v>23803.96666666666</v>
      </c>
      <c r="AB49" s="40"/>
      <c r="AC49" s="40"/>
      <c r="AD49" s="40"/>
      <c r="AE49" s="40"/>
      <c r="AF49" s="40"/>
      <c r="AG49" s="40"/>
      <c r="AH49" s="40"/>
    </row>
    <row r="50" spans="1:34" x14ac:dyDescent="0.25">
      <c r="A50" s="56">
        <v>47</v>
      </c>
      <c r="B50" s="56" t="s">
        <v>10</v>
      </c>
      <c r="C50" s="40" t="s">
        <v>67</v>
      </c>
      <c r="D50" s="40" t="s">
        <v>64</v>
      </c>
      <c r="E50" s="40">
        <v>117.21</v>
      </c>
      <c r="F50" s="38" t="s">
        <v>1822</v>
      </c>
      <c r="G50" s="38" t="s">
        <v>76</v>
      </c>
      <c r="H50" s="40">
        <v>30</v>
      </c>
      <c r="I50" s="40"/>
      <c r="J50" s="40"/>
      <c r="K50" s="40"/>
      <c r="L50" s="40">
        <v>36</v>
      </c>
      <c r="M50" s="40">
        <v>159</v>
      </c>
      <c r="N50" s="40">
        <v>8200</v>
      </c>
      <c r="O50" s="42">
        <f t="shared" si="1"/>
        <v>67540.666666666657</v>
      </c>
      <c r="P50" s="40">
        <v>14.5</v>
      </c>
      <c r="Q50" s="42">
        <f t="shared" si="7"/>
        <v>704.16835289356538</v>
      </c>
      <c r="R50" s="42">
        <f t="shared" si="2"/>
        <v>16.253215517241379</v>
      </c>
      <c r="S50" s="42">
        <f t="shared" si="3"/>
        <v>5800</v>
      </c>
      <c r="T50" s="40">
        <v>11445</v>
      </c>
      <c r="U50" s="40"/>
      <c r="V50" s="40"/>
      <c r="W50" s="40"/>
      <c r="X50" s="40">
        <v>695</v>
      </c>
      <c r="Y50" s="42">
        <f t="shared" si="4"/>
        <v>5724.4833333333336</v>
      </c>
      <c r="Z50" s="40">
        <f t="shared" si="5"/>
        <v>94268.65</v>
      </c>
      <c r="AA50" s="42">
        <f t="shared" si="6"/>
        <v>26727.983333333337</v>
      </c>
      <c r="AB50" s="40"/>
      <c r="AC50" s="40"/>
      <c r="AD50" s="40"/>
      <c r="AE50" s="40"/>
      <c r="AF50" s="40"/>
      <c r="AG50" s="40"/>
      <c r="AH50" s="40"/>
    </row>
    <row r="51" spans="1:34" x14ac:dyDescent="0.25">
      <c r="A51" s="56">
        <v>48</v>
      </c>
      <c r="B51" s="56" t="s">
        <v>10</v>
      </c>
      <c r="C51" s="40" t="s">
        <v>63</v>
      </c>
      <c r="D51" s="40" t="s">
        <v>64</v>
      </c>
      <c r="E51" s="40">
        <v>54.3</v>
      </c>
      <c r="F51" s="38" t="s">
        <v>1823</v>
      </c>
      <c r="G51" s="38" t="s">
        <v>77</v>
      </c>
      <c r="H51" s="40">
        <v>30</v>
      </c>
      <c r="I51" s="40"/>
      <c r="J51" s="40"/>
      <c r="K51" s="40"/>
      <c r="L51" s="40">
        <v>34</v>
      </c>
      <c r="M51" s="40">
        <v>160</v>
      </c>
      <c r="N51" s="40">
        <v>8300</v>
      </c>
      <c r="O51" s="42">
        <f t="shared" si="1"/>
        <v>68364.333333333343</v>
      </c>
      <c r="P51" s="40">
        <v>15</v>
      </c>
      <c r="Q51" s="42">
        <f t="shared" si="7"/>
        <v>728.45002023472284</v>
      </c>
      <c r="R51" s="42">
        <f t="shared" si="2"/>
        <v>16.239961111111111</v>
      </c>
      <c r="S51" s="42">
        <f t="shared" si="3"/>
        <v>6000</v>
      </c>
      <c r="T51" s="40">
        <v>11830</v>
      </c>
      <c r="U51" s="40"/>
      <c r="V51" s="40"/>
      <c r="W51" s="40"/>
      <c r="X51" s="40">
        <v>720</v>
      </c>
      <c r="Y51" s="42">
        <f t="shared" si="4"/>
        <v>5930.4</v>
      </c>
      <c r="Z51" s="40">
        <f t="shared" si="5"/>
        <v>97439.766666666663</v>
      </c>
      <c r="AA51" s="42">
        <f t="shared" si="6"/>
        <v>29075.43333333332</v>
      </c>
      <c r="AB51" s="40"/>
      <c r="AC51" s="40"/>
      <c r="AD51" s="40"/>
      <c r="AE51" s="40"/>
      <c r="AF51" s="40"/>
      <c r="AG51" s="40"/>
      <c r="AH51" s="40"/>
    </row>
    <row r="52" spans="1:34" x14ac:dyDescent="0.25">
      <c r="A52" s="56">
        <v>49</v>
      </c>
      <c r="B52" s="56" t="s">
        <v>10</v>
      </c>
      <c r="C52" s="40" t="s">
        <v>63</v>
      </c>
      <c r="D52" s="40" t="s">
        <v>64</v>
      </c>
      <c r="E52" s="40">
        <v>54.4</v>
      </c>
      <c r="F52" s="38" t="s">
        <v>1824</v>
      </c>
      <c r="G52" s="38" t="s">
        <v>78</v>
      </c>
      <c r="H52" s="40">
        <v>30</v>
      </c>
      <c r="I52" s="40"/>
      <c r="J52" s="40"/>
      <c r="K52" s="40"/>
      <c r="L52" s="40">
        <v>38</v>
      </c>
      <c r="M52" s="40">
        <v>149</v>
      </c>
      <c r="N52" s="40">
        <v>7630</v>
      </c>
      <c r="O52" s="42">
        <f t="shared" si="1"/>
        <v>62845.76666666667</v>
      </c>
      <c r="P52" s="40">
        <v>14</v>
      </c>
      <c r="Q52" s="42">
        <f t="shared" si="7"/>
        <v>679.88668555240793</v>
      </c>
      <c r="R52" s="42">
        <f t="shared" si="2"/>
        <v>16.252708333333334</v>
      </c>
      <c r="S52" s="42">
        <f t="shared" si="3"/>
        <v>5599.9999999999991</v>
      </c>
      <c r="T52" s="40">
        <v>11050</v>
      </c>
      <c r="U52" s="40"/>
      <c r="V52" s="40"/>
      <c r="W52" s="40"/>
      <c r="X52" s="40">
        <v>650</v>
      </c>
      <c r="Y52" s="42">
        <f t="shared" si="4"/>
        <v>5353.8333333333339</v>
      </c>
      <c r="Z52" s="40">
        <f t="shared" si="5"/>
        <v>91015.166666666657</v>
      </c>
      <c r="AA52" s="42">
        <f t="shared" si="6"/>
        <v>28169.399999999987</v>
      </c>
      <c r="AB52" s="40"/>
      <c r="AC52" s="40"/>
      <c r="AD52" s="40"/>
      <c r="AE52" s="40"/>
      <c r="AF52" s="40"/>
      <c r="AG52" s="40"/>
      <c r="AH52" s="40"/>
    </row>
    <row r="53" spans="1:34" x14ac:dyDescent="0.25">
      <c r="A53" s="56">
        <v>50</v>
      </c>
      <c r="B53" s="56" t="s">
        <v>10</v>
      </c>
      <c r="C53" s="40" t="s">
        <v>63</v>
      </c>
      <c r="D53" s="40" t="s">
        <v>64</v>
      </c>
      <c r="E53" s="40">
        <v>54.6</v>
      </c>
      <c r="F53" s="38" t="s">
        <v>1825</v>
      </c>
      <c r="G53" s="38" t="s">
        <v>79</v>
      </c>
      <c r="H53" s="40">
        <v>30</v>
      </c>
      <c r="I53" s="40"/>
      <c r="J53" s="40"/>
      <c r="K53" s="40"/>
      <c r="L53" s="40">
        <v>34</v>
      </c>
      <c r="M53" s="40">
        <v>143</v>
      </c>
      <c r="N53" s="40">
        <v>7730</v>
      </c>
      <c r="O53" s="42">
        <f t="shared" si="1"/>
        <v>63669.433333333334</v>
      </c>
      <c r="P53" s="40">
        <v>16</v>
      </c>
      <c r="Q53" s="42">
        <f t="shared" si="7"/>
        <v>777.01335491703753</v>
      </c>
      <c r="R53" s="42">
        <f t="shared" si="2"/>
        <v>16.249398958333334</v>
      </c>
      <c r="S53" s="42">
        <f t="shared" si="3"/>
        <v>6399.9999999999982</v>
      </c>
      <c r="T53" s="40">
        <v>12626</v>
      </c>
      <c r="U53" s="40"/>
      <c r="V53" s="40"/>
      <c r="W53" s="40"/>
      <c r="X53" s="40">
        <v>720</v>
      </c>
      <c r="Y53" s="42">
        <f t="shared" si="4"/>
        <v>5930.4</v>
      </c>
      <c r="Z53" s="40">
        <f t="shared" si="5"/>
        <v>103996.15333333331</v>
      </c>
      <c r="AA53" s="42">
        <f t="shared" si="6"/>
        <v>40326.719999999972</v>
      </c>
      <c r="AB53" s="40"/>
      <c r="AC53" s="40"/>
      <c r="AD53" s="40"/>
      <c r="AE53" s="40"/>
      <c r="AF53" s="40"/>
      <c r="AG53" s="40"/>
      <c r="AH53" s="40"/>
    </row>
    <row r="54" spans="1:34" x14ac:dyDescent="0.25">
      <c r="A54" s="56">
        <v>51</v>
      </c>
      <c r="B54" s="56" t="s">
        <v>10</v>
      </c>
      <c r="C54" s="40" t="s">
        <v>63</v>
      </c>
      <c r="D54" s="40" t="s">
        <v>64</v>
      </c>
      <c r="E54" s="40">
        <v>54.9</v>
      </c>
      <c r="F54" s="38" t="s">
        <v>1826</v>
      </c>
      <c r="G54" s="38" t="s">
        <v>80</v>
      </c>
      <c r="H54" s="40">
        <v>30</v>
      </c>
      <c r="I54" s="40"/>
      <c r="J54" s="40"/>
      <c r="K54" s="40"/>
      <c r="L54" s="40">
        <v>35</v>
      </c>
      <c r="M54" s="40">
        <v>162</v>
      </c>
      <c r="N54" s="40">
        <v>8080</v>
      </c>
      <c r="O54" s="42">
        <f t="shared" si="1"/>
        <v>66552.266666666663</v>
      </c>
      <c r="P54" s="40">
        <v>15</v>
      </c>
      <c r="Q54" s="42">
        <f t="shared" si="7"/>
        <v>728.45002023472284</v>
      </c>
      <c r="R54" s="42">
        <f t="shared" si="2"/>
        <v>16.239961111111111</v>
      </c>
      <c r="S54" s="42">
        <f t="shared" si="3"/>
        <v>6000</v>
      </c>
      <c r="T54" s="40">
        <v>11830</v>
      </c>
      <c r="U54" s="40"/>
      <c r="V54" s="40"/>
      <c r="W54" s="40"/>
      <c r="X54" s="40">
        <v>720</v>
      </c>
      <c r="Y54" s="42">
        <f t="shared" si="4"/>
        <v>5930.4</v>
      </c>
      <c r="Z54" s="40">
        <f t="shared" si="5"/>
        <v>97439.766666666663</v>
      </c>
      <c r="AA54" s="42">
        <f t="shared" si="6"/>
        <v>30887.5</v>
      </c>
      <c r="AB54" s="40"/>
      <c r="AC54" s="40"/>
      <c r="AD54" s="40"/>
      <c r="AE54" s="40"/>
      <c r="AF54" s="40"/>
      <c r="AG54" s="40"/>
      <c r="AH54" s="40"/>
    </row>
    <row r="55" spans="1:34" x14ac:dyDescent="0.25">
      <c r="A55" s="56">
        <v>52</v>
      </c>
      <c r="B55" s="56" t="s">
        <v>10</v>
      </c>
      <c r="C55" s="40" t="s">
        <v>63</v>
      </c>
      <c r="D55" s="40" t="s">
        <v>64</v>
      </c>
      <c r="E55" s="40">
        <v>54.1</v>
      </c>
      <c r="F55" s="38" t="s">
        <v>1827</v>
      </c>
      <c r="G55" s="38" t="s">
        <v>81</v>
      </c>
      <c r="H55" s="40">
        <v>30</v>
      </c>
      <c r="I55" s="40"/>
      <c r="J55" s="40"/>
      <c r="K55" s="40"/>
      <c r="L55" s="40">
        <v>37</v>
      </c>
      <c r="M55" s="40">
        <v>162</v>
      </c>
      <c r="N55" s="40">
        <v>7580</v>
      </c>
      <c r="O55" s="42">
        <f t="shared" si="1"/>
        <v>62433.933333333327</v>
      </c>
      <c r="P55" s="40">
        <v>15</v>
      </c>
      <c r="Q55" s="42">
        <f t="shared" si="7"/>
        <v>728.45002023472284</v>
      </c>
      <c r="R55" s="42">
        <f t="shared" si="2"/>
        <v>17.332692222222221</v>
      </c>
      <c r="S55" s="42">
        <f t="shared" si="3"/>
        <v>6000</v>
      </c>
      <c r="T55" s="40">
        <v>12626</v>
      </c>
      <c r="U55" s="40"/>
      <c r="V55" s="40"/>
      <c r="W55" s="40"/>
      <c r="X55" s="40">
        <v>720</v>
      </c>
      <c r="Y55" s="42">
        <f t="shared" si="4"/>
        <v>5930.4</v>
      </c>
      <c r="Z55" s="40">
        <f t="shared" si="5"/>
        <v>103996.15333333332</v>
      </c>
      <c r="AA55" s="42">
        <f t="shared" si="6"/>
        <v>41562.219999999994</v>
      </c>
      <c r="AB55" s="40"/>
      <c r="AC55" s="40"/>
      <c r="AD55" s="40"/>
      <c r="AE55" s="40"/>
      <c r="AF55" s="40"/>
      <c r="AG55" s="40"/>
      <c r="AH55" s="40"/>
    </row>
    <row r="56" spans="1:34" x14ac:dyDescent="0.25">
      <c r="A56" s="56">
        <v>53</v>
      </c>
      <c r="B56" s="56" t="s">
        <v>10</v>
      </c>
      <c r="C56" s="40" t="s">
        <v>63</v>
      </c>
      <c r="D56" s="40" t="s">
        <v>64</v>
      </c>
      <c r="E56" s="40">
        <v>54.12</v>
      </c>
      <c r="F56" s="38" t="s">
        <v>1824</v>
      </c>
      <c r="G56" s="38" t="s">
        <v>78</v>
      </c>
      <c r="H56" s="40">
        <v>30</v>
      </c>
      <c r="I56" s="40"/>
      <c r="J56" s="40"/>
      <c r="K56" s="40"/>
      <c r="L56" s="40">
        <v>35</v>
      </c>
      <c r="M56" s="40">
        <v>162</v>
      </c>
      <c r="N56" s="40">
        <v>7580</v>
      </c>
      <c r="O56" s="42">
        <f t="shared" si="1"/>
        <v>62433.933333333327</v>
      </c>
      <c r="P56" s="40">
        <v>15</v>
      </c>
      <c r="Q56" s="42">
        <f t="shared" si="7"/>
        <v>728.45002023472284</v>
      </c>
      <c r="R56" s="42">
        <f t="shared" si="2"/>
        <v>16.239961111111111</v>
      </c>
      <c r="S56" s="42">
        <f t="shared" si="3"/>
        <v>6000</v>
      </c>
      <c r="T56" s="40">
        <v>11830</v>
      </c>
      <c r="U56" s="40"/>
      <c r="V56" s="40"/>
      <c r="W56" s="40"/>
      <c r="X56" s="40">
        <v>700</v>
      </c>
      <c r="Y56" s="42">
        <f t="shared" si="4"/>
        <v>5765.6666666666661</v>
      </c>
      <c r="Z56" s="40">
        <f t="shared" si="5"/>
        <v>97439.766666666663</v>
      </c>
      <c r="AA56" s="42">
        <f t="shared" si="6"/>
        <v>35005.833333333336</v>
      </c>
      <c r="AB56" s="40"/>
      <c r="AC56" s="40"/>
      <c r="AD56" s="40"/>
      <c r="AE56" s="40"/>
      <c r="AF56" s="40"/>
      <c r="AG56" s="40"/>
      <c r="AH56" s="40"/>
    </row>
    <row r="57" spans="1:34" x14ac:dyDescent="0.25">
      <c r="A57" s="56">
        <v>54</v>
      </c>
      <c r="B57" s="56" t="s">
        <v>10</v>
      </c>
      <c r="C57" s="40" t="s">
        <v>63</v>
      </c>
      <c r="D57" s="40" t="s">
        <v>64</v>
      </c>
      <c r="E57" s="40">
        <v>54.16</v>
      </c>
      <c r="F57" s="38" t="s">
        <v>1824</v>
      </c>
      <c r="G57" s="38" t="s">
        <v>78</v>
      </c>
      <c r="H57" s="40">
        <v>30</v>
      </c>
      <c r="I57" s="40"/>
      <c r="J57" s="40"/>
      <c r="K57" s="40"/>
      <c r="L57" s="40">
        <v>35</v>
      </c>
      <c r="M57" s="40">
        <v>160</v>
      </c>
      <c r="N57" s="40">
        <v>7680</v>
      </c>
      <c r="O57" s="42">
        <f t="shared" si="1"/>
        <v>63257.599999999999</v>
      </c>
      <c r="P57" s="40">
        <v>15</v>
      </c>
      <c r="Q57" s="42">
        <f t="shared" si="7"/>
        <v>728.45002023472284</v>
      </c>
      <c r="R57" s="42">
        <f t="shared" si="2"/>
        <v>16.239961111111111</v>
      </c>
      <c r="S57" s="42">
        <f t="shared" si="3"/>
        <v>6000</v>
      </c>
      <c r="T57" s="40">
        <v>11830</v>
      </c>
      <c r="U57" s="40"/>
      <c r="V57" s="40"/>
      <c r="W57" s="40"/>
      <c r="X57" s="40">
        <v>700</v>
      </c>
      <c r="Y57" s="42">
        <f t="shared" si="4"/>
        <v>5765.6666666666661</v>
      </c>
      <c r="Z57" s="40">
        <f t="shared" si="5"/>
        <v>97439.766666666663</v>
      </c>
      <c r="AA57" s="42">
        <f t="shared" si="6"/>
        <v>34182.166666666664</v>
      </c>
      <c r="AB57" s="40"/>
      <c r="AC57" s="40"/>
      <c r="AD57" s="40"/>
      <c r="AE57" s="40"/>
      <c r="AF57" s="40"/>
      <c r="AG57" s="40"/>
      <c r="AH57" s="40"/>
    </row>
    <row r="58" spans="1:34" x14ac:dyDescent="0.25">
      <c r="A58" s="56">
        <v>55</v>
      </c>
      <c r="B58" s="56" t="s">
        <v>10</v>
      </c>
      <c r="C58" s="40" t="s">
        <v>63</v>
      </c>
      <c r="D58" s="40" t="s">
        <v>64</v>
      </c>
      <c r="E58" s="40">
        <v>54.18</v>
      </c>
      <c r="F58" s="38" t="s">
        <v>1824</v>
      </c>
      <c r="G58" s="38" t="s">
        <v>78</v>
      </c>
      <c r="H58" s="40">
        <v>30</v>
      </c>
      <c r="I58" s="40"/>
      <c r="J58" s="40"/>
      <c r="K58" s="40"/>
      <c r="L58" s="40">
        <v>34</v>
      </c>
      <c r="M58" s="40">
        <v>160</v>
      </c>
      <c r="N58" s="40">
        <v>8080</v>
      </c>
      <c r="O58" s="42">
        <f t="shared" si="1"/>
        <v>66552.266666666663</v>
      </c>
      <c r="P58" s="40">
        <v>16</v>
      </c>
      <c r="Q58" s="42">
        <f t="shared" si="7"/>
        <v>777.01335491703753</v>
      </c>
      <c r="R58" s="42">
        <f t="shared" si="2"/>
        <v>16.249398958333334</v>
      </c>
      <c r="S58" s="42">
        <f t="shared" si="3"/>
        <v>6399.9999999999982</v>
      </c>
      <c r="T58" s="40">
        <v>12626</v>
      </c>
      <c r="U58" s="40"/>
      <c r="V58" s="40"/>
      <c r="W58" s="40"/>
      <c r="X58" s="40">
        <v>700</v>
      </c>
      <c r="Y58" s="42">
        <f t="shared" si="4"/>
        <v>5765.6666666666661</v>
      </c>
      <c r="Z58" s="40">
        <f t="shared" si="5"/>
        <v>103996.15333333331</v>
      </c>
      <c r="AA58" s="42">
        <f t="shared" si="6"/>
        <v>37443.886666666644</v>
      </c>
      <c r="AB58" s="40"/>
      <c r="AC58" s="40"/>
      <c r="AD58" s="40"/>
      <c r="AE58" s="40"/>
      <c r="AF58" s="40"/>
      <c r="AG58" s="40"/>
      <c r="AH58" s="40"/>
    </row>
    <row r="59" spans="1:34" x14ac:dyDescent="0.25">
      <c r="A59" s="56">
        <v>56</v>
      </c>
      <c r="B59" s="56" t="s">
        <v>10</v>
      </c>
      <c r="C59" s="40" t="s">
        <v>82</v>
      </c>
      <c r="D59" s="40" t="s">
        <v>83</v>
      </c>
      <c r="E59" s="40">
        <v>56.3</v>
      </c>
      <c r="F59" s="38" t="s">
        <v>1824</v>
      </c>
      <c r="G59" s="38" t="s">
        <v>78</v>
      </c>
      <c r="H59" s="40">
        <v>30</v>
      </c>
      <c r="I59" s="40"/>
      <c r="J59" s="40"/>
      <c r="K59" s="40"/>
      <c r="L59" s="40">
        <v>34</v>
      </c>
      <c r="M59" s="40">
        <v>157</v>
      </c>
      <c r="N59" s="40">
        <v>7680</v>
      </c>
      <c r="O59" s="42">
        <f t="shared" si="1"/>
        <v>63257.599999999999</v>
      </c>
      <c r="P59" s="40">
        <v>15</v>
      </c>
      <c r="Q59" s="42">
        <f t="shared" si="7"/>
        <v>728.45002023472284</v>
      </c>
      <c r="R59" s="42">
        <f t="shared" si="2"/>
        <v>15.004461111111111</v>
      </c>
      <c r="S59" s="42">
        <f t="shared" si="3"/>
        <v>6000</v>
      </c>
      <c r="T59" s="40">
        <v>10930</v>
      </c>
      <c r="U59" s="40"/>
      <c r="V59" s="40"/>
      <c r="W59" s="40"/>
      <c r="X59" s="40">
        <v>650</v>
      </c>
      <c r="Y59" s="42">
        <f t="shared" si="4"/>
        <v>5353.8333333333339</v>
      </c>
      <c r="Z59" s="40">
        <f t="shared" si="5"/>
        <v>90026.766666666663</v>
      </c>
      <c r="AA59" s="42">
        <f t="shared" si="6"/>
        <v>26769.166666666664</v>
      </c>
      <c r="AB59" s="40"/>
      <c r="AC59" s="40"/>
      <c r="AD59" s="40"/>
      <c r="AE59" s="40"/>
      <c r="AF59" s="40"/>
      <c r="AG59" s="40"/>
      <c r="AH59" s="40"/>
    </row>
    <row r="60" spans="1:34" x14ac:dyDescent="0.25">
      <c r="A60" s="56">
        <v>57</v>
      </c>
      <c r="B60" s="56" t="s">
        <v>10</v>
      </c>
      <c r="C60" s="40" t="s">
        <v>82</v>
      </c>
      <c r="D60" s="40" t="s">
        <v>83</v>
      </c>
      <c r="E60" s="40">
        <v>53.11</v>
      </c>
      <c r="F60" s="38" t="s">
        <v>1824</v>
      </c>
      <c r="G60" s="38" t="s">
        <v>78</v>
      </c>
      <c r="H60" s="40">
        <v>30</v>
      </c>
      <c r="I60" s="40"/>
      <c r="J60" s="40"/>
      <c r="K60" s="40"/>
      <c r="L60" s="40">
        <v>33</v>
      </c>
      <c r="M60" s="40">
        <v>160</v>
      </c>
      <c r="N60" s="40">
        <v>7630</v>
      </c>
      <c r="O60" s="42">
        <f t="shared" si="1"/>
        <v>62845.76666666667</v>
      </c>
      <c r="P60" s="40">
        <v>16</v>
      </c>
      <c r="Q60" s="42">
        <f t="shared" si="7"/>
        <v>777.01335491703753</v>
      </c>
      <c r="R60" s="42">
        <f t="shared" si="2"/>
        <v>15.057656250000003</v>
      </c>
      <c r="S60" s="42">
        <f t="shared" si="3"/>
        <v>6399.9999999999982</v>
      </c>
      <c r="T60" s="40">
        <v>11700</v>
      </c>
      <c r="U60" s="40"/>
      <c r="V60" s="40"/>
      <c r="W60" s="40"/>
      <c r="X60" s="40">
        <v>700</v>
      </c>
      <c r="Y60" s="42">
        <f t="shared" si="4"/>
        <v>5765.6666666666661</v>
      </c>
      <c r="Z60" s="40">
        <f t="shared" si="5"/>
        <v>96368.999999999985</v>
      </c>
      <c r="AA60" s="42">
        <f t="shared" si="6"/>
        <v>33523.233333333315</v>
      </c>
      <c r="AB60" s="40"/>
      <c r="AC60" s="40"/>
      <c r="AD60" s="40"/>
      <c r="AE60" s="40"/>
      <c r="AF60" s="40"/>
      <c r="AG60" s="40"/>
      <c r="AH60" s="40"/>
    </row>
    <row r="61" spans="1:34" x14ac:dyDescent="0.25">
      <c r="A61" s="56">
        <v>58</v>
      </c>
      <c r="B61" s="56" t="s">
        <v>10</v>
      </c>
      <c r="C61" s="40" t="s">
        <v>82</v>
      </c>
      <c r="D61" s="40" t="s">
        <v>83</v>
      </c>
      <c r="E61" s="44" t="s">
        <v>84</v>
      </c>
      <c r="F61" s="38" t="s">
        <v>1824</v>
      </c>
      <c r="G61" s="38" t="s">
        <v>78</v>
      </c>
      <c r="H61" s="40">
        <v>30</v>
      </c>
      <c r="I61" s="40"/>
      <c r="J61" s="40"/>
      <c r="K61" s="40"/>
      <c r="L61" s="40">
        <v>35</v>
      </c>
      <c r="M61" s="40">
        <v>157</v>
      </c>
      <c r="N61" s="40">
        <v>7530</v>
      </c>
      <c r="O61" s="42">
        <f t="shared" si="1"/>
        <v>62022.1</v>
      </c>
      <c r="P61" s="40">
        <v>16</v>
      </c>
      <c r="Q61" s="42">
        <f t="shared" si="7"/>
        <v>777.01335491703753</v>
      </c>
      <c r="R61" s="42">
        <f t="shared" si="2"/>
        <v>14.864609375000002</v>
      </c>
      <c r="S61" s="42">
        <f t="shared" si="3"/>
        <v>6399.9999999999982</v>
      </c>
      <c r="T61" s="40">
        <v>11550</v>
      </c>
      <c r="U61" s="40"/>
      <c r="V61" s="40"/>
      <c r="W61" s="40"/>
      <c r="X61" s="40">
        <v>770</v>
      </c>
      <c r="Y61" s="42">
        <f t="shared" si="4"/>
        <v>6342.2333333333336</v>
      </c>
      <c r="Z61" s="40">
        <f t="shared" si="5"/>
        <v>95133.499999999985</v>
      </c>
      <c r="AA61" s="42">
        <f t="shared" si="6"/>
        <v>33111.399999999987</v>
      </c>
      <c r="AB61" s="40"/>
      <c r="AC61" s="40"/>
      <c r="AD61" s="40"/>
      <c r="AE61" s="40"/>
      <c r="AF61" s="40"/>
      <c r="AG61" s="40"/>
      <c r="AH61" s="40"/>
    </row>
    <row r="62" spans="1:34" x14ac:dyDescent="0.25">
      <c r="A62" s="56">
        <v>59</v>
      </c>
      <c r="B62" s="56" t="s">
        <v>10</v>
      </c>
      <c r="C62" s="40" t="s">
        <v>82</v>
      </c>
      <c r="D62" s="40" t="s">
        <v>83</v>
      </c>
      <c r="E62" s="40">
        <v>53.9</v>
      </c>
      <c r="F62" s="38" t="s">
        <v>1776</v>
      </c>
      <c r="G62" s="38" t="s">
        <v>14</v>
      </c>
      <c r="H62" s="40">
        <v>30</v>
      </c>
      <c r="I62" s="40"/>
      <c r="J62" s="40"/>
      <c r="K62" s="40"/>
      <c r="L62" s="40">
        <v>35</v>
      </c>
      <c r="M62" s="40">
        <v>153</v>
      </c>
      <c r="N62" s="40">
        <v>7380</v>
      </c>
      <c r="O62" s="42">
        <f t="shared" si="1"/>
        <v>60786.6</v>
      </c>
      <c r="P62" s="40">
        <v>14</v>
      </c>
      <c r="Q62" s="42">
        <f t="shared" si="7"/>
        <v>679.88668555240793</v>
      </c>
      <c r="R62" s="42">
        <f t="shared" si="2"/>
        <v>15.0025</v>
      </c>
      <c r="S62" s="42">
        <f t="shared" si="3"/>
        <v>5599.9999999999991</v>
      </c>
      <c r="T62" s="40">
        <v>10200</v>
      </c>
      <c r="U62" s="40"/>
      <c r="V62" s="40"/>
      <c r="W62" s="40"/>
      <c r="X62" s="40">
        <v>600</v>
      </c>
      <c r="Y62" s="42">
        <f t="shared" si="4"/>
        <v>4942</v>
      </c>
      <c r="Z62" s="40">
        <f t="shared" si="5"/>
        <v>84013.999999999985</v>
      </c>
      <c r="AA62" s="42">
        <f t="shared" si="6"/>
        <v>23227.399999999987</v>
      </c>
      <c r="AB62" s="40"/>
      <c r="AC62" s="40"/>
      <c r="AD62" s="40"/>
      <c r="AE62" s="40"/>
      <c r="AF62" s="40"/>
      <c r="AG62" s="40"/>
      <c r="AH62" s="40"/>
    </row>
    <row r="63" spans="1:34" x14ac:dyDescent="0.25">
      <c r="A63" s="56">
        <v>60</v>
      </c>
      <c r="B63" s="56" t="s">
        <v>10</v>
      </c>
      <c r="C63" s="40" t="s">
        <v>82</v>
      </c>
      <c r="D63" s="40" t="s">
        <v>83</v>
      </c>
      <c r="E63" s="40">
        <v>53.4</v>
      </c>
      <c r="F63" s="38" t="s">
        <v>1777</v>
      </c>
      <c r="G63" s="38" t="s">
        <v>20</v>
      </c>
      <c r="H63" s="40">
        <v>30</v>
      </c>
      <c r="I63" s="40"/>
      <c r="J63" s="40"/>
      <c r="K63" s="40"/>
      <c r="L63" s="40">
        <v>33</v>
      </c>
      <c r="M63" s="40">
        <v>153</v>
      </c>
      <c r="N63" s="40">
        <v>7480</v>
      </c>
      <c r="O63" s="42">
        <f t="shared" si="1"/>
        <v>61610.26666666667</v>
      </c>
      <c r="P63" s="40">
        <v>15</v>
      </c>
      <c r="Q63" s="42">
        <f t="shared" si="7"/>
        <v>728.45002023472284</v>
      </c>
      <c r="R63" s="42">
        <f t="shared" si="2"/>
        <v>14.825999999999999</v>
      </c>
      <c r="S63" s="42">
        <f t="shared" si="3"/>
        <v>6000</v>
      </c>
      <c r="T63" s="40">
        <v>10800</v>
      </c>
      <c r="U63" s="40"/>
      <c r="V63" s="40"/>
      <c r="W63" s="40"/>
      <c r="X63" s="40">
        <v>650</v>
      </c>
      <c r="Y63" s="42">
        <f t="shared" si="4"/>
        <v>5353.8333333333339</v>
      </c>
      <c r="Z63" s="40">
        <f t="shared" si="5"/>
        <v>88955.999999999985</v>
      </c>
      <c r="AA63" s="42">
        <f t="shared" si="6"/>
        <v>27345.733333333315</v>
      </c>
      <c r="AB63" s="40"/>
      <c r="AC63" s="40"/>
      <c r="AD63" s="40"/>
      <c r="AE63" s="40"/>
      <c r="AF63" s="40"/>
      <c r="AG63" s="40"/>
      <c r="AH63" s="40"/>
    </row>
    <row r="64" spans="1:34" x14ac:dyDescent="0.25">
      <c r="A64" s="56">
        <v>61</v>
      </c>
      <c r="B64" s="56" t="s">
        <v>10</v>
      </c>
      <c r="C64" s="40" t="s">
        <v>82</v>
      </c>
      <c r="D64" s="40" t="s">
        <v>83</v>
      </c>
      <c r="E64" s="40">
        <v>53.12</v>
      </c>
      <c r="F64" s="38" t="s">
        <v>1778</v>
      </c>
      <c r="G64" s="38" t="s">
        <v>29</v>
      </c>
      <c r="H64" s="40">
        <v>30</v>
      </c>
      <c r="I64" s="40"/>
      <c r="J64" s="40"/>
      <c r="K64" s="40"/>
      <c r="L64" s="40">
        <v>38</v>
      </c>
      <c r="M64" s="40">
        <v>163</v>
      </c>
      <c r="N64" s="40">
        <v>7480</v>
      </c>
      <c r="O64" s="42">
        <f t="shared" si="1"/>
        <v>61610.26666666667</v>
      </c>
      <c r="P64" s="40">
        <v>17</v>
      </c>
      <c r="Q64" s="42">
        <f t="shared" si="7"/>
        <v>825.57668959935245</v>
      </c>
      <c r="R64" s="42">
        <f t="shared" si="2"/>
        <v>14.898676470588237</v>
      </c>
      <c r="S64" s="42">
        <f t="shared" si="3"/>
        <v>6800</v>
      </c>
      <c r="T64" s="40">
        <v>12300</v>
      </c>
      <c r="U64" s="40"/>
      <c r="V64" s="40"/>
      <c r="W64" s="40"/>
      <c r="X64" s="40">
        <v>700</v>
      </c>
      <c r="Y64" s="42">
        <f t="shared" si="4"/>
        <v>5765.6666666666661</v>
      </c>
      <c r="Z64" s="40">
        <f t="shared" si="5"/>
        <v>101311.00000000001</v>
      </c>
      <c r="AA64" s="42">
        <f t="shared" si="6"/>
        <v>39700.733333333344</v>
      </c>
      <c r="AB64" s="40"/>
      <c r="AC64" s="40"/>
      <c r="AD64" s="40"/>
      <c r="AE64" s="40"/>
      <c r="AF64" s="40"/>
      <c r="AG64" s="40"/>
      <c r="AH64" s="40"/>
    </row>
    <row r="65" spans="1:34" x14ac:dyDescent="0.25">
      <c r="A65" s="56">
        <v>62</v>
      </c>
      <c r="B65" s="56" t="s">
        <v>10</v>
      </c>
      <c r="C65" s="40" t="s">
        <v>82</v>
      </c>
      <c r="D65" s="40" t="s">
        <v>83</v>
      </c>
      <c r="E65" s="40">
        <v>53.19</v>
      </c>
      <c r="F65" s="38" t="s">
        <v>1779</v>
      </c>
      <c r="G65" s="38" t="s">
        <v>30</v>
      </c>
      <c r="H65" s="40">
        <v>30</v>
      </c>
      <c r="I65" s="40"/>
      <c r="J65" s="40"/>
      <c r="K65" s="40"/>
      <c r="L65" s="40">
        <v>36</v>
      </c>
      <c r="M65" s="40">
        <v>154</v>
      </c>
      <c r="N65" s="40">
        <v>7530</v>
      </c>
      <c r="O65" s="42">
        <f t="shared" si="1"/>
        <v>62022.1</v>
      </c>
      <c r="P65" s="40">
        <v>16</v>
      </c>
      <c r="Q65" s="42">
        <f t="shared" si="7"/>
        <v>777.01335491703753</v>
      </c>
      <c r="R65" s="42">
        <f t="shared" si="2"/>
        <v>15.057656250000003</v>
      </c>
      <c r="S65" s="42">
        <f t="shared" si="3"/>
        <v>6399.9999999999982</v>
      </c>
      <c r="T65" s="40">
        <v>11700</v>
      </c>
      <c r="U65" s="40"/>
      <c r="V65" s="40"/>
      <c r="W65" s="40"/>
      <c r="X65" s="40">
        <v>700</v>
      </c>
      <c r="Y65" s="42">
        <f t="shared" si="4"/>
        <v>5765.6666666666661</v>
      </c>
      <c r="Z65" s="40">
        <f t="shared" si="5"/>
        <v>96368.999999999985</v>
      </c>
      <c r="AA65" s="42">
        <f t="shared" si="6"/>
        <v>34346.899999999987</v>
      </c>
      <c r="AB65" s="40"/>
      <c r="AC65" s="40"/>
      <c r="AD65" s="40"/>
      <c r="AE65" s="40"/>
      <c r="AF65" s="40"/>
      <c r="AG65" s="40"/>
      <c r="AH65" s="40"/>
    </row>
    <row r="66" spans="1:34" x14ac:dyDescent="0.25">
      <c r="A66" s="56">
        <v>63</v>
      </c>
      <c r="B66" s="56" t="s">
        <v>10</v>
      </c>
      <c r="C66" s="40" t="s">
        <v>82</v>
      </c>
      <c r="D66" s="40" t="s">
        <v>83</v>
      </c>
      <c r="E66" s="40">
        <v>53.2</v>
      </c>
      <c r="F66" s="38" t="s">
        <v>1780</v>
      </c>
      <c r="G66" s="38" t="s">
        <v>32</v>
      </c>
      <c r="H66" s="40">
        <v>30</v>
      </c>
      <c r="I66" s="40"/>
      <c r="J66" s="40"/>
      <c r="K66" s="40"/>
      <c r="L66" s="40">
        <v>38</v>
      </c>
      <c r="M66" s="40">
        <v>156</v>
      </c>
      <c r="N66" s="40">
        <v>7280</v>
      </c>
      <c r="O66" s="42">
        <f t="shared" si="1"/>
        <v>59962.933333333327</v>
      </c>
      <c r="P66" s="40">
        <v>15</v>
      </c>
      <c r="Q66" s="42">
        <f t="shared" si="7"/>
        <v>728.45002023472284</v>
      </c>
      <c r="R66" s="42">
        <f t="shared" si="2"/>
        <v>15.114283333333333</v>
      </c>
      <c r="S66" s="42">
        <f t="shared" si="3"/>
        <v>6000</v>
      </c>
      <c r="T66" s="40">
        <v>11010</v>
      </c>
      <c r="U66" s="40"/>
      <c r="V66" s="40"/>
      <c r="W66" s="40"/>
      <c r="X66" s="40">
        <v>650</v>
      </c>
      <c r="Y66" s="42">
        <f t="shared" si="4"/>
        <v>5353.8333333333339</v>
      </c>
      <c r="Z66" s="40">
        <f t="shared" si="5"/>
        <v>90685.7</v>
      </c>
      <c r="AA66" s="42">
        <f t="shared" si="6"/>
        <v>30722.76666666667</v>
      </c>
      <c r="AB66" s="40"/>
      <c r="AC66" s="40"/>
      <c r="AD66" s="40"/>
      <c r="AE66" s="40"/>
      <c r="AF66" s="40"/>
      <c r="AG66" s="40"/>
      <c r="AH66" s="40"/>
    </row>
    <row r="67" spans="1:34" x14ac:dyDescent="0.25">
      <c r="A67" s="56">
        <v>64</v>
      </c>
      <c r="B67" s="56" t="s">
        <v>10</v>
      </c>
      <c r="C67" s="40" t="s">
        <v>82</v>
      </c>
      <c r="D67" s="40" t="s">
        <v>83</v>
      </c>
      <c r="E67" s="40">
        <v>53.1</v>
      </c>
      <c r="F67" s="38" t="s">
        <v>1781</v>
      </c>
      <c r="G67" s="38" t="s">
        <v>33</v>
      </c>
      <c r="H67" s="40">
        <v>30</v>
      </c>
      <c r="I67" s="40"/>
      <c r="J67" s="40"/>
      <c r="K67" s="40"/>
      <c r="L67" s="40">
        <v>43</v>
      </c>
      <c r="M67" s="40">
        <v>154</v>
      </c>
      <c r="N67" s="40">
        <v>7930</v>
      </c>
      <c r="O67" s="42">
        <f t="shared" si="1"/>
        <v>65316.766666666663</v>
      </c>
      <c r="P67" s="40">
        <v>17</v>
      </c>
      <c r="Q67" s="42">
        <f t="shared" si="7"/>
        <v>825.57668959935245</v>
      </c>
      <c r="R67" s="42">
        <f t="shared" si="2"/>
        <v>14.98952205882353</v>
      </c>
      <c r="S67" s="42">
        <f t="shared" si="3"/>
        <v>6800</v>
      </c>
      <c r="T67" s="40">
        <v>12375</v>
      </c>
      <c r="U67" s="40"/>
      <c r="V67" s="40"/>
      <c r="W67" s="40"/>
      <c r="X67" s="40">
        <v>750</v>
      </c>
      <c r="Y67" s="42">
        <f t="shared" si="4"/>
        <v>6177.5</v>
      </c>
      <c r="Z67" s="40">
        <f t="shared" si="5"/>
        <v>101928.75</v>
      </c>
      <c r="AA67" s="42">
        <f t="shared" si="6"/>
        <v>36611.983333333337</v>
      </c>
      <c r="AB67" s="40"/>
      <c r="AC67" s="40"/>
      <c r="AD67" s="40"/>
      <c r="AE67" s="40"/>
      <c r="AF67" s="40"/>
      <c r="AG67" s="40"/>
      <c r="AH67" s="40"/>
    </row>
    <row r="68" spans="1:34" x14ac:dyDescent="0.25">
      <c r="A68" s="56">
        <v>65</v>
      </c>
      <c r="B68" s="56" t="s">
        <v>10</v>
      </c>
      <c r="C68" s="40" t="s">
        <v>82</v>
      </c>
      <c r="D68" s="40" t="s">
        <v>83</v>
      </c>
      <c r="E68" s="42">
        <v>53.1</v>
      </c>
      <c r="F68" s="38" t="s">
        <v>1782</v>
      </c>
      <c r="G68" s="38" t="s">
        <v>34</v>
      </c>
      <c r="H68" s="40">
        <v>30</v>
      </c>
      <c r="I68" s="40"/>
      <c r="J68" s="40"/>
      <c r="K68" s="40"/>
      <c r="L68" s="40">
        <v>34</v>
      </c>
      <c r="M68" s="40">
        <v>158</v>
      </c>
      <c r="N68" s="40">
        <v>7380</v>
      </c>
      <c r="O68" s="42">
        <f t="shared" si="1"/>
        <v>60786.6</v>
      </c>
      <c r="P68" s="40">
        <v>15</v>
      </c>
      <c r="Q68" s="42">
        <f t="shared" ref="Q68:Q99" si="8">((P68*10000)/(25*247.1))*H68</f>
        <v>728.45002023472284</v>
      </c>
      <c r="R68" s="42">
        <f t="shared" si="2"/>
        <v>15.237833333333333</v>
      </c>
      <c r="S68" s="42">
        <f t="shared" si="3"/>
        <v>6000</v>
      </c>
      <c r="T68" s="40">
        <v>11100</v>
      </c>
      <c r="U68" s="40"/>
      <c r="V68" s="40"/>
      <c r="W68" s="40"/>
      <c r="X68" s="40">
        <v>700</v>
      </c>
      <c r="Y68" s="42">
        <f t="shared" si="4"/>
        <v>5765.6666666666661</v>
      </c>
      <c r="Z68" s="40">
        <f t="shared" si="5"/>
        <v>91427</v>
      </c>
      <c r="AA68" s="42">
        <f t="shared" si="6"/>
        <v>30640.400000000001</v>
      </c>
      <c r="AB68" s="40"/>
      <c r="AC68" s="40"/>
      <c r="AD68" s="40"/>
      <c r="AE68" s="40"/>
      <c r="AF68" s="40"/>
      <c r="AG68" s="40"/>
      <c r="AH68" s="40"/>
    </row>
    <row r="69" spans="1:34" x14ac:dyDescent="0.25">
      <c r="A69" s="56">
        <v>66</v>
      </c>
      <c r="B69" s="56" t="s">
        <v>10</v>
      </c>
      <c r="C69" s="40" t="s">
        <v>82</v>
      </c>
      <c r="D69" s="40" t="s">
        <v>83</v>
      </c>
      <c r="E69" s="40">
        <v>53.8</v>
      </c>
      <c r="F69" s="38" t="s">
        <v>1783</v>
      </c>
      <c r="G69" s="38" t="s">
        <v>35</v>
      </c>
      <c r="H69" s="40">
        <v>30</v>
      </c>
      <c r="I69" s="40"/>
      <c r="J69" s="40"/>
      <c r="K69" s="40"/>
      <c r="L69" s="40">
        <v>36</v>
      </c>
      <c r="M69" s="40">
        <v>149</v>
      </c>
      <c r="N69" s="40">
        <v>7580</v>
      </c>
      <c r="O69" s="42">
        <f t="shared" ref="O69:O132" si="9">(N69/H69)*247.1</f>
        <v>62433.933333333327</v>
      </c>
      <c r="P69" s="40">
        <v>15</v>
      </c>
      <c r="Q69" s="42">
        <f t="shared" si="8"/>
        <v>728.45002023472284</v>
      </c>
      <c r="R69" s="42">
        <f t="shared" ref="R69:R124" si="10">T69/Q69</f>
        <v>14.963277777777776</v>
      </c>
      <c r="S69" s="42">
        <f t="shared" ref="S69:S132" si="11">(Q69/H69)*247.1</f>
        <v>6000</v>
      </c>
      <c r="T69" s="40">
        <v>10900</v>
      </c>
      <c r="U69" s="40"/>
      <c r="V69" s="40"/>
      <c r="W69" s="40"/>
      <c r="X69" s="40">
        <v>650</v>
      </c>
      <c r="Y69" s="42">
        <f t="shared" ref="Y69:Y132" si="12">(X69/H69)*247.1</f>
        <v>5353.8333333333339</v>
      </c>
      <c r="Z69" s="40">
        <f t="shared" ref="Z69:Z132" si="13">S69*R69</f>
        <v>89779.666666666657</v>
      </c>
      <c r="AA69" s="42">
        <f t="shared" ref="AA69:AA132" si="14">Z69-O69</f>
        <v>27345.73333333333</v>
      </c>
      <c r="AB69" s="40"/>
      <c r="AC69" s="40"/>
      <c r="AD69" s="40"/>
      <c r="AE69" s="40"/>
      <c r="AF69" s="40"/>
      <c r="AG69" s="40"/>
      <c r="AH69" s="40"/>
    </row>
    <row r="70" spans="1:34" x14ac:dyDescent="0.25">
      <c r="A70" s="56">
        <v>67</v>
      </c>
      <c r="B70" s="56" t="s">
        <v>10</v>
      </c>
      <c r="C70" s="40" t="s">
        <v>82</v>
      </c>
      <c r="D70" s="40" t="s">
        <v>83</v>
      </c>
      <c r="E70" s="40">
        <v>53.7</v>
      </c>
      <c r="F70" s="38" t="s">
        <v>1784</v>
      </c>
      <c r="G70" s="38" t="s">
        <v>36</v>
      </c>
      <c r="H70" s="40">
        <v>30</v>
      </c>
      <c r="I70" s="40"/>
      <c r="J70" s="40"/>
      <c r="K70" s="40"/>
      <c r="L70" s="40">
        <v>36</v>
      </c>
      <c r="M70" s="40">
        <v>157</v>
      </c>
      <c r="N70" s="40">
        <v>7680</v>
      </c>
      <c r="O70" s="42">
        <f t="shared" si="9"/>
        <v>63257.599999999999</v>
      </c>
      <c r="P70" s="40">
        <v>14</v>
      </c>
      <c r="Q70" s="42">
        <f t="shared" si="8"/>
        <v>679.88668555240793</v>
      </c>
      <c r="R70" s="42">
        <f t="shared" si="10"/>
        <v>15.0025</v>
      </c>
      <c r="S70" s="42">
        <f t="shared" si="11"/>
        <v>5599.9999999999991</v>
      </c>
      <c r="T70" s="40">
        <v>10200</v>
      </c>
      <c r="U70" s="40"/>
      <c r="V70" s="40"/>
      <c r="W70" s="40"/>
      <c r="X70" s="40">
        <v>600</v>
      </c>
      <c r="Y70" s="42">
        <f t="shared" si="12"/>
        <v>4942</v>
      </c>
      <c r="Z70" s="40">
        <f t="shared" si="13"/>
        <v>84013.999999999985</v>
      </c>
      <c r="AA70" s="42">
        <f t="shared" si="14"/>
        <v>20756.399999999987</v>
      </c>
      <c r="AB70" s="40"/>
      <c r="AC70" s="40"/>
      <c r="AD70" s="40"/>
      <c r="AE70" s="40"/>
      <c r="AF70" s="40"/>
      <c r="AG70" s="40"/>
      <c r="AH70" s="40"/>
    </row>
    <row r="71" spans="1:34" x14ac:dyDescent="0.25">
      <c r="A71" s="56">
        <v>68</v>
      </c>
      <c r="B71" s="56" t="s">
        <v>10</v>
      </c>
      <c r="C71" s="40" t="s">
        <v>82</v>
      </c>
      <c r="D71" s="40" t="s">
        <v>83</v>
      </c>
      <c r="E71" s="40">
        <v>53.6</v>
      </c>
      <c r="F71" s="38" t="s">
        <v>1785</v>
      </c>
      <c r="G71" s="38" t="s">
        <v>37</v>
      </c>
      <c r="H71" s="40">
        <v>30</v>
      </c>
      <c r="I71" s="40"/>
      <c r="J71" s="40"/>
      <c r="K71" s="40"/>
      <c r="L71" s="40">
        <v>36</v>
      </c>
      <c r="M71" s="40">
        <v>137</v>
      </c>
      <c r="N71" s="40">
        <v>7380</v>
      </c>
      <c r="O71" s="42">
        <f t="shared" si="9"/>
        <v>60786.6</v>
      </c>
      <c r="P71" s="40">
        <v>14</v>
      </c>
      <c r="Q71" s="42">
        <f t="shared" si="8"/>
        <v>679.88668555240793</v>
      </c>
      <c r="R71" s="42">
        <f t="shared" si="10"/>
        <v>15.0025</v>
      </c>
      <c r="S71" s="42">
        <f t="shared" si="11"/>
        <v>5599.9999999999991</v>
      </c>
      <c r="T71" s="40">
        <v>10200</v>
      </c>
      <c r="U71" s="40"/>
      <c r="V71" s="40"/>
      <c r="W71" s="40"/>
      <c r="X71" s="40">
        <v>600</v>
      </c>
      <c r="Y71" s="42">
        <f t="shared" si="12"/>
        <v>4942</v>
      </c>
      <c r="Z71" s="40">
        <f t="shared" si="13"/>
        <v>84013.999999999985</v>
      </c>
      <c r="AA71" s="42">
        <f t="shared" si="14"/>
        <v>23227.399999999987</v>
      </c>
      <c r="AB71" s="40"/>
      <c r="AC71" s="40"/>
      <c r="AD71" s="40"/>
      <c r="AE71" s="40"/>
      <c r="AF71" s="40"/>
      <c r="AG71" s="40"/>
      <c r="AH71" s="40"/>
    </row>
    <row r="72" spans="1:34" x14ac:dyDescent="0.25">
      <c r="A72" s="56">
        <v>69</v>
      </c>
      <c r="B72" s="56" t="s">
        <v>10</v>
      </c>
      <c r="C72" s="40" t="s">
        <v>82</v>
      </c>
      <c r="D72" s="40" t="s">
        <v>83</v>
      </c>
      <c r="E72" s="40">
        <v>53.5</v>
      </c>
      <c r="F72" s="38" t="s">
        <v>1786</v>
      </c>
      <c r="G72" s="38" t="s">
        <v>38</v>
      </c>
      <c r="H72" s="40">
        <v>30</v>
      </c>
      <c r="I72" s="40"/>
      <c r="J72" s="40"/>
      <c r="K72" s="40"/>
      <c r="L72" s="40">
        <v>35</v>
      </c>
      <c r="M72" s="40">
        <v>146</v>
      </c>
      <c r="N72" s="40">
        <v>7480</v>
      </c>
      <c r="O72" s="42">
        <f t="shared" si="9"/>
        <v>61610.26666666667</v>
      </c>
      <c r="P72" s="40">
        <v>14</v>
      </c>
      <c r="Q72" s="42">
        <f t="shared" si="8"/>
        <v>679.88668555240793</v>
      </c>
      <c r="R72" s="42">
        <f t="shared" si="10"/>
        <v>15.0025</v>
      </c>
      <c r="S72" s="42">
        <f t="shared" si="11"/>
        <v>5599.9999999999991</v>
      </c>
      <c r="T72" s="40">
        <v>10200</v>
      </c>
      <c r="U72" s="40"/>
      <c r="V72" s="40"/>
      <c r="W72" s="40"/>
      <c r="X72" s="40">
        <v>600</v>
      </c>
      <c r="Y72" s="42">
        <f t="shared" si="12"/>
        <v>4942</v>
      </c>
      <c r="Z72" s="40">
        <f t="shared" si="13"/>
        <v>84013.999999999985</v>
      </c>
      <c r="AA72" s="42">
        <f t="shared" si="14"/>
        <v>22403.733333333315</v>
      </c>
      <c r="AB72" s="40"/>
      <c r="AC72" s="40"/>
      <c r="AD72" s="40"/>
      <c r="AE72" s="40"/>
      <c r="AF72" s="40"/>
      <c r="AG72" s="40"/>
      <c r="AH72" s="40"/>
    </row>
    <row r="73" spans="1:34" x14ac:dyDescent="0.25">
      <c r="A73" s="56">
        <v>70</v>
      </c>
      <c r="B73" s="56" t="s">
        <v>10</v>
      </c>
      <c r="C73" s="40" t="s">
        <v>82</v>
      </c>
      <c r="D73" s="40" t="s">
        <v>83</v>
      </c>
      <c r="E73" s="40">
        <v>53.13</v>
      </c>
      <c r="F73" s="38" t="s">
        <v>1787</v>
      </c>
      <c r="G73" s="38" t="s">
        <v>39</v>
      </c>
      <c r="H73" s="40">
        <v>30</v>
      </c>
      <c r="I73" s="40"/>
      <c r="J73" s="40"/>
      <c r="K73" s="40"/>
      <c r="L73" s="40">
        <v>37</v>
      </c>
      <c r="M73" s="40">
        <v>157</v>
      </c>
      <c r="N73" s="40">
        <v>7780</v>
      </c>
      <c r="O73" s="42">
        <f t="shared" si="9"/>
        <v>64081.266666666663</v>
      </c>
      <c r="P73" s="40">
        <v>17</v>
      </c>
      <c r="Q73" s="42">
        <f t="shared" si="8"/>
        <v>825.57668959935245</v>
      </c>
      <c r="R73" s="42">
        <f t="shared" si="10"/>
        <v>14.99557843137255</v>
      </c>
      <c r="S73" s="42">
        <f t="shared" si="11"/>
        <v>6800</v>
      </c>
      <c r="T73" s="40">
        <v>12380</v>
      </c>
      <c r="U73" s="40"/>
      <c r="V73" s="40"/>
      <c r="W73" s="40"/>
      <c r="X73" s="40">
        <v>750</v>
      </c>
      <c r="Y73" s="42">
        <f t="shared" si="12"/>
        <v>6177.5</v>
      </c>
      <c r="Z73" s="40">
        <f t="shared" si="13"/>
        <v>101969.93333333333</v>
      </c>
      <c r="AA73" s="42">
        <f t="shared" si="14"/>
        <v>37888.666666666672</v>
      </c>
      <c r="AB73" s="40"/>
      <c r="AC73" s="40"/>
      <c r="AD73" s="40"/>
      <c r="AE73" s="40"/>
      <c r="AF73" s="40"/>
      <c r="AG73" s="40"/>
      <c r="AH73" s="40"/>
    </row>
    <row r="74" spans="1:34" x14ac:dyDescent="0.25">
      <c r="A74" s="56">
        <v>71</v>
      </c>
      <c r="B74" s="56" t="s">
        <v>10</v>
      </c>
      <c r="C74" s="40" t="s">
        <v>82</v>
      </c>
      <c r="D74" s="40" t="s">
        <v>83</v>
      </c>
      <c r="E74" s="40">
        <v>53.14</v>
      </c>
      <c r="F74" s="38" t="s">
        <v>1788</v>
      </c>
      <c r="G74" s="38" t="s">
        <v>40</v>
      </c>
      <c r="H74" s="40">
        <v>30</v>
      </c>
      <c r="I74" s="40"/>
      <c r="J74" s="40"/>
      <c r="K74" s="40"/>
      <c r="L74" s="40">
        <v>43</v>
      </c>
      <c r="M74" s="40">
        <v>155</v>
      </c>
      <c r="N74" s="40">
        <v>7580</v>
      </c>
      <c r="O74" s="42">
        <f t="shared" si="9"/>
        <v>62433.933333333327</v>
      </c>
      <c r="P74" s="40">
        <v>15</v>
      </c>
      <c r="Q74" s="42">
        <f t="shared" si="8"/>
        <v>728.45002023472284</v>
      </c>
      <c r="R74" s="42">
        <f t="shared" si="10"/>
        <v>16.061499999999999</v>
      </c>
      <c r="S74" s="42">
        <f t="shared" si="11"/>
        <v>6000</v>
      </c>
      <c r="T74" s="40">
        <v>11700</v>
      </c>
      <c r="U74" s="40"/>
      <c r="V74" s="40"/>
      <c r="W74" s="40"/>
      <c r="X74" s="40">
        <v>700</v>
      </c>
      <c r="Y74" s="42">
        <f t="shared" si="12"/>
        <v>5765.6666666666661</v>
      </c>
      <c r="Z74" s="40">
        <f t="shared" si="13"/>
        <v>96368.999999999985</v>
      </c>
      <c r="AA74" s="42">
        <f t="shared" si="14"/>
        <v>33935.066666666658</v>
      </c>
      <c r="AB74" s="40"/>
      <c r="AC74" s="40"/>
      <c r="AD74" s="40"/>
      <c r="AE74" s="40"/>
      <c r="AF74" s="40"/>
      <c r="AG74" s="40"/>
      <c r="AH74" s="40"/>
    </row>
    <row r="75" spans="1:34" x14ac:dyDescent="0.25">
      <c r="A75" s="56">
        <v>72</v>
      </c>
      <c r="B75" s="56" t="s">
        <v>10</v>
      </c>
      <c r="C75" s="40" t="s">
        <v>82</v>
      </c>
      <c r="D75" s="40" t="s">
        <v>83</v>
      </c>
      <c r="E75" s="40">
        <v>53.15</v>
      </c>
      <c r="F75" s="38" t="s">
        <v>1789</v>
      </c>
      <c r="G75" s="38" t="s">
        <v>41</v>
      </c>
      <c r="H75" s="40">
        <v>30</v>
      </c>
      <c r="I75" s="40"/>
      <c r="J75" s="40"/>
      <c r="K75" s="40"/>
      <c r="L75" s="40">
        <v>33</v>
      </c>
      <c r="M75" s="40">
        <v>160</v>
      </c>
      <c r="N75" s="40">
        <v>7680</v>
      </c>
      <c r="O75" s="42">
        <f t="shared" si="9"/>
        <v>63257.599999999999</v>
      </c>
      <c r="P75" s="40">
        <v>16</v>
      </c>
      <c r="Q75" s="42">
        <f t="shared" si="8"/>
        <v>777.01335491703753</v>
      </c>
      <c r="R75" s="42">
        <f t="shared" si="10"/>
        <v>15.057656250000003</v>
      </c>
      <c r="S75" s="42">
        <f t="shared" si="11"/>
        <v>6399.9999999999982</v>
      </c>
      <c r="T75" s="40">
        <v>11700</v>
      </c>
      <c r="U75" s="40"/>
      <c r="V75" s="40"/>
      <c r="W75" s="40"/>
      <c r="X75" s="40">
        <v>700</v>
      </c>
      <c r="Y75" s="42">
        <f t="shared" si="12"/>
        <v>5765.6666666666661</v>
      </c>
      <c r="Z75" s="40">
        <f t="shared" si="13"/>
        <v>96368.999999999985</v>
      </c>
      <c r="AA75" s="42">
        <f t="shared" si="14"/>
        <v>33111.399999999987</v>
      </c>
      <c r="AB75" s="40"/>
      <c r="AC75" s="40"/>
      <c r="AD75" s="40"/>
      <c r="AE75" s="40"/>
      <c r="AF75" s="40"/>
      <c r="AG75" s="40"/>
      <c r="AH75" s="40"/>
    </row>
    <row r="76" spans="1:34" x14ac:dyDescent="0.25">
      <c r="A76" s="56">
        <v>73</v>
      </c>
      <c r="B76" s="56" t="s">
        <v>10</v>
      </c>
      <c r="C76" s="40" t="s">
        <v>82</v>
      </c>
      <c r="D76" s="40" t="s">
        <v>83</v>
      </c>
      <c r="E76" s="40">
        <v>53.16</v>
      </c>
      <c r="F76" s="38" t="s">
        <v>1790</v>
      </c>
      <c r="G76" s="38" t="s">
        <v>42</v>
      </c>
      <c r="H76" s="40">
        <v>30</v>
      </c>
      <c r="I76" s="40"/>
      <c r="J76" s="40"/>
      <c r="K76" s="40"/>
      <c r="L76" s="40">
        <v>37</v>
      </c>
      <c r="M76" s="40">
        <v>156</v>
      </c>
      <c r="N76" s="40">
        <v>7630</v>
      </c>
      <c r="O76" s="42">
        <f t="shared" si="9"/>
        <v>62845.76666666667</v>
      </c>
      <c r="P76" s="40">
        <v>16</v>
      </c>
      <c r="Q76" s="42">
        <f t="shared" si="8"/>
        <v>777.01335491703753</v>
      </c>
      <c r="R76" s="42">
        <f t="shared" si="10"/>
        <v>14.993307291666669</v>
      </c>
      <c r="S76" s="42">
        <f t="shared" si="11"/>
        <v>6399.9999999999982</v>
      </c>
      <c r="T76" s="40">
        <v>11650</v>
      </c>
      <c r="U76" s="40"/>
      <c r="V76" s="40"/>
      <c r="W76" s="40"/>
      <c r="X76" s="40">
        <v>700</v>
      </c>
      <c r="Y76" s="42">
        <f t="shared" si="12"/>
        <v>5765.6666666666661</v>
      </c>
      <c r="Z76" s="40">
        <f t="shared" si="13"/>
        <v>95957.166666666657</v>
      </c>
      <c r="AA76" s="42">
        <f t="shared" si="14"/>
        <v>33111.399999999987</v>
      </c>
      <c r="AB76" s="40"/>
      <c r="AC76" s="40"/>
      <c r="AD76" s="40"/>
      <c r="AE76" s="40"/>
      <c r="AF76" s="40"/>
      <c r="AG76" s="40"/>
      <c r="AH76" s="40"/>
    </row>
    <row r="77" spans="1:34" x14ac:dyDescent="0.25">
      <c r="A77" s="56">
        <v>74</v>
      </c>
      <c r="B77" s="56" t="s">
        <v>10</v>
      </c>
      <c r="C77" s="40" t="s">
        <v>82</v>
      </c>
      <c r="D77" s="40" t="s">
        <v>83</v>
      </c>
      <c r="E77" s="40">
        <v>53.17</v>
      </c>
      <c r="F77" s="38" t="s">
        <v>1791</v>
      </c>
      <c r="G77" s="38" t="s">
        <v>43</v>
      </c>
      <c r="H77" s="40">
        <v>30</v>
      </c>
      <c r="I77" s="40"/>
      <c r="J77" s="40"/>
      <c r="K77" s="40"/>
      <c r="L77" s="40">
        <v>36</v>
      </c>
      <c r="M77" s="40">
        <v>157</v>
      </c>
      <c r="N77" s="40">
        <v>7480</v>
      </c>
      <c r="O77" s="42">
        <f t="shared" si="9"/>
        <v>61610.26666666667</v>
      </c>
      <c r="P77" s="40">
        <v>16</v>
      </c>
      <c r="Q77" s="42">
        <f t="shared" si="8"/>
        <v>777.01335491703753</v>
      </c>
      <c r="R77" s="42">
        <f t="shared" si="10"/>
        <v>14.999742187500003</v>
      </c>
      <c r="S77" s="42">
        <f t="shared" si="11"/>
        <v>6399.9999999999982</v>
      </c>
      <c r="T77" s="40">
        <v>11655</v>
      </c>
      <c r="U77" s="40"/>
      <c r="V77" s="40"/>
      <c r="W77" s="40"/>
      <c r="X77" s="40">
        <v>700</v>
      </c>
      <c r="Y77" s="42">
        <f t="shared" si="12"/>
        <v>5765.6666666666661</v>
      </c>
      <c r="Z77" s="40">
        <f t="shared" si="13"/>
        <v>95998.349999999991</v>
      </c>
      <c r="AA77" s="42">
        <f t="shared" si="14"/>
        <v>34388.083333333321</v>
      </c>
      <c r="AB77" s="40"/>
      <c r="AC77" s="40"/>
      <c r="AD77" s="40"/>
      <c r="AE77" s="40"/>
      <c r="AF77" s="40"/>
      <c r="AG77" s="40"/>
      <c r="AH77" s="40"/>
    </row>
    <row r="78" spans="1:34" x14ac:dyDescent="0.25">
      <c r="A78" s="56">
        <v>75</v>
      </c>
      <c r="B78" s="56" t="s">
        <v>10</v>
      </c>
      <c r="C78" s="40" t="s">
        <v>82</v>
      </c>
      <c r="D78" s="40" t="s">
        <v>83</v>
      </c>
      <c r="E78" s="40">
        <v>53.18</v>
      </c>
      <c r="F78" s="38" t="s">
        <v>1776</v>
      </c>
      <c r="G78" s="38" t="s">
        <v>14</v>
      </c>
      <c r="H78" s="40">
        <v>30</v>
      </c>
      <c r="I78" s="40"/>
      <c r="J78" s="40"/>
      <c r="K78" s="40"/>
      <c r="L78" s="40">
        <v>39</v>
      </c>
      <c r="M78" s="40">
        <v>154</v>
      </c>
      <c r="N78" s="40">
        <v>7430</v>
      </c>
      <c r="O78" s="42">
        <f t="shared" si="9"/>
        <v>61198.433333333327</v>
      </c>
      <c r="P78" s="40">
        <v>18</v>
      </c>
      <c r="Q78" s="42">
        <f t="shared" si="8"/>
        <v>874.14002428166737</v>
      </c>
      <c r="R78" s="42">
        <f t="shared" si="10"/>
        <v>14.928958333333332</v>
      </c>
      <c r="S78" s="42">
        <f t="shared" si="11"/>
        <v>7200</v>
      </c>
      <c r="T78" s="40">
        <v>13050</v>
      </c>
      <c r="U78" s="40"/>
      <c r="V78" s="40"/>
      <c r="W78" s="40"/>
      <c r="X78" s="40">
        <v>750</v>
      </c>
      <c r="Y78" s="42">
        <f t="shared" si="12"/>
        <v>6177.5</v>
      </c>
      <c r="Z78" s="40">
        <f t="shared" si="13"/>
        <v>107488.49999999999</v>
      </c>
      <c r="AA78" s="42">
        <f t="shared" si="14"/>
        <v>46290.066666666658</v>
      </c>
      <c r="AB78" s="40"/>
      <c r="AC78" s="40"/>
      <c r="AD78" s="40"/>
      <c r="AE78" s="40"/>
      <c r="AF78" s="40"/>
      <c r="AG78" s="40"/>
      <c r="AH78" s="40"/>
    </row>
    <row r="79" spans="1:34" x14ac:dyDescent="0.25">
      <c r="A79" s="56">
        <v>76</v>
      </c>
      <c r="B79" s="56" t="s">
        <v>10</v>
      </c>
      <c r="C79" s="40" t="s">
        <v>85</v>
      </c>
      <c r="D79" s="40" t="s">
        <v>86</v>
      </c>
      <c r="E79" s="40">
        <v>52.1</v>
      </c>
      <c r="F79" s="38" t="s">
        <v>1777</v>
      </c>
      <c r="G79" s="38" t="s">
        <v>20</v>
      </c>
      <c r="H79" s="40">
        <v>30</v>
      </c>
      <c r="I79" s="40"/>
      <c r="J79" s="40"/>
      <c r="K79" s="40"/>
      <c r="L79" s="40">
        <v>41</v>
      </c>
      <c r="M79" s="40">
        <v>143</v>
      </c>
      <c r="N79" s="40">
        <v>7430</v>
      </c>
      <c r="O79" s="42">
        <f t="shared" si="9"/>
        <v>61198.433333333327</v>
      </c>
      <c r="P79" s="40">
        <v>17</v>
      </c>
      <c r="Q79" s="42">
        <f t="shared" si="8"/>
        <v>825.57668959935245</v>
      </c>
      <c r="R79" s="42">
        <f t="shared" si="10"/>
        <v>14.98952205882353</v>
      </c>
      <c r="S79" s="42">
        <f t="shared" si="11"/>
        <v>6800</v>
      </c>
      <c r="T79" s="40">
        <v>12375</v>
      </c>
      <c r="U79" s="40"/>
      <c r="V79" s="40"/>
      <c r="W79" s="40"/>
      <c r="X79" s="40">
        <v>750</v>
      </c>
      <c r="Y79" s="42">
        <f t="shared" si="12"/>
        <v>6177.5</v>
      </c>
      <c r="Z79" s="40">
        <f t="shared" si="13"/>
        <v>101928.75</v>
      </c>
      <c r="AA79" s="42">
        <f t="shared" si="14"/>
        <v>40730.316666666673</v>
      </c>
      <c r="AB79" s="40"/>
      <c r="AC79" s="40"/>
      <c r="AD79" s="40"/>
      <c r="AE79" s="40"/>
      <c r="AF79" s="40"/>
      <c r="AG79" s="40"/>
      <c r="AH79" s="40"/>
    </row>
    <row r="80" spans="1:34" x14ac:dyDescent="0.25">
      <c r="A80" s="56">
        <v>77</v>
      </c>
      <c r="B80" s="56" t="s">
        <v>10</v>
      </c>
      <c r="C80" s="40" t="s">
        <v>85</v>
      </c>
      <c r="D80" s="40" t="s">
        <v>86</v>
      </c>
      <c r="E80" s="40">
        <v>52.2</v>
      </c>
      <c r="F80" s="38" t="s">
        <v>1778</v>
      </c>
      <c r="G80" s="38" t="s">
        <v>29</v>
      </c>
      <c r="H80" s="40">
        <v>30</v>
      </c>
      <c r="I80" s="40"/>
      <c r="J80" s="40"/>
      <c r="K80" s="40"/>
      <c r="L80" s="40">
        <v>38</v>
      </c>
      <c r="M80" s="40">
        <v>155</v>
      </c>
      <c r="N80" s="40">
        <v>7380</v>
      </c>
      <c r="O80" s="42">
        <f t="shared" si="9"/>
        <v>60786.6</v>
      </c>
      <c r="P80" s="40">
        <v>15</v>
      </c>
      <c r="Q80" s="42">
        <f t="shared" si="8"/>
        <v>728.45002023472284</v>
      </c>
      <c r="R80" s="42">
        <f t="shared" si="10"/>
        <v>15.237833333333333</v>
      </c>
      <c r="S80" s="42">
        <f t="shared" si="11"/>
        <v>6000</v>
      </c>
      <c r="T80" s="40">
        <v>11100</v>
      </c>
      <c r="U80" s="40"/>
      <c r="V80" s="40"/>
      <c r="W80" s="40"/>
      <c r="X80" s="40">
        <v>680</v>
      </c>
      <c r="Y80" s="42">
        <f t="shared" si="12"/>
        <v>5600.9333333333334</v>
      </c>
      <c r="Z80" s="40">
        <f t="shared" si="13"/>
        <v>91427</v>
      </c>
      <c r="AA80" s="42">
        <f t="shared" si="14"/>
        <v>30640.400000000001</v>
      </c>
      <c r="AB80" s="40"/>
      <c r="AC80" s="40"/>
      <c r="AD80" s="40"/>
      <c r="AE80" s="40"/>
      <c r="AF80" s="40"/>
      <c r="AG80" s="40"/>
      <c r="AH80" s="40"/>
    </row>
    <row r="81" spans="1:34" x14ac:dyDescent="0.25">
      <c r="A81" s="56">
        <v>78</v>
      </c>
      <c r="B81" s="56" t="s">
        <v>10</v>
      </c>
      <c r="C81" s="40" t="s">
        <v>85</v>
      </c>
      <c r="D81" s="40" t="s">
        <v>86</v>
      </c>
      <c r="E81" s="40">
        <v>53.3</v>
      </c>
      <c r="F81" s="38" t="s">
        <v>1779</v>
      </c>
      <c r="G81" s="38" t="s">
        <v>30</v>
      </c>
      <c r="H81" s="40">
        <v>30</v>
      </c>
      <c r="I81" s="40"/>
      <c r="J81" s="40"/>
      <c r="K81" s="40"/>
      <c r="L81" s="40">
        <v>39</v>
      </c>
      <c r="M81" s="40">
        <v>153</v>
      </c>
      <c r="N81" s="40">
        <v>7480</v>
      </c>
      <c r="O81" s="42">
        <f t="shared" si="9"/>
        <v>61610.26666666667</v>
      </c>
      <c r="P81" s="40">
        <v>14</v>
      </c>
      <c r="Q81" s="42">
        <f t="shared" si="8"/>
        <v>679.88668555240793</v>
      </c>
      <c r="R81" s="42">
        <f t="shared" si="10"/>
        <v>16.105625</v>
      </c>
      <c r="S81" s="42">
        <f t="shared" si="11"/>
        <v>5599.9999999999991</v>
      </c>
      <c r="T81" s="40">
        <v>10950</v>
      </c>
      <c r="U81" s="40"/>
      <c r="V81" s="40"/>
      <c r="W81" s="40"/>
      <c r="X81" s="40">
        <v>690</v>
      </c>
      <c r="Y81" s="42">
        <f t="shared" si="12"/>
        <v>5683.3</v>
      </c>
      <c r="Z81" s="40">
        <f t="shared" si="13"/>
        <v>90191.499999999985</v>
      </c>
      <c r="AA81" s="42">
        <f t="shared" si="14"/>
        <v>28581.233333333315</v>
      </c>
      <c r="AB81" s="40"/>
      <c r="AC81" s="40"/>
      <c r="AD81" s="40"/>
      <c r="AE81" s="40"/>
      <c r="AF81" s="40"/>
      <c r="AG81" s="40"/>
      <c r="AH81" s="40"/>
    </row>
    <row r="82" spans="1:34" x14ac:dyDescent="0.25">
      <c r="A82" s="56">
        <v>79</v>
      </c>
      <c r="B82" s="56" t="s">
        <v>10</v>
      </c>
      <c r="C82" s="40" t="s">
        <v>85</v>
      </c>
      <c r="D82" s="40" t="s">
        <v>86</v>
      </c>
      <c r="E82" s="40">
        <v>53.9</v>
      </c>
      <c r="F82" s="38" t="s">
        <v>1780</v>
      </c>
      <c r="G82" s="38" t="s">
        <v>32</v>
      </c>
      <c r="H82" s="40">
        <v>30</v>
      </c>
      <c r="I82" s="40"/>
      <c r="J82" s="40"/>
      <c r="K82" s="40"/>
      <c r="L82" s="40">
        <v>39</v>
      </c>
      <c r="M82" s="40">
        <v>160</v>
      </c>
      <c r="N82" s="40">
        <v>7080</v>
      </c>
      <c r="O82" s="42">
        <f t="shared" si="9"/>
        <v>58315.6</v>
      </c>
      <c r="P82" s="40">
        <v>16</v>
      </c>
      <c r="Q82" s="42">
        <f t="shared" si="8"/>
        <v>777.01335491703753</v>
      </c>
      <c r="R82" s="42">
        <f t="shared" si="10"/>
        <v>15.003603125000001</v>
      </c>
      <c r="S82" s="42">
        <f t="shared" si="11"/>
        <v>6399.9999999999982</v>
      </c>
      <c r="T82" s="40">
        <v>11658</v>
      </c>
      <c r="U82" s="40"/>
      <c r="V82" s="40"/>
      <c r="W82" s="40"/>
      <c r="X82" s="40">
        <v>700</v>
      </c>
      <c r="Y82" s="42">
        <f t="shared" si="12"/>
        <v>5765.6666666666661</v>
      </c>
      <c r="Z82" s="40">
        <f t="shared" si="13"/>
        <v>96023.059999999983</v>
      </c>
      <c r="AA82" s="42">
        <f t="shared" si="14"/>
        <v>37707.459999999985</v>
      </c>
      <c r="AB82" s="40"/>
      <c r="AC82" s="40"/>
      <c r="AD82" s="40"/>
      <c r="AE82" s="40"/>
      <c r="AF82" s="40"/>
      <c r="AG82" s="40"/>
      <c r="AH82" s="40"/>
    </row>
    <row r="83" spans="1:34" x14ac:dyDescent="0.25">
      <c r="A83" s="56">
        <v>80</v>
      </c>
      <c r="B83" s="56" t="s">
        <v>10</v>
      </c>
      <c r="C83" s="40" t="s">
        <v>85</v>
      </c>
      <c r="D83" s="40" t="s">
        <v>86</v>
      </c>
      <c r="E83" s="40">
        <v>52.5</v>
      </c>
      <c r="F83" s="38" t="s">
        <v>1781</v>
      </c>
      <c r="G83" s="38" t="s">
        <v>33</v>
      </c>
      <c r="H83" s="40">
        <v>30</v>
      </c>
      <c r="I83" s="40"/>
      <c r="J83" s="40"/>
      <c r="K83" s="40"/>
      <c r="L83" s="40">
        <v>37</v>
      </c>
      <c r="M83" s="40">
        <v>154</v>
      </c>
      <c r="N83" s="40">
        <v>7530</v>
      </c>
      <c r="O83" s="42">
        <f t="shared" si="9"/>
        <v>62022.1</v>
      </c>
      <c r="P83" s="40">
        <v>16</v>
      </c>
      <c r="Q83" s="42">
        <f t="shared" si="8"/>
        <v>777.01335491703753</v>
      </c>
      <c r="R83" s="42">
        <f t="shared" si="10"/>
        <v>15.250703125000003</v>
      </c>
      <c r="S83" s="42">
        <f t="shared" si="11"/>
        <v>6399.9999999999982</v>
      </c>
      <c r="T83" s="40">
        <v>11850</v>
      </c>
      <c r="U83" s="40"/>
      <c r="V83" s="40"/>
      <c r="W83" s="40"/>
      <c r="X83" s="40">
        <v>700</v>
      </c>
      <c r="Y83" s="42">
        <f t="shared" si="12"/>
        <v>5765.6666666666661</v>
      </c>
      <c r="Z83" s="40">
        <f t="shared" si="13"/>
        <v>97604.499999999985</v>
      </c>
      <c r="AA83" s="42">
        <f t="shared" si="14"/>
        <v>35582.399999999987</v>
      </c>
      <c r="AB83" s="40"/>
      <c r="AC83" s="40"/>
      <c r="AD83" s="40"/>
      <c r="AE83" s="40"/>
      <c r="AF83" s="40"/>
      <c r="AG83" s="40"/>
      <c r="AH83" s="40"/>
    </row>
    <row r="84" spans="1:34" x14ac:dyDescent="0.25">
      <c r="A84" s="56">
        <v>81</v>
      </c>
      <c r="B84" s="56" t="s">
        <v>10</v>
      </c>
      <c r="C84" s="40" t="s">
        <v>85</v>
      </c>
      <c r="D84" s="40" t="s">
        <v>86</v>
      </c>
      <c r="E84" s="40">
        <v>52.8</v>
      </c>
      <c r="F84" s="38" t="s">
        <v>1782</v>
      </c>
      <c r="G84" s="38" t="s">
        <v>34</v>
      </c>
      <c r="H84" s="40">
        <v>30</v>
      </c>
      <c r="I84" s="40"/>
      <c r="J84" s="40"/>
      <c r="K84" s="40"/>
      <c r="L84" s="40">
        <v>38</v>
      </c>
      <c r="M84" s="40">
        <v>154</v>
      </c>
      <c r="N84" s="40">
        <v>7180</v>
      </c>
      <c r="O84" s="42">
        <f t="shared" si="9"/>
        <v>59139.26666666667</v>
      </c>
      <c r="P84" s="40">
        <v>14</v>
      </c>
      <c r="Q84" s="42">
        <f t="shared" si="8"/>
        <v>679.88668555240793</v>
      </c>
      <c r="R84" s="42">
        <f t="shared" si="10"/>
        <v>15.0025</v>
      </c>
      <c r="S84" s="42">
        <f t="shared" si="11"/>
        <v>5599.9999999999991</v>
      </c>
      <c r="T84" s="40">
        <v>10200</v>
      </c>
      <c r="U84" s="40"/>
      <c r="V84" s="40"/>
      <c r="W84" s="40"/>
      <c r="X84" s="40">
        <v>600</v>
      </c>
      <c r="Y84" s="42">
        <f t="shared" si="12"/>
        <v>4942</v>
      </c>
      <c r="Z84" s="40">
        <f t="shared" si="13"/>
        <v>84013.999999999985</v>
      </c>
      <c r="AA84" s="42">
        <f t="shared" si="14"/>
        <v>24874.733333333315</v>
      </c>
      <c r="AB84" s="40"/>
      <c r="AC84" s="40"/>
      <c r="AD84" s="40"/>
      <c r="AE84" s="40"/>
      <c r="AF84" s="40"/>
      <c r="AG84" s="40"/>
      <c r="AH84" s="40"/>
    </row>
    <row r="85" spans="1:34" x14ac:dyDescent="0.25">
      <c r="A85" s="56">
        <v>82</v>
      </c>
      <c r="B85" s="56" t="s">
        <v>10</v>
      </c>
      <c r="C85" s="40" t="s">
        <v>85</v>
      </c>
      <c r="D85" s="40" t="s">
        <v>86</v>
      </c>
      <c r="E85" s="40">
        <v>52.7</v>
      </c>
      <c r="F85" s="38" t="s">
        <v>1783</v>
      </c>
      <c r="G85" s="38" t="s">
        <v>35</v>
      </c>
      <c r="H85" s="40">
        <v>30</v>
      </c>
      <c r="I85" s="40"/>
      <c r="J85" s="40"/>
      <c r="K85" s="40"/>
      <c r="L85" s="40">
        <v>41</v>
      </c>
      <c r="M85" s="40">
        <v>151</v>
      </c>
      <c r="N85" s="40">
        <v>7280</v>
      </c>
      <c r="O85" s="42">
        <f t="shared" si="9"/>
        <v>59962.933333333327</v>
      </c>
      <c r="P85" s="40">
        <v>16</v>
      </c>
      <c r="Q85" s="42">
        <f t="shared" si="8"/>
        <v>777.01335491703753</v>
      </c>
      <c r="R85" s="42">
        <f t="shared" si="10"/>
        <v>14.999742187500003</v>
      </c>
      <c r="S85" s="42">
        <f t="shared" si="11"/>
        <v>6399.9999999999982</v>
      </c>
      <c r="T85" s="40">
        <v>11655</v>
      </c>
      <c r="U85" s="40"/>
      <c r="V85" s="40"/>
      <c r="W85" s="40"/>
      <c r="X85" s="40">
        <v>700</v>
      </c>
      <c r="Y85" s="42">
        <f t="shared" si="12"/>
        <v>5765.6666666666661</v>
      </c>
      <c r="Z85" s="40">
        <f t="shared" si="13"/>
        <v>95998.349999999991</v>
      </c>
      <c r="AA85" s="42">
        <f t="shared" si="14"/>
        <v>36035.416666666664</v>
      </c>
      <c r="AB85" s="40"/>
      <c r="AC85" s="40"/>
      <c r="AD85" s="40"/>
      <c r="AE85" s="40"/>
      <c r="AF85" s="40"/>
      <c r="AG85" s="40"/>
      <c r="AH85" s="40"/>
    </row>
    <row r="86" spans="1:34" x14ac:dyDescent="0.25">
      <c r="A86" s="56">
        <v>83</v>
      </c>
      <c r="B86" s="56" t="s">
        <v>10</v>
      </c>
      <c r="C86" s="40" t="s">
        <v>85</v>
      </c>
      <c r="D86" s="40" t="s">
        <v>86</v>
      </c>
      <c r="E86" s="40">
        <v>52.6</v>
      </c>
      <c r="F86" s="38" t="s">
        <v>1784</v>
      </c>
      <c r="G86" s="38" t="s">
        <v>36</v>
      </c>
      <c r="H86" s="40">
        <v>30</v>
      </c>
      <c r="I86" s="40"/>
      <c r="J86" s="40"/>
      <c r="K86" s="40"/>
      <c r="L86" s="40">
        <v>41</v>
      </c>
      <c r="M86" s="40">
        <v>158</v>
      </c>
      <c r="N86" s="40">
        <v>7180</v>
      </c>
      <c r="O86" s="42">
        <f t="shared" si="9"/>
        <v>59139.26666666667</v>
      </c>
      <c r="P86" s="40">
        <v>14</v>
      </c>
      <c r="Q86" s="42">
        <f t="shared" si="8"/>
        <v>679.88668555240793</v>
      </c>
      <c r="R86" s="42">
        <f t="shared" si="10"/>
        <v>15.0025</v>
      </c>
      <c r="S86" s="42">
        <f t="shared" si="11"/>
        <v>5599.9999999999991</v>
      </c>
      <c r="T86" s="40">
        <v>10200</v>
      </c>
      <c r="U86" s="40"/>
      <c r="V86" s="40"/>
      <c r="W86" s="40"/>
      <c r="X86" s="40">
        <v>600</v>
      </c>
      <c r="Y86" s="42">
        <f t="shared" si="12"/>
        <v>4942</v>
      </c>
      <c r="Z86" s="40">
        <f t="shared" si="13"/>
        <v>84013.999999999985</v>
      </c>
      <c r="AA86" s="42">
        <f t="shared" si="14"/>
        <v>24874.733333333315</v>
      </c>
      <c r="AB86" s="40"/>
      <c r="AC86" s="40"/>
      <c r="AD86" s="40"/>
      <c r="AE86" s="40"/>
      <c r="AF86" s="40"/>
      <c r="AG86" s="40"/>
      <c r="AH86" s="40"/>
    </row>
    <row r="87" spans="1:34" x14ac:dyDescent="0.25">
      <c r="A87" s="56">
        <v>84</v>
      </c>
      <c r="B87" s="56" t="s">
        <v>10</v>
      </c>
      <c r="C87" s="40" t="s">
        <v>85</v>
      </c>
      <c r="D87" s="40" t="s">
        <v>86</v>
      </c>
      <c r="E87" s="42">
        <v>52.1</v>
      </c>
      <c r="F87" s="38" t="s">
        <v>1785</v>
      </c>
      <c r="G87" s="38" t="s">
        <v>37</v>
      </c>
      <c r="H87" s="40">
        <v>30</v>
      </c>
      <c r="I87" s="40"/>
      <c r="J87" s="40"/>
      <c r="K87" s="40"/>
      <c r="L87" s="40">
        <v>37</v>
      </c>
      <c r="M87" s="40">
        <v>151</v>
      </c>
      <c r="N87" s="40">
        <v>7280</v>
      </c>
      <c r="O87" s="42">
        <f t="shared" si="9"/>
        <v>59962.933333333327</v>
      </c>
      <c r="P87" s="40">
        <v>14</v>
      </c>
      <c r="Q87" s="42">
        <f t="shared" si="8"/>
        <v>679.88668555240793</v>
      </c>
      <c r="R87" s="42">
        <f t="shared" si="10"/>
        <v>15.0025</v>
      </c>
      <c r="S87" s="42">
        <f t="shared" si="11"/>
        <v>5599.9999999999991</v>
      </c>
      <c r="T87" s="40">
        <v>10200</v>
      </c>
      <c r="U87" s="40"/>
      <c r="V87" s="40"/>
      <c r="W87" s="40"/>
      <c r="X87" s="40">
        <v>600</v>
      </c>
      <c r="Y87" s="42">
        <f t="shared" si="12"/>
        <v>4942</v>
      </c>
      <c r="Z87" s="40">
        <f t="shared" si="13"/>
        <v>84013.999999999985</v>
      </c>
      <c r="AA87" s="42">
        <f t="shared" si="14"/>
        <v>24051.066666666658</v>
      </c>
      <c r="AB87" s="40"/>
      <c r="AC87" s="40"/>
      <c r="AD87" s="40"/>
      <c r="AE87" s="40"/>
      <c r="AF87" s="40"/>
      <c r="AG87" s="40"/>
      <c r="AH87" s="40"/>
    </row>
    <row r="88" spans="1:34" x14ac:dyDescent="0.25">
      <c r="A88" s="56">
        <v>85</v>
      </c>
      <c r="B88" s="56" t="s">
        <v>10</v>
      </c>
      <c r="C88" s="40" t="s">
        <v>85</v>
      </c>
      <c r="D88" s="40" t="s">
        <v>86</v>
      </c>
      <c r="E88" s="40">
        <v>52.4</v>
      </c>
      <c r="F88" s="38" t="s">
        <v>1786</v>
      </c>
      <c r="G88" s="38" t="s">
        <v>38</v>
      </c>
      <c r="H88" s="40">
        <v>30</v>
      </c>
      <c r="I88" s="40"/>
      <c r="J88" s="40"/>
      <c r="K88" s="40"/>
      <c r="L88" s="40">
        <v>33</v>
      </c>
      <c r="M88" s="40">
        <v>141</v>
      </c>
      <c r="N88" s="40">
        <v>7030</v>
      </c>
      <c r="O88" s="42">
        <f t="shared" si="9"/>
        <v>57903.76666666667</v>
      </c>
      <c r="P88" s="40">
        <v>11</v>
      </c>
      <c r="Q88" s="42">
        <f t="shared" si="8"/>
        <v>534.1966815054634</v>
      </c>
      <c r="R88" s="42">
        <f t="shared" si="10"/>
        <v>16.024060606060605</v>
      </c>
      <c r="S88" s="42">
        <f t="shared" si="11"/>
        <v>4400</v>
      </c>
      <c r="T88" s="40">
        <v>8560</v>
      </c>
      <c r="U88" s="40"/>
      <c r="V88" s="40"/>
      <c r="W88" s="40"/>
      <c r="X88" s="40">
        <v>500</v>
      </c>
      <c r="Y88" s="42">
        <f t="shared" si="12"/>
        <v>4118.3333333333339</v>
      </c>
      <c r="Z88" s="40">
        <f t="shared" si="13"/>
        <v>70505.866666666654</v>
      </c>
      <c r="AA88" s="42">
        <f t="shared" si="14"/>
        <v>12602.099999999984</v>
      </c>
      <c r="AB88" s="40"/>
      <c r="AC88" s="40"/>
      <c r="AD88" s="40"/>
      <c r="AE88" s="40"/>
      <c r="AF88" s="40"/>
      <c r="AG88" s="40"/>
      <c r="AH88" s="40"/>
    </row>
    <row r="89" spans="1:34" x14ac:dyDescent="0.25">
      <c r="A89" s="56">
        <v>86</v>
      </c>
      <c r="B89" s="56" t="s">
        <v>10</v>
      </c>
      <c r="C89" s="40" t="s">
        <v>85</v>
      </c>
      <c r="D89" s="40" t="s">
        <v>86</v>
      </c>
      <c r="E89" s="40">
        <v>52.12</v>
      </c>
      <c r="F89" s="38" t="s">
        <v>1787</v>
      </c>
      <c r="G89" s="38" t="s">
        <v>39</v>
      </c>
      <c r="H89" s="40">
        <v>30</v>
      </c>
      <c r="I89" s="40"/>
      <c r="J89" s="40"/>
      <c r="K89" s="40"/>
      <c r="L89" s="40">
        <v>35</v>
      </c>
      <c r="M89" s="40">
        <v>155</v>
      </c>
      <c r="N89" s="40">
        <v>7280</v>
      </c>
      <c r="O89" s="42">
        <f t="shared" si="9"/>
        <v>59962.933333333327</v>
      </c>
      <c r="P89" s="40">
        <v>16</v>
      </c>
      <c r="Q89" s="42">
        <f t="shared" si="8"/>
        <v>777.01335491703753</v>
      </c>
      <c r="R89" s="42">
        <f t="shared" si="10"/>
        <v>15.003603125000001</v>
      </c>
      <c r="S89" s="42">
        <f t="shared" si="11"/>
        <v>6399.9999999999982</v>
      </c>
      <c r="T89" s="40">
        <v>11658</v>
      </c>
      <c r="U89" s="40"/>
      <c r="V89" s="40"/>
      <c r="W89" s="40"/>
      <c r="X89" s="40">
        <v>700</v>
      </c>
      <c r="Y89" s="42">
        <f t="shared" si="12"/>
        <v>5765.6666666666661</v>
      </c>
      <c r="Z89" s="40">
        <f t="shared" si="13"/>
        <v>96023.059999999983</v>
      </c>
      <c r="AA89" s="42">
        <f t="shared" si="14"/>
        <v>36060.126666666656</v>
      </c>
      <c r="AB89" s="40"/>
      <c r="AC89" s="40"/>
      <c r="AD89" s="40"/>
      <c r="AE89" s="40"/>
      <c r="AF89" s="40"/>
      <c r="AG89" s="40"/>
      <c r="AH89" s="40"/>
    </row>
    <row r="90" spans="1:34" x14ac:dyDescent="0.25">
      <c r="A90" s="56">
        <v>87</v>
      </c>
      <c r="B90" s="56" t="s">
        <v>10</v>
      </c>
      <c r="C90" s="40" t="s">
        <v>85</v>
      </c>
      <c r="D90" s="40" t="s">
        <v>86</v>
      </c>
      <c r="E90" s="40">
        <v>52.4</v>
      </c>
      <c r="F90" s="38" t="s">
        <v>1788</v>
      </c>
      <c r="G90" s="38" t="s">
        <v>40</v>
      </c>
      <c r="H90" s="40">
        <v>30</v>
      </c>
      <c r="I90" s="40"/>
      <c r="J90" s="40"/>
      <c r="K90" s="40"/>
      <c r="L90" s="40">
        <v>37</v>
      </c>
      <c r="M90" s="40">
        <v>157</v>
      </c>
      <c r="N90" s="40">
        <v>7330</v>
      </c>
      <c r="O90" s="42">
        <f t="shared" si="9"/>
        <v>60374.76666666667</v>
      </c>
      <c r="P90" s="40">
        <v>16</v>
      </c>
      <c r="Q90" s="42">
        <f t="shared" si="8"/>
        <v>777.01335491703753</v>
      </c>
      <c r="R90" s="42">
        <f t="shared" si="10"/>
        <v>15.057656250000003</v>
      </c>
      <c r="S90" s="42">
        <f t="shared" si="11"/>
        <v>6399.9999999999982</v>
      </c>
      <c r="T90" s="40">
        <v>11700</v>
      </c>
      <c r="U90" s="40"/>
      <c r="V90" s="40"/>
      <c r="W90" s="40"/>
      <c r="X90" s="40">
        <v>700</v>
      </c>
      <c r="Y90" s="42">
        <f t="shared" si="12"/>
        <v>5765.6666666666661</v>
      </c>
      <c r="Z90" s="40">
        <f t="shared" si="13"/>
        <v>96368.999999999985</v>
      </c>
      <c r="AA90" s="42">
        <f t="shared" si="14"/>
        <v>35994.233333333315</v>
      </c>
      <c r="AB90" s="40"/>
      <c r="AC90" s="40"/>
      <c r="AD90" s="40"/>
      <c r="AE90" s="40"/>
      <c r="AF90" s="40"/>
      <c r="AG90" s="40"/>
      <c r="AH90" s="40"/>
    </row>
    <row r="91" spans="1:34" x14ac:dyDescent="0.25">
      <c r="A91" s="56">
        <v>88</v>
      </c>
      <c r="B91" s="56" t="s">
        <v>10</v>
      </c>
      <c r="C91" s="40" t="s">
        <v>85</v>
      </c>
      <c r="D91" s="40" t="s">
        <v>86</v>
      </c>
      <c r="E91" s="40">
        <v>52.11</v>
      </c>
      <c r="F91" s="38" t="s">
        <v>1789</v>
      </c>
      <c r="G91" s="38" t="s">
        <v>41</v>
      </c>
      <c r="H91" s="40">
        <v>30</v>
      </c>
      <c r="I91" s="40"/>
      <c r="J91" s="40"/>
      <c r="K91" s="40"/>
      <c r="L91" s="40">
        <v>34</v>
      </c>
      <c r="M91" s="40">
        <v>156</v>
      </c>
      <c r="N91" s="40">
        <v>7080</v>
      </c>
      <c r="O91" s="42">
        <f t="shared" si="9"/>
        <v>58315.6</v>
      </c>
      <c r="P91" s="40">
        <v>14</v>
      </c>
      <c r="Q91" s="42">
        <f t="shared" si="8"/>
        <v>679.88668555240793</v>
      </c>
      <c r="R91" s="42">
        <f t="shared" si="10"/>
        <v>15.0025</v>
      </c>
      <c r="S91" s="42">
        <f t="shared" si="11"/>
        <v>5599.9999999999991</v>
      </c>
      <c r="T91" s="40">
        <v>10200</v>
      </c>
      <c r="U91" s="40"/>
      <c r="V91" s="40"/>
      <c r="W91" s="40"/>
      <c r="X91" s="40">
        <v>600</v>
      </c>
      <c r="Y91" s="42">
        <f t="shared" si="12"/>
        <v>4942</v>
      </c>
      <c r="Z91" s="40">
        <f t="shared" si="13"/>
        <v>84013.999999999985</v>
      </c>
      <c r="AA91" s="42">
        <f t="shared" si="14"/>
        <v>25698.399999999987</v>
      </c>
      <c r="AB91" s="40"/>
      <c r="AC91" s="40"/>
      <c r="AD91" s="40"/>
      <c r="AE91" s="40"/>
      <c r="AF91" s="40"/>
      <c r="AG91" s="40"/>
      <c r="AH91" s="40"/>
    </row>
    <row r="92" spans="1:34" x14ac:dyDescent="0.25">
      <c r="A92" s="56">
        <v>89</v>
      </c>
      <c r="B92" s="56" t="s">
        <v>10</v>
      </c>
      <c r="C92" s="40" t="s">
        <v>87</v>
      </c>
      <c r="D92" s="40" t="s">
        <v>83</v>
      </c>
      <c r="E92" s="40">
        <v>51.3</v>
      </c>
      <c r="F92" s="38" t="s">
        <v>1790</v>
      </c>
      <c r="G92" s="38" t="s">
        <v>42</v>
      </c>
      <c r="H92" s="40">
        <v>30</v>
      </c>
      <c r="I92" s="40"/>
      <c r="J92" s="40"/>
      <c r="K92" s="40"/>
      <c r="L92" s="40">
        <v>36</v>
      </c>
      <c r="M92" s="40">
        <v>151</v>
      </c>
      <c r="N92" s="40">
        <v>8130</v>
      </c>
      <c r="O92" s="42">
        <f t="shared" si="9"/>
        <v>66964.099999999991</v>
      </c>
      <c r="P92" s="40">
        <v>16</v>
      </c>
      <c r="Q92" s="42">
        <f t="shared" si="8"/>
        <v>777.01335491703753</v>
      </c>
      <c r="R92" s="42">
        <f t="shared" si="10"/>
        <v>13.127187500000002</v>
      </c>
      <c r="S92" s="42">
        <f t="shared" si="11"/>
        <v>6399.9999999999982</v>
      </c>
      <c r="T92" s="40">
        <v>10200</v>
      </c>
      <c r="U92" s="40"/>
      <c r="V92" s="40"/>
      <c r="W92" s="40"/>
      <c r="X92" s="40">
        <v>680</v>
      </c>
      <c r="Y92" s="42">
        <f t="shared" si="12"/>
        <v>5600.9333333333334</v>
      </c>
      <c r="Z92" s="40">
        <f t="shared" si="13"/>
        <v>84013.999999999985</v>
      </c>
      <c r="AA92" s="42">
        <f t="shared" si="14"/>
        <v>17049.899999999994</v>
      </c>
      <c r="AB92" s="40"/>
      <c r="AC92" s="40"/>
      <c r="AD92" s="40"/>
      <c r="AE92" s="40"/>
      <c r="AF92" s="40"/>
      <c r="AG92" s="40"/>
      <c r="AH92" s="40"/>
    </row>
    <row r="93" spans="1:34" x14ac:dyDescent="0.25">
      <c r="A93" s="56">
        <v>90</v>
      </c>
      <c r="B93" s="56" t="s">
        <v>10</v>
      </c>
      <c r="C93" s="40" t="s">
        <v>87</v>
      </c>
      <c r="D93" s="40" t="s">
        <v>83</v>
      </c>
      <c r="E93" s="40">
        <v>51.1</v>
      </c>
      <c r="F93" s="38" t="s">
        <v>1791</v>
      </c>
      <c r="G93" s="38" t="s">
        <v>43</v>
      </c>
      <c r="H93" s="40">
        <v>30</v>
      </c>
      <c r="I93" s="40"/>
      <c r="J93" s="40"/>
      <c r="K93" s="40"/>
      <c r="L93" s="40">
        <v>38</v>
      </c>
      <c r="M93" s="40">
        <v>156</v>
      </c>
      <c r="N93" s="40">
        <v>7900</v>
      </c>
      <c r="O93" s="42">
        <f t="shared" si="9"/>
        <v>65069.666666666657</v>
      </c>
      <c r="P93" s="40">
        <v>13</v>
      </c>
      <c r="Q93" s="42">
        <f t="shared" si="8"/>
        <v>631.32335087009312</v>
      </c>
      <c r="R93" s="42">
        <f t="shared" si="10"/>
        <v>15.206153846153844</v>
      </c>
      <c r="S93" s="42">
        <f t="shared" si="11"/>
        <v>5200</v>
      </c>
      <c r="T93" s="40">
        <v>9600</v>
      </c>
      <c r="U93" s="40"/>
      <c r="V93" s="40"/>
      <c r="W93" s="40"/>
      <c r="X93" s="40">
        <v>560</v>
      </c>
      <c r="Y93" s="42">
        <f t="shared" si="12"/>
        <v>4612.5333333333338</v>
      </c>
      <c r="Z93" s="40">
        <f t="shared" si="13"/>
        <v>79071.999999999985</v>
      </c>
      <c r="AA93" s="42">
        <f t="shared" si="14"/>
        <v>14002.333333333328</v>
      </c>
      <c r="AB93" s="40"/>
      <c r="AC93" s="40"/>
      <c r="AD93" s="40"/>
      <c r="AE93" s="40"/>
      <c r="AF93" s="40"/>
      <c r="AG93" s="40"/>
      <c r="AH93" s="40"/>
    </row>
    <row r="94" spans="1:34" x14ac:dyDescent="0.25">
      <c r="A94" s="56">
        <v>91</v>
      </c>
      <c r="B94" s="56" t="s">
        <v>10</v>
      </c>
      <c r="C94" s="40" t="s">
        <v>87</v>
      </c>
      <c r="D94" s="40" t="s">
        <v>83</v>
      </c>
      <c r="E94" s="40">
        <v>51.11</v>
      </c>
      <c r="F94" s="38" t="s">
        <v>1792</v>
      </c>
      <c r="G94" s="38" t="s">
        <v>44</v>
      </c>
      <c r="H94" s="40">
        <v>30</v>
      </c>
      <c r="I94" s="40"/>
      <c r="J94" s="40"/>
      <c r="K94" s="40"/>
      <c r="L94" s="40">
        <v>38</v>
      </c>
      <c r="M94" s="40">
        <v>149</v>
      </c>
      <c r="N94" s="40">
        <v>7400</v>
      </c>
      <c r="O94" s="42">
        <f t="shared" si="9"/>
        <v>60951.333333333328</v>
      </c>
      <c r="P94" s="40">
        <v>14</v>
      </c>
      <c r="Q94" s="42">
        <f t="shared" si="8"/>
        <v>679.88668555240793</v>
      </c>
      <c r="R94" s="42">
        <f t="shared" si="10"/>
        <v>16.032083333333333</v>
      </c>
      <c r="S94" s="42">
        <f t="shared" si="11"/>
        <v>5599.9999999999991</v>
      </c>
      <c r="T94" s="40">
        <v>10900</v>
      </c>
      <c r="U94" s="40"/>
      <c r="V94" s="40"/>
      <c r="W94" s="40"/>
      <c r="X94" s="40">
        <v>680</v>
      </c>
      <c r="Y94" s="42">
        <f t="shared" si="12"/>
        <v>5600.9333333333334</v>
      </c>
      <c r="Z94" s="40">
        <f t="shared" si="13"/>
        <v>89779.666666666642</v>
      </c>
      <c r="AA94" s="42">
        <f t="shared" si="14"/>
        <v>28828.333333333314</v>
      </c>
      <c r="AB94" s="40"/>
      <c r="AC94" s="40"/>
      <c r="AD94" s="40"/>
      <c r="AE94" s="40"/>
      <c r="AF94" s="40"/>
      <c r="AG94" s="40"/>
      <c r="AH94" s="40"/>
    </row>
    <row r="95" spans="1:34" x14ac:dyDescent="0.25">
      <c r="A95" s="56">
        <v>92</v>
      </c>
      <c r="B95" s="56" t="s">
        <v>10</v>
      </c>
      <c r="C95" s="40" t="s">
        <v>87</v>
      </c>
      <c r="D95" s="40" t="s">
        <v>83</v>
      </c>
      <c r="E95" s="40">
        <v>51.9</v>
      </c>
      <c r="F95" s="38" t="s">
        <v>1793</v>
      </c>
      <c r="G95" s="38" t="s">
        <v>45</v>
      </c>
      <c r="H95" s="40">
        <v>30</v>
      </c>
      <c r="I95" s="40"/>
      <c r="J95" s="40"/>
      <c r="K95" s="40"/>
      <c r="L95" s="40">
        <v>38</v>
      </c>
      <c r="M95" s="40">
        <v>161</v>
      </c>
      <c r="N95" s="40">
        <v>7580</v>
      </c>
      <c r="O95" s="42">
        <f t="shared" si="9"/>
        <v>62433.933333333327</v>
      </c>
      <c r="P95" s="40">
        <v>15</v>
      </c>
      <c r="Q95" s="42">
        <f t="shared" si="8"/>
        <v>728.45002023472284</v>
      </c>
      <c r="R95" s="42">
        <f t="shared" si="10"/>
        <v>14.990733333333333</v>
      </c>
      <c r="S95" s="42">
        <f t="shared" si="11"/>
        <v>6000</v>
      </c>
      <c r="T95" s="40">
        <v>10920</v>
      </c>
      <c r="U95" s="40"/>
      <c r="V95" s="40"/>
      <c r="W95" s="40"/>
      <c r="X95" s="40">
        <v>680</v>
      </c>
      <c r="Y95" s="42">
        <f t="shared" si="12"/>
        <v>5600.9333333333334</v>
      </c>
      <c r="Z95" s="40">
        <f t="shared" si="13"/>
        <v>89944.4</v>
      </c>
      <c r="AA95" s="42">
        <f t="shared" si="14"/>
        <v>27510.466666666667</v>
      </c>
      <c r="AB95" s="40"/>
      <c r="AC95" s="40"/>
      <c r="AD95" s="40"/>
      <c r="AE95" s="40"/>
      <c r="AF95" s="40"/>
      <c r="AG95" s="40"/>
      <c r="AH95" s="40"/>
    </row>
    <row r="96" spans="1:34" x14ac:dyDescent="0.25">
      <c r="A96" s="56">
        <v>93</v>
      </c>
      <c r="B96" s="56" t="s">
        <v>10</v>
      </c>
      <c r="C96" s="40" t="s">
        <v>87</v>
      </c>
      <c r="D96" s="40" t="s">
        <v>83</v>
      </c>
      <c r="E96" s="40">
        <v>51.2</v>
      </c>
      <c r="F96" s="38" t="s">
        <v>1776</v>
      </c>
      <c r="G96" s="38" t="s">
        <v>14</v>
      </c>
      <c r="H96" s="40">
        <v>30</v>
      </c>
      <c r="I96" s="40"/>
      <c r="J96" s="40"/>
      <c r="K96" s="40"/>
      <c r="L96" s="40">
        <v>38</v>
      </c>
      <c r="M96" s="40">
        <v>151</v>
      </c>
      <c r="N96" s="40">
        <v>7330</v>
      </c>
      <c r="O96" s="42">
        <f t="shared" si="9"/>
        <v>60374.76666666667</v>
      </c>
      <c r="P96" s="40">
        <v>14</v>
      </c>
      <c r="Q96" s="42">
        <f t="shared" si="8"/>
        <v>679.88668555240793</v>
      </c>
      <c r="R96" s="42">
        <f t="shared" si="10"/>
        <v>15.0025</v>
      </c>
      <c r="S96" s="42">
        <f t="shared" si="11"/>
        <v>5599.9999999999991</v>
      </c>
      <c r="T96" s="40">
        <v>10200</v>
      </c>
      <c r="U96" s="40"/>
      <c r="V96" s="40"/>
      <c r="W96" s="40"/>
      <c r="X96" s="40">
        <v>680</v>
      </c>
      <c r="Y96" s="42">
        <f t="shared" si="12"/>
        <v>5600.9333333333334</v>
      </c>
      <c r="Z96" s="40">
        <f t="shared" si="13"/>
        <v>84013.999999999985</v>
      </c>
      <c r="AA96" s="42">
        <f t="shared" si="14"/>
        <v>23639.233333333315</v>
      </c>
      <c r="AB96" s="40"/>
      <c r="AC96" s="40"/>
      <c r="AD96" s="40"/>
      <c r="AE96" s="40"/>
      <c r="AF96" s="40"/>
      <c r="AG96" s="40"/>
      <c r="AH96" s="40"/>
    </row>
    <row r="97" spans="1:34" x14ac:dyDescent="0.25">
      <c r="A97" s="56">
        <v>94</v>
      </c>
      <c r="B97" s="56" t="s">
        <v>10</v>
      </c>
      <c r="C97" s="40" t="s">
        <v>87</v>
      </c>
      <c r="D97" s="40" t="s">
        <v>83</v>
      </c>
      <c r="E97" s="40">
        <v>51.8</v>
      </c>
      <c r="F97" s="38" t="s">
        <v>1777</v>
      </c>
      <c r="G97" s="38" t="s">
        <v>20</v>
      </c>
      <c r="H97" s="40">
        <v>30</v>
      </c>
      <c r="I97" s="40"/>
      <c r="J97" s="40"/>
      <c r="K97" s="40"/>
      <c r="L97" s="40">
        <v>39</v>
      </c>
      <c r="M97" s="40">
        <v>156</v>
      </c>
      <c r="N97" s="40">
        <v>7780</v>
      </c>
      <c r="O97" s="42">
        <f t="shared" si="9"/>
        <v>64081.266666666663</v>
      </c>
      <c r="P97" s="40">
        <v>14</v>
      </c>
      <c r="Q97" s="42">
        <f t="shared" si="8"/>
        <v>679.88668555240793</v>
      </c>
      <c r="R97" s="42">
        <f t="shared" si="10"/>
        <v>15.0025</v>
      </c>
      <c r="S97" s="42">
        <f t="shared" si="11"/>
        <v>5599.9999999999991</v>
      </c>
      <c r="T97" s="40">
        <v>10200</v>
      </c>
      <c r="U97" s="40"/>
      <c r="V97" s="40"/>
      <c r="W97" s="40"/>
      <c r="X97" s="40">
        <v>600</v>
      </c>
      <c r="Y97" s="42">
        <f t="shared" si="12"/>
        <v>4942</v>
      </c>
      <c r="Z97" s="40">
        <f t="shared" si="13"/>
        <v>84013.999999999985</v>
      </c>
      <c r="AA97" s="42">
        <f t="shared" si="14"/>
        <v>19932.733333333323</v>
      </c>
      <c r="AB97" s="40"/>
      <c r="AC97" s="40"/>
      <c r="AD97" s="40"/>
      <c r="AE97" s="40"/>
      <c r="AF97" s="40"/>
      <c r="AG97" s="40"/>
      <c r="AH97" s="40"/>
    </row>
    <row r="98" spans="1:34" x14ac:dyDescent="0.25">
      <c r="A98" s="56">
        <v>95</v>
      </c>
      <c r="B98" s="56" t="s">
        <v>10</v>
      </c>
      <c r="C98" s="40" t="s">
        <v>87</v>
      </c>
      <c r="D98" s="40" t="s">
        <v>83</v>
      </c>
      <c r="E98" s="42">
        <v>51.1</v>
      </c>
      <c r="F98" s="38" t="s">
        <v>1778</v>
      </c>
      <c r="G98" s="38" t="s">
        <v>29</v>
      </c>
      <c r="H98" s="40">
        <v>30</v>
      </c>
      <c r="I98" s="40"/>
      <c r="J98" s="40"/>
      <c r="K98" s="40"/>
      <c r="L98" s="40">
        <v>38</v>
      </c>
      <c r="M98" s="40">
        <v>157</v>
      </c>
      <c r="N98" s="40">
        <v>7480</v>
      </c>
      <c r="O98" s="42">
        <f t="shared" si="9"/>
        <v>61610.26666666667</v>
      </c>
      <c r="P98" s="40">
        <v>14</v>
      </c>
      <c r="Q98" s="42">
        <f t="shared" si="8"/>
        <v>679.88668555240793</v>
      </c>
      <c r="R98" s="42">
        <f t="shared" si="10"/>
        <v>16.061499999999999</v>
      </c>
      <c r="S98" s="42">
        <f t="shared" si="11"/>
        <v>5599.9999999999991</v>
      </c>
      <c r="T98" s="40">
        <v>10920</v>
      </c>
      <c r="U98" s="40"/>
      <c r="V98" s="40"/>
      <c r="W98" s="40"/>
      <c r="X98" s="40">
        <v>650</v>
      </c>
      <c r="Y98" s="42">
        <f t="shared" si="12"/>
        <v>5353.8333333333339</v>
      </c>
      <c r="Z98" s="40">
        <f t="shared" si="13"/>
        <v>89944.39999999998</v>
      </c>
      <c r="AA98" s="42">
        <f t="shared" si="14"/>
        <v>28334.13333333331</v>
      </c>
      <c r="AB98" s="40"/>
      <c r="AC98" s="40"/>
      <c r="AD98" s="40"/>
      <c r="AE98" s="40"/>
      <c r="AF98" s="40"/>
      <c r="AG98" s="40"/>
      <c r="AH98" s="40"/>
    </row>
    <row r="99" spans="1:34" x14ac:dyDescent="0.25">
      <c r="A99" s="56">
        <v>96</v>
      </c>
      <c r="B99" s="56" t="s">
        <v>10</v>
      </c>
      <c r="C99" s="40" t="s">
        <v>87</v>
      </c>
      <c r="D99" s="40" t="s">
        <v>83</v>
      </c>
      <c r="E99" s="40">
        <v>51.7</v>
      </c>
      <c r="F99" s="38" t="s">
        <v>1779</v>
      </c>
      <c r="G99" s="38" t="s">
        <v>30</v>
      </c>
      <c r="H99" s="40">
        <v>30</v>
      </c>
      <c r="I99" s="40"/>
      <c r="J99" s="40"/>
      <c r="K99" s="40"/>
      <c r="L99" s="40">
        <v>45</v>
      </c>
      <c r="M99" s="40">
        <v>158</v>
      </c>
      <c r="N99" s="40">
        <v>7280</v>
      </c>
      <c r="O99" s="42">
        <f t="shared" si="9"/>
        <v>59962.933333333327</v>
      </c>
      <c r="P99" s="40">
        <v>14</v>
      </c>
      <c r="Q99" s="42">
        <f t="shared" si="8"/>
        <v>679.88668555240793</v>
      </c>
      <c r="R99" s="42">
        <f t="shared" si="10"/>
        <v>15.0025</v>
      </c>
      <c r="S99" s="42">
        <f t="shared" si="11"/>
        <v>5599.9999999999991</v>
      </c>
      <c r="T99" s="40">
        <v>10200</v>
      </c>
      <c r="U99" s="40"/>
      <c r="V99" s="40"/>
      <c r="W99" s="40"/>
      <c r="X99" s="40">
        <v>650</v>
      </c>
      <c r="Y99" s="42">
        <f t="shared" si="12"/>
        <v>5353.8333333333339</v>
      </c>
      <c r="Z99" s="40">
        <f t="shared" si="13"/>
        <v>84013.999999999985</v>
      </c>
      <c r="AA99" s="42">
        <f t="shared" si="14"/>
        <v>24051.066666666658</v>
      </c>
      <c r="AB99" s="40"/>
      <c r="AC99" s="40"/>
      <c r="AD99" s="40"/>
      <c r="AE99" s="40"/>
      <c r="AF99" s="40"/>
      <c r="AG99" s="40"/>
      <c r="AH99" s="40"/>
    </row>
    <row r="100" spans="1:34" x14ac:dyDescent="0.25">
      <c r="A100" s="56">
        <v>97</v>
      </c>
      <c r="B100" s="56" t="s">
        <v>10</v>
      </c>
      <c r="C100" s="40" t="s">
        <v>87</v>
      </c>
      <c r="D100" s="40" t="s">
        <v>83</v>
      </c>
      <c r="E100" s="40">
        <v>51.5</v>
      </c>
      <c r="F100" s="38" t="s">
        <v>1780</v>
      </c>
      <c r="G100" s="38" t="s">
        <v>32</v>
      </c>
      <c r="H100" s="40">
        <v>30</v>
      </c>
      <c r="I100" s="40"/>
      <c r="J100" s="40"/>
      <c r="K100" s="40"/>
      <c r="L100" s="40">
        <v>40</v>
      </c>
      <c r="M100" s="40">
        <v>155</v>
      </c>
      <c r="N100" s="40">
        <v>7880</v>
      </c>
      <c r="O100" s="42">
        <f t="shared" si="9"/>
        <v>64904.933333333334</v>
      </c>
      <c r="P100" s="40">
        <v>14.82</v>
      </c>
      <c r="Q100" s="42">
        <f t="shared" ref="Q100:Q124" si="15">((P100*10000)/(25*247.1))*H100</f>
        <v>719.70861999190618</v>
      </c>
      <c r="R100" s="42">
        <f t="shared" si="10"/>
        <v>15.006072874493926</v>
      </c>
      <c r="S100" s="42">
        <f t="shared" si="11"/>
        <v>5928</v>
      </c>
      <c r="T100" s="40">
        <v>10800</v>
      </c>
      <c r="U100" s="40"/>
      <c r="V100" s="40"/>
      <c r="W100" s="40"/>
      <c r="X100" s="40">
        <v>640</v>
      </c>
      <c r="Y100" s="42">
        <f t="shared" si="12"/>
        <v>5271.4666666666662</v>
      </c>
      <c r="Z100" s="40">
        <f t="shared" si="13"/>
        <v>88955.999999999985</v>
      </c>
      <c r="AA100" s="42">
        <f t="shared" si="14"/>
        <v>24051.066666666651</v>
      </c>
      <c r="AB100" s="40"/>
      <c r="AC100" s="40"/>
      <c r="AD100" s="40"/>
      <c r="AE100" s="40"/>
      <c r="AF100" s="40"/>
      <c r="AG100" s="40"/>
      <c r="AH100" s="40"/>
    </row>
    <row r="101" spans="1:34" x14ac:dyDescent="0.25">
      <c r="A101" s="56">
        <v>98</v>
      </c>
      <c r="B101" s="56" t="s">
        <v>10</v>
      </c>
      <c r="C101" s="40" t="s">
        <v>87</v>
      </c>
      <c r="D101" s="40" t="s">
        <v>83</v>
      </c>
      <c r="E101" s="40">
        <v>51.4</v>
      </c>
      <c r="F101" s="38" t="s">
        <v>1781</v>
      </c>
      <c r="G101" s="38" t="s">
        <v>33</v>
      </c>
      <c r="H101" s="40">
        <v>30</v>
      </c>
      <c r="I101" s="40"/>
      <c r="J101" s="40"/>
      <c r="K101" s="40"/>
      <c r="L101" s="40">
        <v>40</v>
      </c>
      <c r="M101" s="40">
        <v>156</v>
      </c>
      <c r="N101" s="40">
        <v>8210</v>
      </c>
      <c r="O101" s="42">
        <f t="shared" si="9"/>
        <v>67623.03333333334</v>
      </c>
      <c r="P101" s="40">
        <v>15.65</v>
      </c>
      <c r="Q101" s="42">
        <f t="shared" si="15"/>
        <v>760.0161877782275</v>
      </c>
      <c r="R101" s="42">
        <f t="shared" si="10"/>
        <v>14.999680511182108</v>
      </c>
      <c r="S101" s="42">
        <f t="shared" si="11"/>
        <v>6260</v>
      </c>
      <c r="T101" s="40">
        <v>11400</v>
      </c>
      <c r="U101" s="40"/>
      <c r="V101" s="40"/>
      <c r="W101" s="40"/>
      <c r="X101" s="40">
        <v>640</v>
      </c>
      <c r="Y101" s="42">
        <f t="shared" si="12"/>
        <v>5271.4666666666662</v>
      </c>
      <c r="Z101" s="40">
        <f t="shared" si="13"/>
        <v>93898</v>
      </c>
      <c r="AA101" s="42">
        <f t="shared" si="14"/>
        <v>26274.96666666666</v>
      </c>
      <c r="AB101" s="40"/>
      <c r="AC101" s="40"/>
      <c r="AD101" s="40"/>
      <c r="AE101" s="40"/>
      <c r="AF101" s="40"/>
      <c r="AG101" s="40"/>
      <c r="AH101" s="40"/>
    </row>
    <row r="102" spans="1:34" x14ac:dyDescent="0.25">
      <c r="A102" s="56">
        <v>99</v>
      </c>
      <c r="B102" s="56" t="s">
        <v>10</v>
      </c>
      <c r="C102" s="40" t="s">
        <v>87</v>
      </c>
      <c r="D102" s="40" t="s">
        <v>83</v>
      </c>
      <c r="E102" s="40">
        <v>51.6</v>
      </c>
      <c r="F102" s="38" t="s">
        <v>1782</v>
      </c>
      <c r="G102" s="38" t="s">
        <v>34</v>
      </c>
      <c r="H102" s="40">
        <v>30</v>
      </c>
      <c r="I102" s="40"/>
      <c r="J102" s="40"/>
      <c r="K102" s="40"/>
      <c r="L102" s="40">
        <v>40</v>
      </c>
      <c r="M102" s="40">
        <v>157</v>
      </c>
      <c r="N102" s="40">
        <v>7780</v>
      </c>
      <c r="O102" s="42">
        <f t="shared" si="9"/>
        <v>64081.266666666663</v>
      </c>
      <c r="P102" s="40">
        <v>16</v>
      </c>
      <c r="Q102" s="42">
        <f t="shared" si="15"/>
        <v>777.01335491703753</v>
      </c>
      <c r="R102" s="42">
        <f t="shared" si="10"/>
        <v>14.999742187500003</v>
      </c>
      <c r="S102" s="42">
        <f t="shared" si="11"/>
        <v>6399.9999999999982</v>
      </c>
      <c r="T102" s="40">
        <v>11655</v>
      </c>
      <c r="U102" s="40"/>
      <c r="V102" s="40"/>
      <c r="W102" s="40"/>
      <c r="X102" s="40">
        <v>700</v>
      </c>
      <c r="Y102" s="42">
        <f t="shared" si="12"/>
        <v>5765.6666666666661</v>
      </c>
      <c r="Z102" s="40">
        <f t="shared" si="13"/>
        <v>95998.349999999991</v>
      </c>
      <c r="AA102" s="42">
        <f t="shared" si="14"/>
        <v>31917.083333333328</v>
      </c>
      <c r="AB102" s="40"/>
      <c r="AC102" s="40"/>
      <c r="AD102" s="40"/>
      <c r="AE102" s="40"/>
      <c r="AF102" s="40"/>
      <c r="AG102" s="40"/>
      <c r="AH102" s="40"/>
    </row>
    <row r="103" spans="1:34" x14ac:dyDescent="0.25">
      <c r="A103" s="56">
        <v>100</v>
      </c>
      <c r="B103" s="56" t="s">
        <v>10</v>
      </c>
      <c r="C103" s="40" t="s">
        <v>89</v>
      </c>
      <c r="D103" s="40" t="s">
        <v>88</v>
      </c>
      <c r="E103" s="40">
        <v>114.9</v>
      </c>
      <c r="F103" s="38" t="s">
        <v>1783</v>
      </c>
      <c r="G103" s="38" t="s">
        <v>35</v>
      </c>
      <c r="H103" s="40">
        <v>33</v>
      </c>
      <c r="I103" s="40"/>
      <c r="J103" s="40"/>
      <c r="K103" s="40"/>
      <c r="L103" s="40">
        <v>35</v>
      </c>
      <c r="M103" s="40">
        <v>154</v>
      </c>
      <c r="N103" s="40">
        <v>7060</v>
      </c>
      <c r="O103" s="42">
        <f t="shared" si="9"/>
        <v>52864.42424242424</v>
      </c>
      <c r="P103" s="40">
        <v>14</v>
      </c>
      <c r="Q103" s="42">
        <f t="shared" si="15"/>
        <v>747.87535410764872</v>
      </c>
      <c r="R103" s="42">
        <f t="shared" si="10"/>
        <v>16.045454545454547</v>
      </c>
      <c r="S103" s="42">
        <f t="shared" si="11"/>
        <v>5599.9999999999991</v>
      </c>
      <c r="T103" s="40">
        <v>12000</v>
      </c>
      <c r="U103" s="40"/>
      <c r="V103" s="40"/>
      <c r="W103" s="40"/>
      <c r="X103" s="40">
        <v>520</v>
      </c>
      <c r="Y103" s="42">
        <f t="shared" si="12"/>
        <v>3893.6969696969695</v>
      </c>
      <c r="Z103" s="40">
        <f t="shared" si="13"/>
        <v>89854.545454545441</v>
      </c>
      <c r="AA103" s="42">
        <f t="shared" si="14"/>
        <v>36990.121212121201</v>
      </c>
      <c r="AB103" s="40"/>
      <c r="AC103" s="40"/>
      <c r="AD103" s="40"/>
      <c r="AE103" s="40"/>
      <c r="AF103" s="40"/>
      <c r="AG103" s="40"/>
      <c r="AH103" s="40"/>
    </row>
    <row r="104" spans="1:34" x14ac:dyDescent="0.25">
      <c r="A104" s="56">
        <v>101</v>
      </c>
      <c r="B104" s="56" t="s">
        <v>10</v>
      </c>
      <c r="C104" s="40" t="s">
        <v>89</v>
      </c>
      <c r="D104" s="40" t="s">
        <v>88</v>
      </c>
      <c r="E104" s="40">
        <v>114.1</v>
      </c>
      <c r="F104" s="38" t="s">
        <v>1784</v>
      </c>
      <c r="G104" s="38" t="s">
        <v>36</v>
      </c>
      <c r="H104" s="40">
        <v>30</v>
      </c>
      <c r="I104" s="40"/>
      <c r="J104" s="40"/>
      <c r="K104" s="40"/>
      <c r="L104" s="40">
        <v>36</v>
      </c>
      <c r="M104" s="40">
        <v>154</v>
      </c>
      <c r="N104" s="40">
        <v>7130</v>
      </c>
      <c r="O104" s="42">
        <f t="shared" si="9"/>
        <v>58727.433333333327</v>
      </c>
      <c r="P104" s="40">
        <v>14</v>
      </c>
      <c r="Q104" s="42">
        <f t="shared" si="15"/>
        <v>679.88668555240793</v>
      </c>
      <c r="R104" s="42">
        <f t="shared" si="10"/>
        <v>16.002666666666666</v>
      </c>
      <c r="S104" s="42">
        <f t="shared" si="11"/>
        <v>5599.9999999999991</v>
      </c>
      <c r="T104" s="40">
        <v>10880</v>
      </c>
      <c r="U104" s="40"/>
      <c r="V104" s="40"/>
      <c r="W104" s="40"/>
      <c r="X104" s="40">
        <v>474</v>
      </c>
      <c r="Y104" s="42">
        <f t="shared" si="12"/>
        <v>3904.1800000000003</v>
      </c>
      <c r="Z104" s="40">
        <f t="shared" si="13"/>
        <v>89614.93333333332</v>
      </c>
      <c r="AA104" s="42">
        <f t="shared" si="14"/>
        <v>30887.499999999993</v>
      </c>
      <c r="AB104" s="40"/>
      <c r="AC104" s="40"/>
      <c r="AD104" s="40"/>
      <c r="AE104" s="40"/>
      <c r="AF104" s="40"/>
      <c r="AG104" s="40"/>
      <c r="AH104" s="40"/>
    </row>
    <row r="105" spans="1:34" x14ac:dyDescent="0.25">
      <c r="A105" s="56">
        <v>102</v>
      </c>
      <c r="B105" s="56" t="s">
        <v>10</v>
      </c>
      <c r="C105" s="40" t="s">
        <v>89</v>
      </c>
      <c r="D105" s="40" t="s">
        <v>88</v>
      </c>
      <c r="E105" s="40">
        <v>114.11</v>
      </c>
      <c r="F105" s="38" t="s">
        <v>1785</v>
      </c>
      <c r="G105" s="38" t="s">
        <v>37</v>
      </c>
      <c r="H105" s="40">
        <v>33</v>
      </c>
      <c r="I105" s="40"/>
      <c r="J105" s="40"/>
      <c r="K105" s="40"/>
      <c r="L105" s="40">
        <v>38</v>
      </c>
      <c r="M105" s="40">
        <v>157</v>
      </c>
      <c r="N105" s="40">
        <v>6910</v>
      </c>
      <c r="O105" s="42">
        <f t="shared" si="9"/>
        <v>51741.242424242424</v>
      </c>
      <c r="P105" s="40">
        <v>14.7</v>
      </c>
      <c r="Q105" s="42">
        <f t="shared" si="15"/>
        <v>785.26912181303112</v>
      </c>
      <c r="R105" s="42">
        <f t="shared" si="10"/>
        <v>14.007936507936508</v>
      </c>
      <c r="S105" s="42">
        <f t="shared" si="11"/>
        <v>5880</v>
      </c>
      <c r="T105" s="40">
        <v>11000</v>
      </c>
      <c r="U105" s="40"/>
      <c r="V105" s="40"/>
      <c r="W105" s="40"/>
      <c r="X105" s="40">
        <v>364</v>
      </c>
      <c r="Y105" s="42">
        <f t="shared" si="12"/>
        <v>2725.5878787878792</v>
      </c>
      <c r="Z105" s="40">
        <f t="shared" si="13"/>
        <v>82366.666666666672</v>
      </c>
      <c r="AA105" s="42">
        <f t="shared" si="14"/>
        <v>30625.424242424247</v>
      </c>
      <c r="AB105" s="40"/>
      <c r="AC105" s="40"/>
      <c r="AD105" s="40"/>
      <c r="AE105" s="40"/>
      <c r="AF105" s="40"/>
      <c r="AG105" s="40"/>
      <c r="AH105" s="40"/>
    </row>
    <row r="106" spans="1:34" x14ac:dyDescent="0.25">
      <c r="A106" s="56">
        <v>103</v>
      </c>
      <c r="B106" s="56" t="s">
        <v>10</v>
      </c>
      <c r="C106" s="40" t="s">
        <v>89</v>
      </c>
      <c r="D106" s="40" t="s">
        <v>88</v>
      </c>
      <c r="E106" s="40">
        <v>114.12</v>
      </c>
      <c r="F106" s="38" t="s">
        <v>1786</v>
      </c>
      <c r="G106" s="38" t="s">
        <v>38</v>
      </c>
      <c r="H106" s="40">
        <v>30</v>
      </c>
      <c r="I106" s="40"/>
      <c r="J106" s="40"/>
      <c r="K106" s="40"/>
      <c r="L106" s="40">
        <v>37</v>
      </c>
      <c r="M106" s="40">
        <v>156</v>
      </c>
      <c r="N106" s="40">
        <v>6910</v>
      </c>
      <c r="O106" s="42">
        <f t="shared" si="9"/>
        <v>56915.366666666669</v>
      </c>
      <c r="P106" s="40">
        <v>15</v>
      </c>
      <c r="Q106" s="42">
        <f t="shared" si="15"/>
        <v>728.45002023472284</v>
      </c>
      <c r="R106" s="42">
        <f t="shared" si="10"/>
        <v>17.159722222222221</v>
      </c>
      <c r="S106" s="42">
        <f t="shared" si="11"/>
        <v>6000</v>
      </c>
      <c r="T106" s="40">
        <v>12500</v>
      </c>
      <c r="U106" s="40"/>
      <c r="V106" s="40"/>
      <c r="W106" s="40"/>
      <c r="X106" s="40">
        <v>520</v>
      </c>
      <c r="Y106" s="42">
        <f t="shared" si="12"/>
        <v>4283.0666666666666</v>
      </c>
      <c r="Z106" s="40">
        <f t="shared" si="13"/>
        <v>102958.33333333333</v>
      </c>
      <c r="AA106" s="42">
        <f t="shared" si="14"/>
        <v>46042.96666666666</v>
      </c>
      <c r="AB106" s="40"/>
      <c r="AC106" s="40"/>
      <c r="AD106" s="40"/>
      <c r="AE106" s="40"/>
      <c r="AF106" s="40"/>
      <c r="AG106" s="40"/>
      <c r="AH106" s="40"/>
    </row>
    <row r="107" spans="1:34" x14ac:dyDescent="0.25">
      <c r="A107" s="56">
        <v>104</v>
      </c>
      <c r="B107" s="56" t="s">
        <v>10</v>
      </c>
      <c r="C107" s="40" t="s">
        <v>89</v>
      </c>
      <c r="D107" s="40" t="s">
        <v>88</v>
      </c>
      <c r="E107" s="40">
        <v>114.13</v>
      </c>
      <c r="F107" s="38" t="s">
        <v>1787</v>
      </c>
      <c r="G107" s="38" t="s">
        <v>39</v>
      </c>
      <c r="H107" s="40">
        <v>33</v>
      </c>
      <c r="I107" s="40"/>
      <c r="J107" s="40"/>
      <c r="K107" s="40"/>
      <c r="L107" s="40">
        <v>36</v>
      </c>
      <c r="M107" s="40">
        <v>157</v>
      </c>
      <c r="N107" s="40">
        <v>7060</v>
      </c>
      <c r="O107" s="42">
        <f t="shared" si="9"/>
        <v>52864.42424242424</v>
      </c>
      <c r="P107" s="40">
        <v>14.5</v>
      </c>
      <c r="Q107" s="42">
        <f t="shared" si="15"/>
        <v>774.58518818292191</v>
      </c>
      <c r="R107" s="42">
        <f t="shared" si="10"/>
        <v>15.879467084639499</v>
      </c>
      <c r="S107" s="42">
        <f t="shared" si="11"/>
        <v>5800</v>
      </c>
      <c r="T107" s="40">
        <v>12300</v>
      </c>
      <c r="U107" s="40"/>
      <c r="V107" s="40"/>
      <c r="W107" s="40"/>
      <c r="X107" s="40">
        <v>680</v>
      </c>
      <c r="Y107" s="42">
        <f t="shared" si="12"/>
        <v>5091.7575757575751</v>
      </c>
      <c r="Z107" s="40">
        <f t="shared" si="13"/>
        <v>92100.909090909088</v>
      </c>
      <c r="AA107" s="42">
        <f t="shared" si="14"/>
        <v>39236.484848484848</v>
      </c>
      <c r="AB107" s="40"/>
      <c r="AC107" s="40"/>
      <c r="AD107" s="40"/>
      <c r="AE107" s="40"/>
      <c r="AF107" s="40"/>
      <c r="AG107" s="40"/>
      <c r="AH107" s="40"/>
    </row>
    <row r="108" spans="1:34" x14ac:dyDescent="0.25">
      <c r="A108" s="56">
        <v>105</v>
      </c>
      <c r="B108" s="56" t="s">
        <v>10</v>
      </c>
      <c r="C108" s="40" t="s">
        <v>89</v>
      </c>
      <c r="D108" s="40" t="s">
        <v>88</v>
      </c>
      <c r="E108" s="40">
        <v>114.14</v>
      </c>
      <c r="F108" s="38" t="s">
        <v>1788</v>
      </c>
      <c r="G108" s="38" t="s">
        <v>40</v>
      </c>
      <c r="H108" s="40">
        <v>30</v>
      </c>
      <c r="I108" s="40"/>
      <c r="J108" s="40"/>
      <c r="K108" s="40"/>
      <c r="L108" s="40">
        <v>37</v>
      </c>
      <c r="M108" s="40">
        <v>156</v>
      </c>
      <c r="N108" s="40">
        <v>6860</v>
      </c>
      <c r="O108" s="42">
        <f t="shared" si="9"/>
        <v>56503.533333333333</v>
      </c>
      <c r="P108" s="40">
        <v>13</v>
      </c>
      <c r="Q108" s="42">
        <f t="shared" si="15"/>
        <v>631.32335087009312</v>
      </c>
      <c r="R108" s="42">
        <f t="shared" si="10"/>
        <v>15.991805128205128</v>
      </c>
      <c r="S108" s="42">
        <f t="shared" si="11"/>
        <v>5200</v>
      </c>
      <c r="T108" s="40">
        <v>10096</v>
      </c>
      <c r="U108" s="40"/>
      <c r="V108" s="40"/>
      <c r="W108" s="40"/>
      <c r="X108" s="40">
        <v>420</v>
      </c>
      <c r="Y108" s="42">
        <f t="shared" si="12"/>
        <v>3459.4</v>
      </c>
      <c r="Z108" s="40">
        <f t="shared" si="13"/>
        <v>83157.386666666658</v>
      </c>
      <c r="AA108" s="42">
        <f t="shared" si="14"/>
        <v>26653.853333333325</v>
      </c>
      <c r="AB108" s="40"/>
      <c r="AC108" s="40"/>
      <c r="AD108" s="40"/>
      <c r="AE108" s="40"/>
      <c r="AF108" s="40"/>
      <c r="AG108" s="40"/>
      <c r="AH108" s="40"/>
    </row>
    <row r="109" spans="1:34" x14ac:dyDescent="0.25">
      <c r="A109" s="56">
        <v>106</v>
      </c>
      <c r="B109" s="56" t="s">
        <v>10</v>
      </c>
      <c r="C109" s="40" t="s">
        <v>89</v>
      </c>
      <c r="D109" s="40" t="s">
        <v>88</v>
      </c>
      <c r="E109" s="40">
        <v>114.15</v>
      </c>
      <c r="F109" s="38" t="s">
        <v>1789</v>
      </c>
      <c r="G109" s="38" t="s">
        <v>41</v>
      </c>
      <c r="H109" s="40">
        <v>30</v>
      </c>
      <c r="I109" s="40"/>
      <c r="J109" s="40"/>
      <c r="K109" s="40"/>
      <c r="L109" s="40">
        <v>36</v>
      </c>
      <c r="M109" s="40">
        <v>156</v>
      </c>
      <c r="N109" s="40">
        <v>6900</v>
      </c>
      <c r="O109" s="42">
        <f t="shared" si="9"/>
        <v>56833</v>
      </c>
      <c r="P109" s="40">
        <v>14</v>
      </c>
      <c r="Q109" s="42">
        <f t="shared" si="15"/>
        <v>679.88668555240793</v>
      </c>
      <c r="R109" s="42">
        <f t="shared" si="10"/>
        <v>15.885</v>
      </c>
      <c r="S109" s="42">
        <f t="shared" si="11"/>
        <v>5599.9999999999991</v>
      </c>
      <c r="T109" s="40">
        <v>10800</v>
      </c>
      <c r="U109" s="40"/>
      <c r="V109" s="40"/>
      <c r="W109" s="40"/>
      <c r="X109" s="40">
        <v>680</v>
      </c>
      <c r="Y109" s="42">
        <f t="shared" si="12"/>
        <v>5600.9333333333334</v>
      </c>
      <c r="Z109" s="40">
        <f t="shared" si="13"/>
        <v>88955.999999999985</v>
      </c>
      <c r="AA109" s="42">
        <f t="shared" si="14"/>
        <v>32122.999999999985</v>
      </c>
      <c r="AB109" s="40"/>
      <c r="AC109" s="40"/>
      <c r="AD109" s="40"/>
      <c r="AE109" s="40"/>
      <c r="AF109" s="40"/>
      <c r="AG109" s="40"/>
      <c r="AH109" s="40"/>
    </row>
    <row r="110" spans="1:34" x14ac:dyDescent="0.25">
      <c r="A110" s="56">
        <v>107</v>
      </c>
      <c r="B110" s="56" t="s">
        <v>10</v>
      </c>
      <c r="C110" s="40" t="s">
        <v>90</v>
      </c>
      <c r="D110" s="40" t="s">
        <v>91</v>
      </c>
      <c r="E110" s="40">
        <v>118.15</v>
      </c>
      <c r="F110" s="38" t="s">
        <v>1790</v>
      </c>
      <c r="G110" s="38" t="s">
        <v>42</v>
      </c>
      <c r="H110" s="40">
        <v>33</v>
      </c>
      <c r="I110" s="40"/>
      <c r="J110" s="40"/>
      <c r="K110" s="40"/>
      <c r="L110" s="40">
        <v>35</v>
      </c>
      <c r="M110" s="40">
        <v>163</v>
      </c>
      <c r="N110" s="40">
        <v>7680</v>
      </c>
      <c r="O110" s="42">
        <f t="shared" si="9"/>
        <v>57506.909090909088</v>
      </c>
      <c r="P110" s="40">
        <v>18</v>
      </c>
      <c r="Q110" s="42">
        <f t="shared" si="15"/>
        <v>961.55402670983415</v>
      </c>
      <c r="R110" s="42">
        <f t="shared" si="10"/>
        <v>14.559764309764308</v>
      </c>
      <c r="S110" s="42">
        <f t="shared" si="11"/>
        <v>7200</v>
      </c>
      <c r="T110" s="40">
        <v>14000</v>
      </c>
      <c r="U110" s="40"/>
      <c r="V110" s="40"/>
      <c r="W110" s="40"/>
      <c r="X110" s="40">
        <v>566</v>
      </c>
      <c r="Y110" s="42">
        <f t="shared" si="12"/>
        <v>4238.1393939393938</v>
      </c>
      <c r="Z110" s="40">
        <f t="shared" si="13"/>
        <v>104830.30303030301</v>
      </c>
      <c r="AA110" s="42">
        <f t="shared" si="14"/>
        <v>47323.393939393922</v>
      </c>
      <c r="AB110" s="40"/>
      <c r="AC110" s="40"/>
      <c r="AD110" s="40"/>
      <c r="AE110" s="40"/>
      <c r="AF110" s="40"/>
      <c r="AG110" s="40"/>
      <c r="AH110" s="40"/>
    </row>
    <row r="111" spans="1:34" x14ac:dyDescent="0.25">
      <c r="A111" s="56">
        <v>108</v>
      </c>
      <c r="B111" s="56" t="s">
        <v>10</v>
      </c>
      <c r="C111" s="40" t="s">
        <v>90</v>
      </c>
      <c r="D111" s="40" t="s">
        <v>91</v>
      </c>
      <c r="E111" s="40">
        <v>118.11</v>
      </c>
      <c r="F111" s="38" t="s">
        <v>1791</v>
      </c>
      <c r="G111" s="38" t="s">
        <v>43</v>
      </c>
      <c r="H111" s="40">
        <v>28</v>
      </c>
      <c r="I111" s="40"/>
      <c r="J111" s="40"/>
      <c r="K111" s="40"/>
      <c r="L111" s="40">
        <v>33</v>
      </c>
      <c r="M111" s="40">
        <v>154</v>
      </c>
      <c r="N111" s="40">
        <v>7080</v>
      </c>
      <c r="O111" s="42">
        <f t="shared" si="9"/>
        <v>62481</v>
      </c>
      <c r="P111" s="40">
        <v>13</v>
      </c>
      <c r="Q111" s="42">
        <f t="shared" si="15"/>
        <v>589.23512747875361</v>
      </c>
      <c r="R111" s="42">
        <f t="shared" si="10"/>
        <v>15.27403846153846</v>
      </c>
      <c r="S111" s="42">
        <f t="shared" si="11"/>
        <v>5200.0000000000009</v>
      </c>
      <c r="T111" s="40">
        <v>9000</v>
      </c>
      <c r="U111" s="40"/>
      <c r="V111" s="40"/>
      <c r="W111" s="40"/>
      <c r="X111" s="40">
        <v>558</v>
      </c>
      <c r="Y111" s="42">
        <f t="shared" si="12"/>
        <v>4924.3499999999995</v>
      </c>
      <c r="Z111" s="40">
        <f t="shared" si="13"/>
        <v>79425</v>
      </c>
      <c r="AA111" s="42">
        <f t="shared" si="14"/>
        <v>16944</v>
      </c>
      <c r="AB111" s="40"/>
      <c r="AC111" s="40"/>
      <c r="AD111" s="40"/>
      <c r="AE111" s="40"/>
      <c r="AF111" s="40"/>
      <c r="AG111" s="40"/>
      <c r="AH111" s="40"/>
    </row>
    <row r="112" spans="1:34" s="11" customFormat="1" x14ac:dyDescent="0.25">
      <c r="A112" s="56">
        <v>109</v>
      </c>
      <c r="B112" s="56" t="s">
        <v>10</v>
      </c>
      <c r="C112" s="40" t="s">
        <v>92</v>
      </c>
      <c r="D112" s="40" t="s">
        <v>93</v>
      </c>
      <c r="E112" s="40">
        <v>110.12</v>
      </c>
      <c r="F112" s="38" t="s">
        <v>1792</v>
      </c>
      <c r="G112" s="38" t="s">
        <v>44</v>
      </c>
      <c r="H112" s="40">
        <v>33</v>
      </c>
      <c r="I112" s="40"/>
      <c r="J112" s="40"/>
      <c r="K112" s="40"/>
      <c r="L112" s="40">
        <v>35</v>
      </c>
      <c r="M112" s="40">
        <v>158</v>
      </c>
      <c r="N112" s="40">
        <v>9330</v>
      </c>
      <c r="O112" s="42">
        <f t="shared" si="9"/>
        <v>69861.909090909088</v>
      </c>
      <c r="P112" s="40">
        <v>17.29</v>
      </c>
      <c r="Q112" s="42">
        <f t="shared" si="15"/>
        <v>923.62606232294615</v>
      </c>
      <c r="R112" s="42">
        <f t="shared" si="10"/>
        <v>14.778708133971293</v>
      </c>
      <c r="S112" s="42">
        <f t="shared" si="11"/>
        <v>6916</v>
      </c>
      <c r="T112" s="40">
        <v>13650</v>
      </c>
      <c r="U112" s="40"/>
      <c r="V112" s="40"/>
      <c r="W112" s="40"/>
      <c r="X112" s="40">
        <v>585</v>
      </c>
      <c r="Y112" s="42">
        <f t="shared" si="12"/>
        <v>4380.409090909091</v>
      </c>
      <c r="Z112" s="40">
        <f t="shared" si="13"/>
        <v>102209.54545454546</v>
      </c>
      <c r="AA112" s="42">
        <f t="shared" si="14"/>
        <v>32347.636363636368</v>
      </c>
      <c r="AB112" s="40"/>
      <c r="AC112" s="40"/>
      <c r="AD112" s="40"/>
      <c r="AE112" s="40"/>
      <c r="AF112" s="40"/>
      <c r="AG112" s="40"/>
      <c r="AH112" s="40"/>
    </row>
    <row r="113" spans="1:34" x14ac:dyDescent="0.25">
      <c r="A113" s="56">
        <v>110</v>
      </c>
      <c r="B113" s="56" t="s">
        <v>10</v>
      </c>
      <c r="C113" s="40" t="s">
        <v>92</v>
      </c>
      <c r="D113" s="40" t="s">
        <v>93</v>
      </c>
      <c r="E113" s="40">
        <v>110.11</v>
      </c>
      <c r="F113" s="38" t="s">
        <v>1793</v>
      </c>
      <c r="G113" s="38" t="s">
        <v>45</v>
      </c>
      <c r="H113" s="40">
        <v>33</v>
      </c>
      <c r="I113" s="40"/>
      <c r="J113" s="40"/>
      <c r="K113" s="40"/>
      <c r="L113" s="40">
        <v>36</v>
      </c>
      <c r="M113" s="40">
        <v>159</v>
      </c>
      <c r="N113" s="40">
        <v>10320</v>
      </c>
      <c r="O113" s="42">
        <f t="shared" si="9"/>
        <v>77274.909090909088</v>
      </c>
      <c r="P113" s="40">
        <v>18.12</v>
      </c>
      <c r="Q113" s="42">
        <f t="shared" si="15"/>
        <v>967.96438688789965</v>
      </c>
      <c r="R113" s="42">
        <f t="shared" si="10"/>
        <v>14.773270787343634</v>
      </c>
      <c r="S113" s="42">
        <f t="shared" si="11"/>
        <v>7248</v>
      </c>
      <c r="T113" s="40">
        <v>14300</v>
      </c>
      <c r="U113" s="40"/>
      <c r="V113" s="40"/>
      <c r="W113" s="40"/>
      <c r="X113" s="40">
        <v>600</v>
      </c>
      <c r="Y113" s="42">
        <f t="shared" si="12"/>
        <v>4492.727272727273</v>
      </c>
      <c r="Z113" s="40">
        <f t="shared" si="13"/>
        <v>107076.66666666666</v>
      </c>
      <c r="AA113" s="42">
        <f t="shared" si="14"/>
        <v>29801.757575757569</v>
      </c>
      <c r="AB113" s="40"/>
      <c r="AC113" s="40"/>
      <c r="AD113" s="40"/>
      <c r="AE113" s="40"/>
      <c r="AF113" s="40"/>
      <c r="AG113" s="40"/>
      <c r="AH113" s="40"/>
    </row>
    <row r="114" spans="1:34" x14ac:dyDescent="0.25">
      <c r="A114" s="56">
        <v>111</v>
      </c>
      <c r="B114" s="56" t="s">
        <v>10</v>
      </c>
      <c r="C114" s="40" t="s">
        <v>92</v>
      </c>
      <c r="D114" s="40" t="s">
        <v>93</v>
      </c>
      <c r="E114" s="40">
        <v>110.8</v>
      </c>
      <c r="F114" s="38" t="s">
        <v>1776</v>
      </c>
      <c r="G114" s="38" t="s">
        <v>14</v>
      </c>
      <c r="H114" s="40">
        <v>28</v>
      </c>
      <c r="I114" s="40"/>
      <c r="J114" s="40"/>
      <c r="K114" s="40"/>
      <c r="L114" s="40">
        <v>36</v>
      </c>
      <c r="M114" s="40">
        <v>159</v>
      </c>
      <c r="N114" s="40">
        <v>8430</v>
      </c>
      <c r="O114" s="42">
        <f t="shared" si="9"/>
        <v>74394.75</v>
      </c>
      <c r="P114" s="40">
        <v>12.35</v>
      </c>
      <c r="Q114" s="42">
        <f t="shared" si="15"/>
        <v>559.77337110481585</v>
      </c>
      <c r="R114" s="42">
        <f t="shared" si="10"/>
        <v>17.417763157894736</v>
      </c>
      <c r="S114" s="42">
        <f t="shared" si="11"/>
        <v>4940</v>
      </c>
      <c r="T114" s="40">
        <v>9750</v>
      </c>
      <c r="U114" s="40"/>
      <c r="V114" s="40"/>
      <c r="W114" s="40"/>
      <c r="X114" s="40">
        <v>500</v>
      </c>
      <c r="Y114" s="42">
        <f t="shared" si="12"/>
        <v>4412.5</v>
      </c>
      <c r="Z114" s="40">
        <f t="shared" si="13"/>
        <v>86043.75</v>
      </c>
      <c r="AA114" s="42">
        <f t="shared" si="14"/>
        <v>11649</v>
      </c>
      <c r="AB114" s="40"/>
      <c r="AC114" s="40"/>
      <c r="AD114" s="40"/>
      <c r="AE114" s="40"/>
      <c r="AF114" s="40"/>
      <c r="AG114" s="40"/>
      <c r="AH114" s="40"/>
    </row>
    <row r="115" spans="1:34" s="10" customFormat="1" x14ac:dyDescent="0.25">
      <c r="A115" s="56">
        <v>112</v>
      </c>
      <c r="B115" s="65" t="s">
        <v>10</v>
      </c>
      <c r="C115" s="45" t="s">
        <v>92</v>
      </c>
      <c r="D115" s="45" t="s">
        <v>93</v>
      </c>
      <c r="E115" s="46">
        <v>110.1</v>
      </c>
      <c r="F115" s="47" t="s">
        <v>1777</v>
      </c>
      <c r="G115" s="47" t="s">
        <v>20</v>
      </c>
      <c r="H115" s="45">
        <v>30</v>
      </c>
      <c r="I115" s="45"/>
      <c r="J115" s="45"/>
      <c r="K115" s="45"/>
      <c r="L115" s="45">
        <v>36</v>
      </c>
      <c r="M115" s="45">
        <v>159</v>
      </c>
      <c r="N115" s="45">
        <v>9870</v>
      </c>
      <c r="O115" s="42">
        <f t="shared" si="9"/>
        <v>81295.899999999994</v>
      </c>
      <c r="P115" s="45">
        <v>18.12</v>
      </c>
      <c r="Q115" s="46">
        <f t="shared" si="15"/>
        <v>879.96762444354511</v>
      </c>
      <c r="R115" s="42">
        <f t="shared" si="10"/>
        <v>15.511934326710817</v>
      </c>
      <c r="S115" s="42">
        <f t="shared" si="11"/>
        <v>7248</v>
      </c>
      <c r="T115" s="45">
        <v>13650</v>
      </c>
      <c r="U115" s="45"/>
      <c r="V115" s="45"/>
      <c r="W115" s="45"/>
      <c r="X115" s="45">
        <v>590</v>
      </c>
      <c r="Y115" s="42">
        <f t="shared" si="12"/>
        <v>4859.6333333333332</v>
      </c>
      <c r="Z115" s="40">
        <f t="shared" si="13"/>
        <v>112430.5</v>
      </c>
      <c r="AA115" s="42">
        <f t="shared" si="14"/>
        <v>31134.600000000006</v>
      </c>
      <c r="AB115" s="45"/>
      <c r="AC115" s="45"/>
      <c r="AD115" s="45"/>
      <c r="AE115" s="45"/>
      <c r="AF115" s="45"/>
      <c r="AG115" s="45"/>
      <c r="AH115" s="45"/>
    </row>
    <row r="116" spans="1:34" x14ac:dyDescent="0.25">
      <c r="A116" s="56">
        <v>113</v>
      </c>
      <c r="B116" s="56" t="s">
        <v>10</v>
      </c>
      <c r="C116" s="40" t="s">
        <v>92</v>
      </c>
      <c r="D116" s="40" t="s">
        <v>93</v>
      </c>
      <c r="E116" s="40">
        <v>105.14</v>
      </c>
      <c r="F116" s="38" t="s">
        <v>1778</v>
      </c>
      <c r="G116" s="38" t="s">
        <v>29</v>
      </c>
      <c r="H116" s="40">
        <v>35</v>
      </c>
      <c r="I116" s="40"/>
      <c r="J116" s="40"/>
      <c r="K116" s="40"/>
      <c r="L116" s="40">
        <v>41</v>
      </c>
      <c r="M116" s="40">
        <v>158</v>
      </c>
      <c r="N116" s="40">
        <v>7840</v>
      </c>
      <c r="O116" s="42">
        <f t="shared" si="9"/>
        <v>55350.400000000001</v>
      </c>
      <c r="P116" s="40">
        <v>18.98</v>
      </c>
      <c r="Q116" s="42">
        <f t="shared" si="15"/>
        <v>1075.3541076487252</v>
      </c>
      <c r="R116" s="42">
        <f t="shared" si="10"/>
        <v>11.484589041095891</v>
      </c>
      <c r="S116" s="42">
        <f t="shared" si="11"/>
        <v>7592</v>
      </c>
      <c r="T116" s="40">
        <v>12350</v>
      </c>
      <c r="U116" s="40"/>
      <c r="V116" s="40"/>
      <c r="W116" s="40"/>
      <c r="X116" s="40">
        <v>680</v>
      </c>
      <c r="Y116" s="42">
        <f t="shared" si="12"/>
        <v>4800.7999999999993</v>
      </c>
      <c r="Z116" s="40">
        <f t="shared" si="13"/>
        <v>87191</v>
      </c>
      <c r="AA116" s="42">
        <f t="shared" si="14"/>
        <v>31840.6</v>
      </c>
      <c r="AB116" s="40"/>
      <c r="AC116" s="40"/>
      <c r="AD116" s="40"/>
      <c r="AE116" s="40"/>
      <c r="AF116" s="40"/>
      <c r="AG116" s="40"/>
      <c r="AH116" s="40"/>
    </row>
    <row r="117" spans="1:34" x14ac:dyDescent="0.25">
      <c r="A117" s="56">
        <v>114</v>
      </c>
      <c r="B117" s="56" t="s">
        <v>94</v>
      </c>
      <c r="C117" s="40" t="s">
        <v>95</v>
      </c>
      <c r="D117" s="40" t="s">
        <v>96</v>
      </c>
      <c r="E117" s="40">
        <v>105.19</v>
      </c>
      <c r="F117" s="38" t="s">
        <v>1779</v>
      </c>
      <c r="G117" s="38" t="s">
        <v>30</v>
      </c>
      <c r="H117" s="40">
        <v>35</v>
      </c>
      <c r="I117" s="40"/>
      <c r="J117" s="40"/>
      <c r="K117" s="40"/>
      <c r="L117" s="40">
        <v>41</v>
      </c>
      <c r="M117" s="40">
        <v>159</v>
      </c>
      <c r="N117" s="40">
        <v>7990</v>
      </c>
      <c r="O117" s="42">
        <f t="shared" si="9"/>
        <v>56409.399999999994</v>
      </c>
      <c r="P117" s="40">
        <v>18.12</v>
      </c>
      <c r="Q117" s="42">
        <f t="shared" si="15"/>
        <v>1026.6288951841359</v>
      </c>
      <c r="R117" s="42">
        <f t="shared" si="10"/>
        <v>13.198537527593819</v>
      </c>
      <c r="S117" s="42">
        <f t="shared" si="11"/>
        <v>7247.9999999999991</v>
      </c>
      <c r="T117" s="40">
        <v>13550</v>
      </c>
      <c r="U117" s="40"/>
      <c r="V117" s="40"/>
      <c r="W117" s="40"/>
      <c r="X117" s="40">
        <v>720</v>
      </c>
      <c r="Y117" s="42">
        <f t="shared" si="12"/>
        <v>5083.2</v>
      </c>
      <c r="Z117" s="40">
        <f t="shared" si="13"/>
        <v>95662.999999999985</v>
      </c>
      <c r="AA117" s="42">
        <f t="shared" si="14"/>
        <v>39253.599999999991</v>
      </c>
      <c r="AB117" s="40"/>
      <c r="AC117" s="40"/>
      <c r="AD117" s="40"/>
      <c r="AE117" s="40"/>
      <c r="AF117" s="40"/>
      <c r="AG117" s="40"/>
      <c r="AH117" s="40"/>
    </row>
    <row r="118" spans="1:34" x14ac:dyDescent="0.25">
      <c r="A118" s="56">
        <v>115</v>
      </c>
      <c r="B118" s="56" t="s">
        <v>94</v>
      </c>
      <c r="C118" s="40" t="s">
        <v>95</v>
      </c>
      <c r="D118" s="40" t="s">
        <v>96</v>
      </c>
      <c r="E118" s="40">
        <v>105.17</v>
      </c>
      <c r="F118" s="38" t="s">
        <v>1780</v>
      </c>
      <c r="G118" s="38" t="s">
        <v>32</v>
      </c>
      <c r="H118" s="40">
        <v>35</v>
      </c>
      <c r="I118" s="40"/>
      <c r="J118" s="40"/>
      <c r="K118" s="40"/>
      <c r="L118" s="40">
        <v>41</v>
      </c>
      <c r="M118" s="40">
        <v>159</v>
      </c>
      <c r="N118" s="40">
        <v>8190</v>
      </c>
      <c r="O118" s="42">
        <f t="shared" si="9"/>
        <v>57821.4</v>
      </c>
      <c r="P118" s="40">
        <v>14.83</v>
      </c>
      <c r="Q118" s="42">
        <f t="shared" si="15"/>
        <v>840.22662889518415</v>
      </c>
      <c r="R118" s="42">
        <f t="shared" si="10"/>
        <v>13.924814565070802</v>
      </c>
      <c r="S118" s="42">
        <f t="shared" si="11"/>
        <v>5932</v>
      </c>
      <c r="T118" s="40">
        <v>11700</v>
      </c>
      <c r="U118" s="40"/>
      <c r="V118" s="40"/>
      <c r="W118" s="40"/>
      <c r="X118" s="40">
        <v>602</v>
      </c>
      <c r="Y118" s="42">
        <f t="shared" si="12"/>
        <v>4250.12</v>
      </c>
      <c r="Z118" s="40">
        <f t="shared" si="13"/>
        <v>82602</v>
      </c>
      <c r="AA118" s="42">
        <f t="shared" si="14"/>
        <v>24780.6</v>
      </c>
      <c r="AB118" s="40"/>
      <c r="AC118" s="40"/>
      <c r="AD118" s="40"/>
      <c r="AE118" s="40"/>
      <c r="AF118" s="40"/>
      <c r="AG118" s="40"/>
      <c r="AH118" s="40"/>
    </row>
    <row r="119" spans="1:34" x14ac:dyDescent="0.25">
      <c r="A119" s="56">
        <v>116</v>
      </c>
      <c r="B119" s="56" t="s">
        <v>94</v>
      </c>
      <c r="C119" s="40" t="s">
        <v>95</v>
      </c>
      <c r="D119" s="40" t="s">
        <v>96</v>
      </c>
      <c r="E119" s="40">
        <v>105.12</v>
      </c>
      <c r="F119" s="38" t="s">
        <v>1781</v>
      </c>
      <c r="G119" s="38" t="s">
        <v>33</v>
      </c>
      <c r="H119" s="40">
        <v>35</v>
      </c>
      <c r="I119" s="40"/>
      <c r="J119" s="40"/>
      <c r="K119" s="40"/>
      <c r="L119" s="40">
        <v>40</v>
      </c>
      <c r="M119" s="40">
        <v>158</v>
      </c>
      <c r="N119" s="40">
        <v>8190</v>
      </c>
      <c r="O119" s="42">
        <f t="shared" si="9"/>
        <v>57821.4</v>
      </c>
      <c r="P119" s="40">
        <v>15.65</v>
      </c>
      <c r="Q119" s="42">
        <f t="shared" si="15"/>
        <v>886.68555240793205</v>
      </c>
      <c r="R119" s="42">
        <f t="shared" si="10"/>
        <v>13.928274760383387</v>
      </c>
      <c r="S119" s="42">
        <f t="shared" si="11"/>
        <v>6260</v>
      </c>
      <c r="T119" s="40">
        <v>12350</v>
      </c>
      <c r="U119" s="40"/>
      <c r="V119" s="40"/>
      <c r="W119" s="40"/>
      <c r="X119" s="40">
        <v>500</v>
      </c>
      <c r="Y119" s="42">
        <f t="shared" si="12"/>
        <v>3530</v>
      </c>
      <c r="Z119" s="40">
        <f t="shared" si="13"/>
        <v>87191</v>
      </c>
      <c r="AA119" s="42">
        <f t="shared" si="14"/>
        <v>29369.599999999999</v>
      </c>
      <c r="AB119" s="40"/>
      <c r="AC119" s="40"/>
      <c r="AD119" s="40"/>
      <c r="AE119" s="40"/>
      <c r="AF119" s="40"/>
      <c r="AG119" s="40"/>
      <c r="AH119" s="40"/>
    </row>
    <row r="120" spans="1:34" x14ac:dyDescent="0.25">
      <c r="A120" s="56">
        <v>117</v>
      </c>
      <c r="B120" s="56" t="s">
        <v>94</v>
      </c>
      <c r="C120" s="40" t="s">
        <v>95</v>
      </c>
      <c r="D120" s="40" t="s">
        <v>96</v>
      </c>
      <c r="E120" s="40">
        <v>105.8</v>
      </c>
      <c r="F120" s="38" t="s">
        <v>1782</v>
      </c>
      <c r="G120" s="38" t="s">
        <v>34</v>
      </c>
      <c r="H120" s="40">
        <v>35</v>
      </c>
      <c r="I120" s="40"/>
      <c r="J120" s="40"/>
      <c r="K120" s="40"/>
      <c r="L120" s="40">
        <v>40</v>
      </c>
      <c r="M120" s="40">
        <v>157</v>
      </c>
      <c r="N120" s="40">
        <v>8240</v>
      </c>
      <c r="O120" s="42">
        <f t="shared" si="9"/>
        <v>58174.399999999994</v>
      </c>
      <c r="P120" s="40">
        <v>18.98</v>
      </c>
      <c r="Q120" s="42">
        <f t="shared" si="15"/>
        <v>1075.3541076487252</v>
      </c>
      <c r="R120" s="42">
        <f t="shared" si="10"/>
        <v>11.484589041095891</v>
      </c>
      <c r="S120" s="42">
        <f t="shared" si="11"/>
        <v>7592</v>
      </c>
      <c r="T120" s="40">
        <v>12350</v>
      </c>
      <c r="U120" s="40"/>
      <c r="V120" s="40"/>
      <c r="W120" s="40"/>
      <c r="X120" s="40">
        <v>480</v>
      </c>
      <c r="Y120" s="42">
        <f t="shared" si="12"/>
        <v>3388.7999999999997</v>
      </c>
      <c r="Z120" s="40">
        <f t="shared" si="13"/>
        <v>87191</v>
      </c>
      <c r="AA120" s="42">
        <f t="shared" si="14"/>
        <v>29016.600000000006</v>
      </c>
      <c r="AB120" s="40"/>
      <c r="AC120" s="40"/>
      <c r="AD120" s="40"/>
      <c r="AE120" s="40"/>
      <c r="AF120" s="40"/>
      <c r="AG120" s="40"/>
      <c r="AH120" s="40"/>
    </row>
    <row r="121" spans="1:34" x14ac:dyDescent="0.25">
      <c r="A121" s="56">
        <v>118</v>
      </c>
      <c r="B121" s="56" t="s">
        <v>94</v>
      </c>
      <c r="C121" s="40" t="s">
        <v>95</v>
      </c>
      <c r="D121" s="40" t="s">
        <v>96</v>
      </c>
      <c r="E121" s="40">
        <v>105.7</v>
      </c>
      <c r="F121" s="38" t="s">
        <v>1783</v>
      </c>
      <c r="G121" s="38" t="s">
        <v>35</v>
      </c>
      <c r="H121" s="40">
        <v>30</v>
      </c>
      <c r="I121" s="40"/>
      <c r="J121" s="40"/>
      <c r="K121" s="40"/>
      <c r="L121" s="40">
        <v>40</v>
      </c>
      <c r="M121" s="40">
        <v>159</v>
      </c>
      <c r="N121" s="40">
        <v>7990</v>
      </c>
      <c r="O121" s="42">
        <f t="shared" si="9"/>
        <v>65810.96666666666</v>
      </c>
      <c r="P121" s="40">
        <v>18</v>
      </c>
      <c r="Q121" s="42">
        <f t="shared" si="15"/>
        <v>874.14002428166737</v>
      </c>
      <c r="R121" s="42">
        <f t="shared" si="10"/>
        <v>13.682018518518518</v>
      </c>
      <c r="S121" s="42">
        <f t="shared" si="11"/>
        <v>7200</v>
      </c>
      <c r="T121" s="40">
        <v>11960</v>
      </c>
      <c r="U121" s="40"/>
      <c r="V121" s="40"/>
      <c r="W121" s="40"/>
      <c r="X121" s="40">
        <v>480</v>
      </c>
      <c r="Y121" s="42">
        <f t="shared" si="12"/>
        <v>3953.6</v>
      </c>
      <c r="Z121" s="40">
        <f t="shared" si="13"/>
        <v>98510.533333333326</v>
      </c>
      <c r="AA121" s="42">
        <f t="shared" si="14"/>
        <v>32699.566666666666</v>
      </c>
      <c r="AB121" s="40"/>
      <c r="AC121" s="40"/>
      <c r="AD121" s="40"/>
      <c r="AE121" s="40"/>
      <c r="AF121" s="40"/>
      <c r="AG121" s="40"/>
      <c r="AH121" s="40"/>
    </row>
    <row r="122" spans="1:34" x14ac:dyDescent="0.25">
      <c r="A122" s="56">
        <v>119</v>
      </c>
      <c r="B122" s="56" t="s">
        <v>94</v>
      </c>
      <c r="C122" s="40" t="s">
        <v>95</v>
      </c>
      <c r="D122" s="40" t="s">
        <v>96</v>
      </c>
      <c r="E122" s="40">
        <v>105.6</v>
      </c>
      <c r="F122" s="38" t="s">
        <v>1784</v>
      </c>
      <c r="G122" s="38" t="s">
        <v>36</v>
      </c>
      <c r="H122" s="40">
        <v>35</v>
      </c>
      <c r="I122" s="40"/>
      <c r="J122" s="40"/>
      <c r="K122" s="40"/>
      <c r="L122" s="40">
        <v>40</v>
      </c>
      <c r="M122" s="40">
        <v>158</v>
      </c>
      <c r="N122" s="40">
        <v>8240</v>
      </c>
      <c r="O122" s="42">
        <f t="shared" si="9"/>
        <v>58174.399999999994</v>
      </c>
      <c r="P122" s="40">
        <v>18.98</v>
      </c>
      <c r="Q122" s="42">
        <f t="shared" si="15"/>
        <v>1075.3541076487252</v>
      </c>
      <c r="R122" s="42">
        <f t="shared" si="10"/>
        <v>11.484589041095891</v>
      </c>
      <c r="S122" s="42">
        <f t="shared" si="11"/>
        <v>7592</v>
      </c>
      <c r="T122" s="40">
        <v>12350</v>
      </c>
      <c r="U122" s="40"/>
      <c r="V122" s="40"/>
      <c r="W122" s="40"/>
      <c r="X122" s="40">
        <v>660</v>
      </c>
      <c r="Y122" s="42">
        <f t="shared" si="12"/>
        <v>4659.6000000000004</v>
      </c>
      <c r="Z122" s="40">
        <f t="shared" si="13"/>
        <v>87191</v>
      </c>
      <c r="AA122" s="42">
        <f t="shared" si="14"/>
        <v>29016.600000000006</v>
      </c>
      <c r="AB122" s="40"/>
      <c r="AC122" s="40"/>
      <c r="AD122" s="40"/>
      <c r="AE122" s="40"/>
      <c r="AF122" s="40"/>
      <c r="AG122" s="40"/>
      <c r="AH122" s="40"/>
    </row>
    <row r="123" spans="1:34" x14ac:dyDescent="0.25">
      <c r="A123" s="56">
        <v>120</v>
      </c>
      <c r="B123" s="56" t="s">
        <v>94</v>
      </c>
      <c r="C123" s="40" t="s">
        <v>95</v>
      </c>
      <c r="D123" s="40" t="s">
        <v>96</v>
      </c>
      <c r="E123" s="40">
        <v>105.5</v>
      </c>
      <c r="F123" s="38" t="s">
        <v>1785</v>
      </c>
      <c r="G123" s="38" t="s">
        <v>37</v>
      </c>
      <c r="H123" s="40">
        <v>35</v>
      </c>
      <c r="I123" s="40"/>
      <c r="J123" s="40"/>
      <c r="K123" s="40"/>
      <c r="L123" s="40">
        <v>40</v>
      </c>
      <c r="M123" s="40">
        <v>159</v>
      </c>
      <c r="N123" s="40">
        <v>7990</v>
      </c>
      <c r="O123" s="42">
        <f t="shared" si="9"/>
        <v>56409.399999999994</v>
      </c>
      <c r="P123" s="40">
        <v>18.98</v>
      </c>
      <c r="Q123" s="42">
        <f t="shared" si="15"/>
        <v>1075.3541076487252</v>
      </c>
      <c r="R123" s="42">
        <f t="shared" si="10"/>
        <v>13.297945205479452</v>
      </c>
      <c r="S123" s="42">
        <f t="shared" si="11"/>
        <v>7592</v>
      </c>
      <c r="T123" s="40">
        <v>14300</v>
      </c>
      <c r="U123" s="40"/>
      <c r="V123" s="40"/>
      <c r="W123" s="40"/>
      <c r="X123" s="40">
        <v>500</v>
      </c>
      <c r="Y123" s="42">
        <f t="shared" si="12"/>
        <v>3530</v>
      </c>
      <c r="Z123" s="40">
        <f t="shared" si="13"/>
        <v>100958</v>
      </c>
      <c r="AA123" s="42">
        <f t="shared" si="14"/>
        <v>44548.600000000006</v>
      </c>
      <c r="AB123" s="40"/>
      <c r="AC123" s="40"/>
      <c r="AD123" s="40"/>
      <c r="AE123" s="40"/>
      <c r="AF123" s="40"/>
      <c r="AG123" s="40"/>
      <c r="AH123" s="40"/>
    </row>
    <row r="124" spans="1:34" x14ac:dyDescent="0.25">
      <c r="A124" s="56">
        <v>121</v>
      </c>
      <c r="B124" s="56" t="s">
        <v>94</v>
      </c>
      <c r="C124" s="40" t="s">
        <v>95</v>
      </c>
      <c r="D124" s="40" t="s">
        <v>96</v>
      </c>
      <c r="E124" s="42">
        <v>105.2</v>
      </c>
      <c r="F124" s="38" t="s">
        <v>1786</v>
      </c>
      <c r="G124" s="38" t="s">
        <v>38</v>
      </c>
      <c r="H124" s="40">
        <v>35</v>
      </c>
      <c r="I124" s="40"/>
      <c r="J124" s="40"/>
      <c r="K124" s="40"/>
      <c r="L124" s="40">
        <v>40</v>
      </c>
      <c r="M124" s="40">
        <v>160</v>
      </c>
      <c r="N124" s="40">
        <v>8040</v>
      </c>
      <c r="O124" s="42">
        <f t="shared" si="9"/>
        <v>56762.400000000001</v>
      </c>
      <c r="P124" s="40">
        <v>14.5</v>
      </c>
      <c r="Q124" s="42">
        <f t="shared" si="15"/>
        <v>821.52974504249289</v>
      </c>
      <c r="R124" s="42">
        <f t="shared" si="10"/>
        <v>12.659310344827587</v>
      </c>
      <c r="S124" s="42">
        <f t="shared" si="11"/>
        <v>5800</v>
      </c>
      <c r="T124" s="40">
        <v>10400</v>
      </c>
      <c r="U124" s="40"/>
      <c r="V124" s="40"/>
      <c r="W124" s="40"/>
      <c r="X124" s="40">
        <v>600</v>
      </c>
      <c r="Y124" s="42">
        <f t="shared" si="12"/>
        <v>4236</v>
      </c>
      <c r="Z124" s="40">
        <f t="shared" si="13"/>
        <v>73424</v>
      </c>
      <c r="AA124" s="42">
        <f t="shared" si="14"/>
        <v>16661.599999999999</v>
      </c>
      <c r="AB124" s="40"/>
      <c r="AC124" s="40"/>
      <c r="AD124" s="40"/>
      <c r="AE124" s="40"/>
      <c r="AF124" s="40"/>
      <c r="AG124" s="40"/>
      <c r="AH124" s="40"/>
    </row>
    <row r="125" spans="1:34" x14ac:dyDescent="0.25">
      <c r="A125" s="56">
        <v>122</v>
      </c>
      <c r="B125" s="56" t="s">
        <v>103</v>
      </c>
      <c r="C125" s="40" t="s">
        <v>97</v>
      </c>
      <c r="D125" s="40" t="s">
        <v>98</v>
      </c>
      <c r="E125" s="40">
        <v>27.1</v>
      </c>
      <c r="F125" s="38" t="s">
        <v>1787</v>
      </c>
      <c r="G125" s="38" t="s">
        <v>39</v>
      </c>
      <c r="H125" s="40">
        <v>35</v>
      </c>
      <c r="I125" s="40"/>
      <c r="J125" s="40"/>
      <c r="K125" s="40"/>
      <c r="L125" s="40">
        <v>37</v>
      </c>
      <c r="M125" s="40">
        <v>148</v>
      </c>
      <c r="N125" s="40">
        <v>6920</v>
      </c>
      <c r="O125" s="42">
        <f t="shared" si="9"/>
        <v>48855.200000000004</v>
      </c>
      <c r="P125" s="40"/>
      <c r="Q125" s="40">
        <v>1080</v>
      </c>
      <c r="R125" s="42">
        <v>13</v>
      </c>
      <c r="S125" s="42">
        <f t="shared" si="11"/>
        <v>7624.8</v>
      </c>
      <c r="T125" s="40">
        <f>Q125*R125</f>
        <v>14040</v>
      </c>
      <c r="U125" s="40"/>
      <c r="V125" s="40"/>
      <c r="W125" s="40"/>
      <c r="X125" s="40">
        <v>1058</v>
      </c>
      <c r="Y125" s="42">
        <f t="shared" si="12"/>
        <v>7469.48</v>
      </c>
      <c r="Z125" s="40">
        <f t="shared" si="13"/>
        <v>99122.400000000009</v>
      </c>
      <c r="AA125" s="42">
        <f t="shared" si="14"/>
        <v>50267.200000000004</v>
      </c>
      <c r="AB125" s="40"/>
      <c r="AC125" s="40"/>
      <c r="AD125" s="40"/>
      <c r="AE125" s="40"/>
      <c r="AF125" s="40"/>
      <c r="AG125" s="40"/>
      <c r="AH125" s="40"/>
    </row>
    <row r="126" spans="1:34" x14ac:dyDescent="0.25">
      <c r="A126" s="56">
        <v>123</v>
      </c>
      <c r="B126" s="56" t="s">
        <v>103</v>
      </c>
      <c r="C126" s="40" t="s">
        <v>97</v>
      </c>
      <c r="D126" s="40" t="s">
        <v>98</v>
      </c>
      <c r="E126" s="40">
        <v>27.3</v>
      </c>
      <c r="F126" s="38" t="s">
        <v>1788</v>
      </c>
      <c r="G126" s="38" t="s">
        <v>40</v>
      </c>
      <c r="H126" s="40">
        <v>35</v>
      </c>
      <c r="I126" s="40"/>
      <c r="J126" s="40"/>
      <c r="K126" s="40"/>
      <c r="L126" s="40">
        <v>38</v>
      </c>
      <c r="M126" s="40">
        <v>150</v>
      </c>
      <c r="N126" s="40">
        <v>7020</v>
      </c>
      <c r="O126" s="42">
        <f t="shared" si="9"/>
        <v>49561.200000000004</v>
      </c>
      <c r="P126" s="40"/>
      <c r="Q126" s="40">
        <v>1140</v>
      </c>
      <c r="R126" s="42">
        <v>13</v>
      </c>
      <c r="S126" s="42">
        <f t="shared" si="11"/>
        <v>8048.4</v>
      </c>
      <c r="T126" s="40">
        <f t="shared" ref="T126:T164" si="16">Q126*R126</f>
        <v>14820</v>
      </c>
      <c r="U126" s="40"/>
      <c r="V126" s="40"/>
      <c r="W126" s="40"/>
      <c r="X126" s="40">
        <v>1067</v>
      </c>
      <c r="Y126" s="42">
        <f t="shared" si="12"/>
        <v>7533.0199999999995</v>
      </c>
      <c r="Z126" s="40">
        <f t="shared" si="13"/>
        <v>104629.2</v>
      </c>
      <c r="AA126" s="42">
        <f t="shared" si="14"/>
        <v>55067.999999999993</v>
      </c>
      <c r="AB126" s="40"/>
      <c r="AC126" s="40"/>
      <c r="AD126" s="40"/>
      <c r="AE126" s="40"/>
      <c r="AF126" s="40"/>
      <c r="AG126" s="40"/>
      <c r="AH126" s="40"/>
    </row>
    <row r="127" spans="1:34" x14ac:dyDescent="0.25">
      <c r="A127" s="56">
        <v>124</v>
      </c>
      <c r="B127" s="56" t="s">
        <v>103</v>
      </c>
      <c r="C127" s="40" t="s">
        <v>97</v>
      </c>
      <c r="D127" s="40" t="s">
        <v>98</v>
      </c>
      <c r="E127" s="40">
        <v>27.4</v>
      </c>
      <c r="F127" s="38" t="s">
        <v>1789</v>
      </c>
      <c r="G127" s="38" t="s">
        <v>41</v>
      </c>
      <c r="H127" s="40">
        <v>35</v>
      </c>
      <c r="I127" s="40"/>
      <c r="J127" s="40"/>
      <c r="K127" s="40"/>
      <c r="L127" s="40">
        <v>37</v>
      </c>
      <c r="M127" s="40">
        <v>153</v>
      </c>
      <c r="N127" s="40">
        <v>7020</v>
      </c>
      <c r="O127" s="42">
        <f t="shared" si="9"/>
        <v>49561.200000000004</v>
      </c>
      <c r="P127" s="40"/>
      <c r="Q127" s="40">
        <v>1080</v>
      </c>
      <c r="R127" s="42">
        <v>13</v>
      </c>
      <c r="S127" s="42">
        <f t="shared" si="11"/>
        <v>7624.8</v>
      </c>
      <c r="T127" s="40">
        <f t="shared" si="16"/>
        <v>14040</v>
      </c>
      <c r="U127" s="40"/>
      <c r="V127" s="40"/>
      <c r="W127" s="40"/>
      <c r="X127" s="40">
        <v>735</v>
      </c>
      <c r="Y127" s="42">
        <f t="shared" si="12"/>
        <v>5189.0999999999995</v>
      </c>
      <c r="Z127" s="40">
        <f t="shared" si="13"/>
        <v>99122.400000000009</v>
      </c>
      <c r="AA127" s="42">
        <f t="shared" si="14"/>
        <v>49561.200000000004</v>
      </c>
      <c r="AB127" s="40"/>
      <c r="AC127" s="40"/>
      <c r="AD127" s="40"/>
      <c r="AE127" s="40"/>
      <c r="AF127" s="40"/>
      <c r="AG127" s="40"/>
      <c r="AH127" s="40"/>
    </row>
    <row r="128" spans="1:34" x14ac:dyDescent="0.25">
      <c r="A128" s="56">
        <v>125</v>
      </c>
      <c r="B128" s="56" t="s">
        <v>103</v>
      </c>
      <c r="C128" s="40" t="s">
        <v>97</v>
      </c>
      <c r="D128" s="40" t="s">
        <v>98</v>
      </c>
      <c r="E128" s="40">
        <v>27.5</v>
      </c>
      <c r="F128" s="38" t="s">
        <v>1790</v>
      </c>
      <c r="G128" s="38" t="s">
        <v>42</v>
      </c>
      <c r="H128" s="40">
        <v>35</v>
      </c>
      <c r="I128" s="40"/>
      <c r="J128" s="40"/>
      <c r="K128" s="40"/>
      <c r="L128" s="40">
        <v>39</v>
      </c>
      <c r="M128" s="40">
        <v>154</v>
      </c>
      <c r="N128" s="40">
        <v>7230</v>
      </c>
      <c r="O128" s="42">
        <f t="shared" si="9"/>
        <v>51043.8</v>
      </c>
      <c r="P128" s="40"/>
      <c r="Q128" s="40">
        <v>1110</v>
      </c>
      <c r="R128" s="42">
        <v>13</v>
      </c>
      <c r="S128" s="42">
        <f t="shared" si="11"/>
        <v>7836.6</v>
      </c>
      <c r="T128" s="40">
        <f t="shared" si="16"/>
        <v>14430</v>
      </c>
      <c r="U128" s="40"/>
      <c r="V128" s="40"/>
      <c r="W128" s="40"/>
      <c r="X128" s="40">
        <v>642</v>
      </c>
      <c r="Y128" s="42">
        <f t="shared" si="12"/>
        <v>4532.5199999999995</v>
      </c>
      <c r="Z128" s="40">
        <f t="shared" si="13"/>
        <v>101875.8</v>
      </c>
      <c r="AA128" s="42">
        <f t="shared" si="14"/>
        <v>50832</v>
      </c>
      <c r="AB128" s="40"/>
      <c r="AC128" s="40"/>
      <c r="AD128" s="40"/>
      <c r="AE128" s="40"/>
      <c r="AF128" s="40"/>
      <c r="AG128" s="40"/>
      <c r="AH128" s="40"/>
    </row>
    <row r="129" spans="1:34" x14ac:dyDescent="0.25">
      <c r="A129" s="56">
        <v>126</v>
      </c>
      <c r="B129" s="56" t="s">
        <v>103</v>
      </c>
      <c r="C129" s="40" t="s">
        <v>97</v>
      </c>
      <c r="D129" s="40" t="s">
        <v>98</v>
      </c>
      <c r="E129" s="40">
        <v>27.6</v>
      </c>
      <c r="F129" s="38" t="s">
        <v>1791</v>
      </c>
      <c r="G129" s="38" t="s">
        <v>43</v>
      </c>
      <c r="H129" s="40">
        <v>35</v>
      </c>
      <c r="I129" s="40"/>
      <c r="J129" s="40"/>
      <c r="K129" s="40"/>
      <c r="L129" s="40">
        <v>38</v>
      </c>
      <c r="M129" s="40">
        <v>156</v>
      </c>
      <c r="N129" s="40">
        <v>7760</v>
      </c>
      <c r="O129" s="42">
        <f t="shared" si="9"/>
        <v>54785.599999999999</v>
      </c>
      <c r="P129" s="40"/>
      <c r="Q129" s="40">
        <v>1140</v>
      </c>
      <c r="R129" s="42">
        <v>13.5</v>
      </c>
      <c r="S129" s="42">
        <f t="shared" si="11"/>
        <v>8048.4</v>
      </c>
      <c r="T129" s="40">
        <f t="shared" si="16"/>
        <v>15390</v>
      </c>
      <c r="U129" s="40"/>
      <c r="V129" s="40"/>
      <c r="W129" s="40"/>
      <c r="X129" s="40">
        <v>646</v>
      </c>
      <c r="Y129" s="42">
        <f t="shared" si="12"/>
        <v>4560.7599999999993</v>
      </c>
      <c r="Z129" s="40">
        <f t="shared" si="13"/>
        <v>108653.4</v>
      </c>
      <c r="AA129" s="42">
        <f t="shared" si="14"/>
        <v>53867.799999999996</v>
      </c>
      <c r="AB129" s="40"/>
      <c r="AC129" s="40"/>
      <c r="AD129" s="40"/>
      <c r="AE129" s="40"/>
      <c r="AF129" s="40"/>
      <c r="AG129" s="40"/>
      <c r="AH129" s="40"/>
    </row>
    <row r="130" spans="1:34" x14ac:dyDescent="0.25">
      <c r="A130" s="56">
        <v>127</v>
      </c>
      <c r="B130" s="56" t="s">
        <v>103</v>
      </c>
      <c r="C130" s="40" t="s">
        <v>97</v>
      </c>
      <c r="D130" s="40" t="s">
        <v>98</v>
      </c>
      <c r="E130" s="40">
        <v>27.8</v>
      </c>
      <c r="F130" s="38" t="s">
        <v>1792</v>
      </c>
      <c r="G130" s="38" t="s">
        <v>44</v>
      </c>
      <c r="H130" s="40">
        <v>35</v>
      </c>
      <c r="I130" s="40"/>
      <c r="J130" s="40"/>
      <c r="K130" s="40"/>
      <c r="L130" s="40">
        <v>37</v>
      </c>
      <c r="M130" s="40">
        <v>157</v>
      </c>
      <c r="N130" s="40">
        <v>7080</v>
      </c>
      <c r="O130" s="42">
        <f t="shared" si="9"/>
        <v>49984.799999999996</v>
      </c>
      <c r="P130" s="40"/>
      <c r="Q130" s="40">
        <v>1020</v>
      </c>
      <c r="R130" s="42">
        <v>13</v>
      </c>
      <c r="S130" s="42">
        <f t="shared" si="11"/>
        <v>7201.2</v>
      </c>
      <c r="T130" s="40">
        <f t="shared" si="16"/>
        <v>13260</v>
      </c>
      <c r="U130" s="40"/>
      <c r="V130" s="40"/>
      <c r="W130" s="40"/>
      <c r="X130" s="40">
        <v>525</v>
      </c>
      <c r="Y130" s="42">
        <f t="shared" si="12"/>
        <v>3706.5</v>
      </c>
      <c r="Z130" s="40">
        <f t="shared" si="13"/>
        <v>93615.599999999991</v>
      </c>
      <c r="AA130" s="42">
        <f t="shared" si="14"/>
        <v>43630.799999999996</v>
      </c>
      <c r="AB130" s="40"/>
      <c r="AC130" s="40"/>
      <c r="AD130" s="40"/>
      <c r="AE130" s="40"/>
      <c r="AF130" s="40"/>
      <c r="AG130" s="40"/>
      <c r="AH130" s="40"/>
    </row>
    <row r="131" spans="1:34" x14ac:dyDescent="0.25">
      <c r="A131" s="56">
        <v>128</v>
      </c>
      <c r="B131" s="56" t="s">
        <v>103</v>
      </c>
      <c r="C131" s="40" t="s">
        <v>97</v>
      </c>
      <c r="D131" s="40" t="s">
        <v>98</v>
      </c>
      <c r="E131" s="40">
        <v>27.11</v>
      </c>
      <c r="F131" s="38" t="s">
        <v>1793</v>
      </c>
      <c r="G131" s="38" t="s">
        <v>45</v>
      </c>
      <c r="H131" s="40">
        <v>35</v>
      </c>
      <c r="I131" s="40"/>
      <c r="J131" s="40"/>
      <c r="K131" s="40"/>
      <c r="L131" s="40">
        <v>38</v>
      </c>
      <c r="M131" s="40">
        <v>157</v>
      </c>
      <c r="N131" s="40">
        <v>6820</v>
      </c>
      <c r="O131" s="42">
        <f t="shared" si="9"/>
        <v>48149.2</v>
      </c>
      <c r="P131" s="40"/>
      <c r="Q131" s="40">
        <v>1130</v>
      </c>
      <c r="R131" s="42">
        <v>13</v>
      </c>
      <c r="S131" s="42">
        <f t="shared" si="11"/>
        <v>7977.7999999999993</v>
      </c>
      <c r="T131" s="40">
        <f t="shared" si="16"/>
        <v>14690</v>
      </c>
      <c r="U131" s="40"/>
      <c r="V131" s="40"/>
      <c r="W131" s="40"/>
      <c r="X131" s="40">
        <v>750</v>
      </c>
      <c r="Y131" s="42">
        <f t="shared" si="12"/>
        <v>5294.9999999999991</v>
      </c>
      <c r="Z131" s="40">
        <f t="shared" si="13"/>
        <v>103711.4</v>
      </c>
      <c r="AA131" s="42">
        <f t="shared" si="14"/>
        <v>55562.2</v>
      </c>
      <c r="AB131" s="40"/>
      <c r="AC131" s="40"/>
      <c r="AD131" s="40"/>
      <c r="AE131" s="40"/>
      <c r="AF131" s="40"/>
      <c r="AG131" s="40"/>
      <c r="AH131" s="40"/>
    </row>
    <row r="132" spans="1:34" x14ac:dyDescent="0.25">
      <c r="A132" s="56">
        <v>129</v>
      </c>
      <c r="B132" s="56" t="s">
        <v>103</v>
      </c>
      <c r="C132" s="40" t="s">
        <v>97</v>
      </c>
      <c r="D132" s="40" t="s">
        <v>98</v>
      </c>
      <c r="E132" s="40">
        <v>27.12</v>
      </c>
      <c r="F132" s="38" t="s">
        <v>1794</v>
      </c>
      <c r="G132" s="38" t="s">
        <v>47</v>
      </c>
      <c r="H132" s="40">
        <v>35</v>
      </c>
      <c r="I132" s="40"/>
      <c r="J132" s="40"/>
      <c r="K132" s="40"/>
      <c r="L132" s="40">
        <v>39</v>
      </c>
      <c r="M132" s="40">
        <v>156</v>
      </c>
      <c r="N132" s="40">
        <v>6920</v>
      </c>
      <c r="O132" s="42">
        <f t="shared" si="9"/>
        <v>48855.200000000004</v>
      </c>
      <c r="P132" s="40"/>
      <c r="Q132" s="40">
        <v>1060</v>
      </c>
      <c r="R132" s="42">
        <v>13</v>
      </c>
      <c r="S132" s="42">
        <f t="shared" si="11"/>
        <v>7483.5999999999995</v>
      </c>
      <c r="T132" s="40">
        <f t="shared" si="16"/>
        <v>13780</v>
      </c>
      <c r="U132" s="40"/>
      <c r="V132" s="40"/>
      <c r="W132" s="40"/>
      <c r="X132" s="40">
        <v>646</v>
      </c>
      <c r="Y132" s="42">
        <f t="shared" si="12"/>
        <v>4560.7599999999993</v>
      </c>
      <c r="Z132" s="40">
        <f t="shared" si="13"/>
        <v>97286.799999999988</v>
      </c>
      <c r="AA132" s="42">
        <f t="shared" si="14"/>
        <v>48431.599999999984</v>
      </c>
      <c r="AB132" s="40"/>
      <c r="AC132" s="40"/>
      <c r="AD132" s="40"/>
      <c r="AE132" s="40"/>
      <c r="AF132" s="40"/>
      <c r="AG132" s="40"/>
      <c r="AH132" s="40"/>
    </row>
    <row r="133" spans="1:34" x14ac:dyDescent="0.25">
      <c r="A133" s="56">
        <v>130</v>
      </c>
      <c r="B133" s="56" t="s">
        <v>103</v>
      </c>
      <c r="C133" s="40" t="s">
        <v>97</v>
      </c>
      <c r="D133" s="40" t="s">
        <v>98</v>
      </c>
      <c r="E133" s="40">
        <v>27.13</v>
      </c>
      <c r="F133" s="38" t="s">
        <v>1795</v>
      </c>
      <c r="G133" s="38" t="s">
        <v>48</v>
      </c>
      <c r="H133" s="40">
        <v>35</v>
      </c>
      <c r="I133" s="40"/>
      <c r="J133" s="40"/>
      <c r="K133" s="40"/>
      <c r="L133" s="40">
        <v>38</v>
      </c>
      <c r="M133" s="40">
        <v>157</v>
      </c>
      <c r="N133" s="40">
        <v>6820</v>
      </c>
      <c r="O133" s="42">
        <f t="shared" ref="O133:O196" si="17">(N133/H133)*247.1</f>
        <v>48149.2</v>
      </c>
      <c r="P133" s="40"/>
      <c r="Q133" s="40">
        <v>1080</v>
      </c>
      <c r="R133" s="42">
        <v>13</v>
      </c>
      <c r="S133" s="42">
        <f t="shared" ref="S133:S196" si="18">(Q133/H133)*247.1</f>
        <v>7624.8</v>
      </c>
      <c r="T133" s="40">
        <f t="shared" si="16"/>
        <v>14040</v>
      </c>
      <c r="U133" s="40"/>
      <c r="V133" s="40"/>
      <c r="W133" s="40"/>
      <c r="X133" s="40">
        <v>735</v>
      </c>
      <c r="Y133" s="42">
        <f t="shared" ref="Y133:Y196" si="19">(X133/H133)*247.1</f>
        <v>5189.0999999999995</v>
      </c>
      <c r="Z133" s="40">
        <f t="shared" ref="Z133:Z196" si="20">S133*R133</f>
        <v>99122.400000000009</v>
      </c>
      <c r="AA133" s="42">
        <f t="shared" ref="AA133:AA196" si="21">Z133-O133</f>
        <v>50973.200000000012</v>
      </c>
      <c r="AB133" s="40"/>
      <c r="AC133" s="40"/>
      <c r="AD133" s="40"/>
      <c r="AE133" s="40"/>
      <c r="AF133" s="40"/>
      <c r="AG133" s="40"/>
      <c r="AH133" s="40"/>
    </row>
    <row r="134" spans="1:34" x14ac:dyDescent="0.25">
      <c r="A134" s="56">
        <v>131</v>
      </c>
      <c r="B134" s="56" t="s">
        <v>103</v>
      </c>
      <c r="C134" s="40" t="s">
        <v>97</v>
      </c>
      <c r="D134" s="40" t="s">
        <v>98</v>
      </c>
      <c r="E134" s="40">
        <v>27.16</v>
      </c>
      <c r="F134" s="38" t="s">
        <v>1796</v>
      </c>
      <c r="G134" s="38" t="s">
        <v>49</v>
      </c>
      <c r="H134" s="40">
        <v>35</v>
      </c>
      <c r="I134" s="40"/>
      <c r="J134" s="40"/>
      <c r="K134" s="40"/>
      <c r="L134" s="40">
        <v>40</v>
      </c>
      <c r="M134" s="40">
        <v>159</v>
      </c>
      <c r="N134" s="40">
        <v>6820</v>
      </c>
      <c r="O134" s="42">
        <f t="shared" si="17"/>
        <v>48149.2</v>
      </c>
      <c r="P134" s="40"/>
      <c r="Q134" s="40">
        <v>1120</v>
      </c>
      <c r="R134" s="42">
        <v>13</v>
      </c>
      <c r="S134" s="42">
        <f t="shared" si="18"/>
        <v>7907.2</v>
      </c>
      <c r="T134" s="40">
        <f t="shared" si="16"/>
        <v>14560</v>
      </c>
      <c r="U134" s="40"/>
      <c r="V134" s="40"/>
      <c r="W134" s="40"/>
      <c r="X134" s="40">
        <v>825</v>
      </c>
      <c r="Y134" s="42">
        <f t="shared" si="19"/>
        <v>5824.5</v>
      </c>
      <c r="Z134" s="40">
        <f t="shared" si="20"/>
        <v>102793.59999999999</v>
      </c>
      <c r="AA134" s="42">
        <f t="shared" si="21"/>
        <v>54644.399999999994</v>
      </c>
      <c r="AB134" s="40"/>
      <c r="AC134" s="40"/>
      <c r="AD134" s="40"/>
      <c r="AE134" s="40"/>
      <c r="AF134" s="40"/>
      <c r="AG134" s="40"/>
      <c r="AH134" s="40"/>
    </row>
    <row r="135" spans="1:34" x14ac:dyDescent="0.25">
      <c r="A135" s="56">
        <v>132</v>
      </c>
      <c r="B135" s="56" t="s">
        <v>103</v>
      </c>
      <c r="C135" s="40" t="s">
        <v>97</v>
      </c>
      <c r="D135" s="40" t="s">
        <v>98</v>
      </c>
      <c r="E135" s="40">
        <v>27.17</v>
      </c>
      <c r="F135" s="38" t="s">
        <v>1797</v>
      </c>
      <c r="G135" s="38" t="s">
        <v>50</v>
      </c>
      <c r="H135" s="40">
        <v>35</v>
      </c>
      <c r="I135" s="40"/>
      <c r="J135" s="40"/>
      <c r="K135" s="40"/>
      <c r="L135" s="40">
        <v>38</v>
      </c>
      <c r="M135" s="40">
        <v>157</v>
      </c>
      <c r="N135" s="40">
        <v>6860</v>
      </c>
      <c r="O135" s="42">
        <f t="shared" si="17"/>
        <v>48431.6</v>
      </c>
      <c r="P135" s="40"/>
      <c r="Q135" s="40">
        <v>980</v>
      </c>
      <c r="R135" s="42">
        <v>13</v>
      </c>
      <c r="S135" s="42">
        <f t="shared" si="18"/>
        <v>6918.8</v>
      </c>
      <c r="T135" s="40">
        <f t="shared" si="16"/>
        <v>12740</v>
      </c>
      <c r="U135" s="40"/>
      <c r="V135" s="40"/>
      <c r="W135" s="40"/>
      <c r="X135" s="40">
        <v>672</v>
      </c>
      <c r="Y135" s="42">
        <f t="shared" si="19"/>
        <v>4744.32</v>
      </c>
      <c r="Z135" s="40">
        <f t="shared" si="20"/>
        <v>89944.400000000009</v>
      </c>
      <c r="AA135" s="42">
        <f t="shared" si="21"/>
        <v>41512.80000000001</v>
      </c>
      <c r="AB135" s="40"/>
      <c r="AC135" s="40"/>
      <c r="AD135" s="40"/>
      <c r="AE135" s="40"/>
      <c r="AF135" s="40"/>
      <c r="AG135" s="40"/>
      <c r="AH135" s="40"/>
    </row>
    <row r="136" spans="1:34" x14ac:dyDescent="0.25">
      <c r="A136" s="56">
        <v>133</v>
      </c>
      <c r="B136" s="56" t="s">
        <v>103</v>
      </c>
      <c r="C136" s="40" t="s">
        <v>97</v>
      </c>
      <c r="D136" s="40" t="s">
        <v>98</v>
      </c>
      <c r="E136" s="40">
        <v>27.18</v>
      </c>
      <c r="F136" s="38" t="s">
        <v>1798</v>
      </c>
      <c r="G136" s="38" t="s">
        <v>51</v>
      </c>
      <c r="H136" s="40">
        <v>35</v>
      </c>
      <c r="I136" s="40"/>
      <c r="J136" s="40"/>
      <c r="K136" s="40"/>
      <c r="L136" s="40">
        <v>39</v>
      </c>
      <c r="M136" s="40">
        <v>157</v>
      </c>
      <c r="N136" s="40">
        <v>6920</v>
      </c>
      <c r="O136" s="42">
        <f t="shared" si="17"/>
        <v>48855.200000000004</v>
      </c>
      <c r="P136" s="40"/>
      <c r="Q136" s="40">
        <v>1140</v>
      </c>
      <c r="R136" s="42">
        <v>13</v>
      </c>
      <c r="S136" s="42">
        <f t="shared" si="18"/>
        <v>8048.4</v>
      </c>
      <c r="T136" s="40">
        <f t="shared" si="16"/>
        <v>14820</v>
      </c>
      <c r="U136" s="40"/>
      <c r="V136" s="40"/>
      <c r="W136" s="40"/>
      <c r="X136" s="40">
        <v>740</v>
      </c>
      <c r="Y136" s="42">
        <f t="shared" si="19"/>
        <v>5224.3999999999996</v>
      </c>
      <c r="Z136" s="40">
        <f t="shared" si="20"/>
        <v>104629.2</v>
      </c>
      <c r="AA136" s="42">
        <f t="shared" si="21"/>
        <v>55773.999999999993</v>
      </c>
      <c r="AB136" s="40"/>
      <c r="AC136" s="40"/>
      <c r="AD136" s="40"/>
      <c r="AE136" s="40"/>
      <c r="AF136" s="40"/>
      <c r="AG136" s="40"/>
      <c r="AH136" s="40"/>
    </row>
    <row r="137" spans="1:34" x14ac:dyDescent="0.25">
      <c r="A137" s="56">
        <v>134</v>
      </c>
      <c r="B137" s="56" t="s">
        <v>103</v>
      </c>
      <c r="C137" s="40" t="s">
        <v>97</v>
      </c>
      <c r="D137" s="40" t="s">
        <v>98</v>
      </c>
      <c r="E137" s="40">
        <v>27.19</v>
      </c>
      <c r="F137" s="38" t="s">
        <v>1799</v>
      </c>
      <c r="G137" s="38" t="s">
        <v>52</v>
      </c>
      <c r="H137" s="40">
        <v>35</v>
      </c>
      <c r="I137" s="40"/>
      <c r="J137" s="40"/>
      <c r="K137" s="40"/>
      <c r="L137" s="40">
        <v>38</v>
      </c>
      <c r="M137" s="40">
        <v>156</v>
      </c>
      <c r="N137" s="40">
        <v>6920</v>
      </c>
      <c r="O137" s="42">
        <f t="shared" si="17"/>
        <v>48855.200000000004</v>
      </c>
      <c r="P137" s="40"/>
      <c r="Q137" s="40">
        <v>1020</v>
      </c>
      <c r="R137" s="42">
        <v>13.5</v>
      </c>
      <c r="S137" s="42">
        <f t="shared" si="18"/>
        <v>7201.2</v>
      </c>
      <c r="T137" s="40">
        <f t="shared" si="16"/>
        <v>13770</v>
      </c>
      <c r="U137" s="40"/>
      <c r="V137" s="40"/>
      <c r="W137" s="40"/>
      <c r="X137" s="40">
        <v>646</v>
      </c>
      <c r="Y137" s="42">
        <f t="shared" si="19"/>
        <v>4560.7599999999993</v>
      </c>
      <c r="Z137" s="40">
        <f t="shared" si="20"/>
        <v>97216.2</v>
      </c>
      <c r="AA137" s="42">
        <f t="shared" si="21"/>
        <v>48360.999999999993</v>
      </c>
      <c r="AB137" s="40"/>
      <c r="AC137" s="40"/>
      <c r="AD137" s="40"/>
      <c r="AE137" s="40"/>
      <c r="AF137" s="40"/>
      <c r="AG137" s="40"/>
      <c r="AH137" s="40"/>
    </row>
    <row r="138" spans="1:34" x14ac:dyDescent="0.25">
      <c r="A138" s="56">
        <v>135</v>
      </c>
      <c r="B138" s="56" t="s">
        <v>103</v>
      </c>
      <c r="C138" s="40" t="s">
        <v>97</v>
      </c>
      <c r="D138" s="40" t="s">
        <v>98</v>
      </c>
      <c r="E138" s="42">
        <v>27.2</v>
      </c>
      <c r="F138" s="38" t="s">
        <v>1800</v>
      </c>
      <c r="G138" s="38" t="s">
        <v>53</v>
      </c>
      <c r="H138" s="40">
        <v>35</v>
      </c>
      <c r="I138" s="40"/>
      <c r="J138" s="40"/>
      <c r="K138" s="40"/>
      <c r="L138" s="40">
        <v>39</v>
      </c>
      <c r="M138" s="40">
        <v>158</v>
      </c>
      <c r="N138" s="40">
        <v>7220</v>
      </c>
      <c r="O138" s="42">
        <f t="shared" si="17"/>
        <v>50973.2</v>
      </c>
      <c r="P138" s="40"/>
      <c r="Q138" s="40">
        <v>1040</v>
      </c>
      <c r="R138" s="42">
        <v>13.5</v>
      </c>
      <c r="S138" s="42">
        <f t="shared" si="18"/>
        <v>7342.4</v>
      </c>
      <c r="T138" s="40">
        <f t="shared" si="16"/>
        <v>14040</v>
      </c>
      <c r="U138" s="40"/>
      <c r="V138" s="40"/>
      <c r="W138" s="40"/>
      <c r="X138" s="40">
        <v>650</v>
      </c>
      <c r="Y138" s="42">
        <f t="shared" si="19"/>
        <v>4589</v>
      </c>
      <c r="Z138" s="40">
        <f t="shared" si="20"/>
        <v>99122.4</v>
      </c>
      <c r="AA138" s="42">
        <f t="shared" si="21"/>
        <v>48149.2</v>
      </c>
      <c r="AB138" s="40"/>
      <c r="AC138" s="40"/>
      <c r="AD138" s="40"/>
      <c r="AE138" s="40"/>
      <c r="AF138" s="40"/>
      <c r="AG138" s="40"/>
      <c r="AH138" s="40"/>
    </row>
    <row r="139" spans="1:34" x14ac:dyDescent="0.25">
      <c r="A139" s="56">
        <v>136</v>
      </c>
      <c r="B139" s="56" t="s">
        <v>103</v>
      </c>
      <c r="C139" s="40" t="s">
        <v>97</v>
      </c>
      <c r="D139" s="40" t="s">
        <v>98</v>
      </c>
      <c r="E139" s="40">
        <v>27.22</v>
      </c>
      <c r="F139" s="38" t="s">
        <v>1801</v>
      </c>
      <c r="G139" s="38" t="s">
        <v>54</v>
      </c>
      <c r="H139" s="40">
        <v>35</v>
      </c>
      <c r="I139" s="40"/>
      <c r="J139" s="40"/>
      <c r="K139" s="40"/>
      <c r="L139" s="40">
        <v>38</v>
      </c>
      <c r="M139" s="40">
        <v>157</v>
      </c>
      <c r="N139" s="40">
        <v>6990</v>
      </c>
      <c r="O139" s="42">
        <f t="shared" si="17"/>
        <v>49349.4</v>
      </c>
      <c r="P139" s="40"/>
      <c r="Q139" s="40">
        <v>1140</v>
      </c>
      <c r="R139" s="42">
        <v>13.5</v>
      </c>
      <c r="S139" s="42">
        <f t="shared" si="18"/>
        <v>8048.4</v>
      </c>
      <c r="T139" s="40">
        <f t="shared" si="16"/>
        <v>15390</v>
      </c>
      <c r="U139" s="40"/>
      <c r="V139" s="40"/>
      <c r="W139" s="40"/>
      <c r="X139" s="40">
        <v>740</v>
      </c>
      <c r="Y139" s="42">
        <f t="shared" si="19"/>
        <v>5224.3999999999996</v>
      </c>
      <c r="Z139" s="40">
        <f t="shared" si="20"/>
        <v>108653.4</v>
      </c>
      <c r="AA139" s="42">
        <f t="shared" si="21"/>
        <v>59303.999999999993</v>
      </c>
      <c r="AB139" s="40"/>
      <c r="AC139" s="40"/>
      <c r="AD139" s="40"/>
      <c r="AE139" s="40"/>
      <c r="AF139" s="40"/>
      <c r="AG139" s="40"/>
      <c r="AH139" s="40"/>
    </row>
    <row r="140" spans="1:34" x14ac:dyDescent="0.25">
      <c r="A140" s="56">
        <v>137</v>
      </c>
      <c r="B140" s="56" t="s">
        <v>103</v>
      </c>
      <c r="C140" s="40" t="s">
        <v>100</v>
      </c>
      <c r="D140" s="40" t="s">
        <v>98</v>
      </c>
      <c r="E140" s="40">
        <v>28.1</v>
      </c>
      <c r="F140" s="38" t="s">
        <v>1802</v>
      </c>
      <c r="G140" s="38" t="s">
        <v>55</v>
      </c>
      <c r="H140" s="40">
        <v>35</v>
      </c>
      <c r="I140" s="40"/>
      <c r="J140" s="40"/>
      <c r="K140" s="40"/>
      <c r="L140" s="40">
        <v>42</v>
      </c>
      <c r="M140" s="40">
        <v>139</v>
      </c>
      <c r="N140" s="40">
        <v>7040</v>
      </c>
      <c r="O140" s="42">
        <f t="shared" si="17"/>
        <v>49702.400000000001</v>
      </c>
      <c r="P140" s="40"/>
      <c r="Q140" s="40">
        <v>840</v>
      </c>
      <c r="R140" s="42">
        <v>15</v>
      </c>
      <c r="S140" s="42">
        <f t="shared" si="18"/>
        <v>5930.4</v>
      </c>
      <c r="T140" s="40">
        <f t="shared" si="16"/>
        <v>12600</v>
      </c>
      <c r="U140" s="40"/>
      <c r="V140" s="40"/>
      <c r="W140" s="40"/>
      <c r="X140" s="40">
        <v>646</v>
      </c>
      <c r="Y140" s="42">
        <f t="shared" si="19"/>
        <v>4560.7599999999993</v>
      </c>
      <c r="Z140" s="40">
        <f t="shared" si="20"/>
        <v>88956</v>
      </c>
      <c r="AA140" s="42">
        <f t="shared" si="21"/>
        <v>39253.599999999999</v>
      </c>
      <c r="AB140" s="40"/>
      <c r="AC140" s="40"/>
      <c r="AD140" s="40"/>
      <c r="AE140" s="40"/>
      <c r="AF140" s="40"/>
      <c r="AG140" s="40"/>
      <c r="AH140" s="40"/>
    </row>
    <row r="141" spans="1:34" x14ac:dyDescent="0.25">
      <c r="A141" s="56">
        <v>138</v>
      </c>
      <c r="B141" s="56" t="s">
        <v>103</v>
      </c>
      <c r="C141" s="40" t="s">
        <v>100</v>
      </c>
      <c r="D141" s="40" t="s">
        <v>98</v>
      </c>
      <c r="E141" s="40">
        <v>28.4</v>
      </c>
      <c r="F141" s="38" t="s">
        <v>1803</v>
      </c>
      <c r="G141" s="38" t="s">
        <v>56</v>
      </c>
      <c r="H141" s="40">
        <v>35</v>
      </c>
      <c r="I141" s="40"/>
      <c r="J141" s="40"/>
      <c r="K141" s="40"/>
      <c r="L141" s="40">
        <v>36</v>
      </c>
      <c r="M141" s="40">
        <v>150</v>
      </c>
      <c r="N141" s="40">
        <v>7410</v>
      </c>
      <c r="O141" s="42">
        <f t="shared" si="17"/>
        <v>52314.6</v>
      </c>
      <c r="P141" s="40"/>
      <c r="Q141" s="40">
        <v>1160</v>
      </c>
      <c r="R141" s="42">
        <v>13.5</v>
      </c>
      <c r="S141" s="42">
        <f t="shared" si="18"/>
        <v>8189.6</v>
      </c>
      <c r="T141" s="40">
        <f t="shared" si="16"/>
        <v>15660</v>
      </c>
      <c r="U141" s="40"/>
      <c r="V141" s="40"/>
      <c r="W141" s="40"/>
      <c r="X141" s="40">
        <v>762</v>
      </c>
      <c r="Y141" s="42">
        <f t="shared" si="19"/>
        <v>5379.72</v>
      </c>
      <c r="Z141" s="40">
        <f t="shared" si="20"/>
        <v>110559.6</v>
      </c>
      <c r="AA141" s="42">
        <f t="shared" si="21"/>
        <v>58245.000000000007</v>
      </c>
      <c r="AB141" s="40"/>
      <c r="AC141" s="40"/>
      <c r="AD141" s="40"/>
      <c r="AE141" s="40"/>
      <c r="AF141" s="40"/>
      <c r="AG141" s="40"/>
      <c r="AH141" s="40"/>
    </row>
    <row r="142" spans="1:34" x14ac:dyDescent="0.25">
      <c r="A142" s="56">
        <v>139</v>
      </c>
      <c r="B142" s="56" t="s">
        <v>103</v>
      </c>
      <c r="C142" s="40" t="s">
        <v>100</v>
      </c>
      <c r="D142" s="40" t="s">
        <v>98</v>
      </c>
      <c r="E142" s="40">
        <v>28.6</v>
      </c>
      <c r="F142" s="38" t="s">
        <v>1804</v>
      </c>
      <c r="G142" s="38" t="s">
        <v>57</v>
      </c>
      <c r="H142" s="40">
        <v>35</v>
      </c>
      <c r="I142" s="40"/>
      <c r="J142" s="40"/>
      <c r="K142" s="40"/>
      <c r="L142" s="40">
        <v>37</v>
      </c>
      <c r="M142" s="40">
        <v>152</v>
      </c>
      <c r="N142" s="40">
        <v>6120</v>
      </c>
      <c r="O142" s="42">
        <f t="shared" si="17"/>
        <v>43207.199999999997</v>
      </c>
      <c r="P142" s="40"/>
      <c r="Q142" s="40">
        <v>1140</v>
      </c>
      <c r="R142" s="42">
        <v>14</v>
      </c>
      <c r="S142" s="42">
        <f t="shared" si="18"/>
        <v>8048.4</v>
      </c>
      <c r="T142" s="40">
        <f t="shared" si="16"/>
        <v>15960</v>
      </c>
      <c r="U142" s="40"/>
      <c r="V142" s="40"/>
      <c r="W142" s="40"/>
      <c r="X142" s="40">
        <v>910</v>
      </c>
      <c r="Y142" s="42">
        <f t="shared" si="19"/>
        <v>6424.5999999999995</v>
      </c>
      <c r="Z142" s="40">
        <f t="shared" si="20"/>
        <v>112677.59999999999</v>
      </c>
      <c r="AA142" s="42">
        <f t="shared" si="21"/>
        <v>69470.399999999994</v>
      </c>
      <c r="AB142" s="40"/>
      <c r="AC142" s="40"/>
      <c r="AD142" s="40"/>
      <c r="AE142" s="40"/>
      <c r="AF142" s="40"/>
      <c r="AG142" s="40"/>
      <c r="AH142" s="40"/>
    </row>
    <row r="143" spans="1:34" x14ac:dyDescent="0.25">
      <c r="A143" s="56">
        <v>140</v>
      </c>
      <c r="B143" s="56" t="s">
        <v>103</v>
      </c>
      <c r="C143" s="40" t="s">
        <v>100</v>
      </c>
      <c r="D143" s="40" t="s">
        <v>98</v>
      </c>
      <c r="E143" s="40">
        <v>28.7</v>
      </c>
      <c r="F143" s="38" t="s">
        <v>1805</v>
      </c>
      <c r="G143" s="38" t="s">
        <v>58</v>
      </c>
      <c r="H143" s="40">
        <v>35</v>
      </c>
      <c r="I143" s="40"/>
      <c r="J143" s="40"/>
      <c r="K143" s="40"/>
      <c r="L143" s="40">
        <v>38</v>
      </c>
      <c r="M143" s="40">
        <v>153</v>
      </c>
      <c r="N143" s="40">
        <v>7050</v>
      </c>
      <c r="O143" s="42">
        <f t="shared" si="17"/>
        <v>49772.999999999993</v>
      </c>
      <c r="P143" s="40"/>
      <c r="Q143" s="40">
        <v>1060</v>
      </c>
      <c r="R143" s="42">
        <v>14</v>
      </c>
      <c r="S143" s="42">
        <f t="shared" si="18"/>
        <v>7483.5999999999995</v>
      </c>
      <c r="T143" s="40">
        <f t="shared" si="16"/>
        <v>14840</v>
      </c>
      <c r="U143" s="40"/>
      <c r="V143" s="40"/>
      <c r="W143" s="40"/>
      <c r="X143" s="40">
        <v>700</v>
      </c>
      <c r="Y143" s="42">
        <f t="shared" si="19"/>
        <v>4942</v>
      </c>
      <c r="Z143" s="40">
        <f t="shared" si="20"/>
        <v>104770.4</v>
      </c>
      <c r="AA143" s="42">
        <f t="shared" si="21"/>
        <v>54997.4</v>
      </c>
      <c r="AB143" s="40"/>
      <c r="AC143" s="40"/>
      <c r="AD143" s="40"/>
      <c r="AE143" s="40"/>
      <c r="AF143" s="40"/>
      <c r="AG143" s="40"/>
      <c r="AH143" s="40"/>
    </row>
    <row r="144" spans="1:34" x14ac:dyDescent="0.25">
      <c r="A144" s="56">
        <v>141</v>
      </c>
      <c r="B144" s="56" t="s">
        <v>103</v>
      </c>
      <c r="C144" s="40" t="s">
        <v>100</v>
      </c>
      <c r="D144" s="40" t="s">
        <v>98</v>
      </c>
      <c r="E144" s="40">
        <v>28.9</v>
      </c>
      <c r="F144" s="38" t="s">
        <v>1806</v>
      </c>
      <c r="G144" s="38" t="s">
        <v>59</v>
      </c>
      <c r="H144" s="40">
        <v>35</v>
      </c>
      <c r="I144" s="40"/>
      <c r="J144" s="40"/>
      <c r="K144" s="40"/>
      <c r="L144" s="40">
        <v>39</v>
      </c>
      <c r="M144" s="40">
        <v>152</v>
      </c>
      <c r="N144" s="40">
        <v>7160</v>
      </c>
      <c r="O144" s="42">
        <f t="shared" si="17"/>
        <v>50549.599999999999</v>
      </c>
      <c r="P144" s="40"/>
      <c r="Q144" s="40">
        <v>1100</v>
      </c>
      <c r="R144" s="42">
        <v>14</v>
      </c>
      <c r="S144" s="42">
        <f t="shared" si="18"/>
        <v>7765.9999999999991</v>
      </c>
      <c r="T144" s="40">
        <f t="shared" si="16"/>
        <v>15400</v>
      </c>
      <c r="U144" s="40"/>
      <c r="V144" s="40"/>
      <c r="W144" s="40"/>
      <c r="X144" s="40">
        <v>1200</v>
      </c>
      <c r="Y144" s="42">
        <f t="shared" si="19"/>
        <v>8472</v>
      </c>
      <c r="Z144" s="40">
        <f t="shared" si="20"/>
        <v>108723.99999999999</v>
      </c>
      <c r="AA144" s="42">
        <f t="shared" si="21"/>
        <v>58174.399999999987</v>
      </c>
      <c r="AB144" s="40"/>
      <c r="AC144" s="40"/>
      <c r="AD144" s="40"/>
      <c r="AE144" s="40"/>
      <c r="AF144" s="40"/>
      <c r="AG144" s="40"/>
      <c r="AH144" s="40"/>
    </row>
    <row r="145" spans="1:34" x14ac:dyDescent="0.25">
      <c r="A145" s="56">
        <v>142</v>
      </c>
      <c r="B145" s="56" t="s">
        <v>103</v>
      </c>
      <c r="C145" s="40" t="s">
        <v>100</v>
      </c>
      <c r="D145" s="40" t="s">
        <v>98</v>
      </c>
      <c r="E145" s="42">
        <v>28.1</v>
      </c>
      <c r="F145" s="38" t="s">
        <v>1807</v>
      </c>
      <c r="G145" s="38" t="s">
        <v>60</v>
      </c>
      <c r="H145" s="40">
        <v>35</v>
      </c>
      <c r="I145" s="40"/>
      <c r="J145" s="40"/>
      <c r="K145" s="40"/>
      <c r="L145" s="40">
        <v>40</v>
      </c>
      <c r="M145" s="40">
        <v>157</v>
      </c>
      <c r="N145" s="40">
        <v>7020</v>
      </c>
      <c r="O145" s="42">
        <f t="shared" si="17"/>
        <v>49561.200000000004</v>
      </c>
      <c r="P145" s="40"/>
      <c r="Q145" s="40">
        <v>1060</v>
      </c>
      <c r="R145" s="42">
        <v>14</v>
      </c>
      <c r="S145" s="42">
        <f t="shared" si="18"/>
        <v>7483.5999999999995</v>
      </c>
      <c r="T145" s="40">
        <f t="shared" si="16"/>
        <v>14840</v>
      </c>
      <c r="U145" s="40"/>
      <c r="V145" s="40"/>
      <c r="W145" s="40"/>
      <c r="X145" s="40">
        <v>787.5</v>
      </c>
      <c r="Y145" s="42">
        <f t="shared" si="19"/>
        <v>5559.75</v>
      </c>
      <c r="Z145" s="40">
        <f t="shared" si="20"/>
        <v>104770.4</v>
      </c>
      <c r="AA145" s="42">
        <f t="shared" si="21"/>
        <v>55209.19999999999</v>
      </c>
      <c r="AB145" s="40"/>
      <c r="AC145" s="40"/>
      <c r="AD145" s="40"/>
      <c r="AE145" s="40"/>
      <c r="AF145" s="40"/>
      <c r="AG145" s="40"/>
      <c r="AH145" s="40"/>
    </row>
    <row r="146" spans="1:34" x14ac:dyDescent="0.25">
      <c r="A146" s="56">
        <v>143</v>
      </c>
      <c r="B146" s="56" t="s">
        <v>103</v>
      </c>
      <c r="C146" s="40" t="s">
        <v>100</v>
      </c>
      <c r="D146" s="40" t="s">
        <v>98</v>
      </c>
      <c r="E146" s="40">
        <v>28.18</v>
      </c>
      <c r="F146" s="38" t="s">
        <v>1808</v>
      </c>
      <c r="G146" s="38" t="s">
        <v>52</v>
      </c>
      <c r="H146" s="40">
        <v>35</v>
      </c>
      <c r="I146" s="40"/>
      <c r="J146" s="40"/>
      <c r="K146" s="40"/>
      <c r="L146" s="40">
        <v>39</v>
      </c>
      <c r="M146" s="40">
        <v>156</v>
      </c>
      <c r="N146" s="40">
        <v>7260</v>
      </c>
      <c r="O146" s="42">
        <f t="shared" si="17"/>
        <v>51255.6</v>
      </c>
      <c r="P146" s="40"/>
      <c r="Q146" s="40">
        <v>1120</v>
      </c>
      <c r="R146" s="42">
        <v>14</v>
      </c>
      <c r="S146" s="42">
        <f t="shared" si="18"/>
        <v>7907.2</v>
      </c>
      <c r="T146" s="40">
        <f t="shared" si="16"/>
        <v>15680</v>
      </c>
      <c r="U146" s="40"/>
      <c r="V146" s="40"/>
      <c r="W146" s="40"/>
      <c r="X146" s="40">
        <v>1015</v>
      </c>
      <c r="Y146" s="42">
        <f t="shared" si="19"/>
        <v>7165.9</v>
      </c>
      <c r="Z146" s="40">
        <f t="shared" si="20"/>
        <v>110700.8</v>
      </c>
      <c r="AA146" s="42">
        <f t="shared" si="21"/>
        <v>59445.200000000004</v>
      </c>
      <c r="AB146" s="40"/>
      <c r="AC146" s="40"/>
      <c r="AD146" s="40"/>
      <c r="AE146" s="40"/>
      <c r="AF146" s="40"/>
      <c r="AG146" s="40"/>
      <c r="AH146" s="40"/>
    </row>
    <row r="147" spans="1:34" x14ac:dyDescent="0.25">
      <c r="A147" s="56">
        <v>144</v>
      </c>
      <c r="B147" s="56" t="s">
        <v>103</v>
      </c>
      <c r="C147" s="40" t="s">
        <v>100</v>
      </c>
      <c r="D147" s="40" t="s">
        <v>98</v>
      </c>
      <c r="E147" s="40">
        <v>28.19</v>
      </c>
      <c r="F147" s="38" t="s">
        <v>1809</v>
      </c>
      <c r="G147" s="38" t="s">
        <v>61</v>
      </c>
      <c r="H147" s="40">
        <v>35</v>
      </c>
      <c r="I147" s="40"/>
      <c r="J147" s="40"/>
      <c r="K147" s="40"/>
      <c r="L147" s="40">
        <v>38</v>
      </c>
      <c r="M147" s="40">
        <v>157</v>
      </c>
      <c r="N147" s="40">
        <v>8060</v>
      </c>
      <c r="O147" s="42">
        <f t="shared" si="17"/>
        <v>56903.6</v>
      </c>
      <c r="P147" s="40"/>
      <c r="Q147" s="40">
        <v>1140</v>
      </c>
      <c r="R147" s="42">
        <v>14</v>
      </c>
      <c r="S147" s="42">
        <f t="shared" si="18"/>
        <v>8048.4</v>
      </c>
      <c r="T147" s="40">
        <f t="shared" si="16"/>
        <v>15960</v>
      </c>
      <c r="U147" s="40"/>
      <c r="V147" s="40"/>
      <c r="W147" s="40"/>
      <c r="X147" s="40">
        <v>1089</v>
      </c>
      <c r="Y147" s="42">
        <f t="shared" si="19"/>
        <v>7688.34</v>
      </c>
      <c r="Z147" s="40">
        <f t="shared" si="20"/>
        <v>112677.59999999999</v>
      </c>
      <c r="AA147" s="42">
        <f t="shared" si="21"/>
        <v>55773.999999999993</v>
      </c>
      <c r="AB147" s="40"/>
      <c r="AC147" s="40"/>
      <c r="AD147" s="40"/>
      <c r="AE147" s="40"/>
      <c r="AF147" s="40"/>
      <c r="AG147" s="40"/>
      <c r="AH147" s="40"/>
    </row>
    <row r="148" spans="1:34" x14ac:dyDescent="0.25">
      <c r="A148" s="56">
        <v>145</v>
      </c>
      <c r="B148" s="56" t="s">
        <v>103</v>
      </c>
      <c r="C148" s="40" t="s">
        <v>100</v>
      </c>
      <c r="D148" s="40" t="s">
        <v>98</v>
      </c>
      <c r="E148" s="42">
        <v>28.2</v>
      </c>
      <c r="F148" s="38" t="s">
        <v>1810</v>
      </c>
      <c r="G148" s="38" t="s">
        <v>62</v>
      </c>
      <c r="H148" s="40">
        <v>35</v>
      </c>
      <c r="I148" s="40"/>
      <c r="J148" s="40"/>
      <c r="K148" s="40"/>
      <c r="L148" s="40">
        <v>37</v>
      </c>
      <c r="M148" s="40">
        <v>158</v>
      </c>
      <c r="N148" s="40">
        <v>6970</v>
      </c>
      <c r="O148" s="42">
        <f t="shared" si="17"/>
        <v>49208.2</v>
      </c>
      <c r="P148" s="40"/>
      <c r="Q148" s="40">
        <v>1060</v>
      </c>
      <c r="R148" s="42">
        <v>14</v>
      </c>
      <c r="S148" s="42">
        <f t="shared" si="18"/>
        <v>7483.5999999999995</v>
      </c>
      <c r="T148" s="40">
        <f t="shared" si="16"/>
        <v>14840</v>
      </c>
      <c r="U148" s="40"/>
      <c r="V148" s="40"/>
      <c r="W148" s="40"/>
      <c r="X148" s="40">
        <v>1113</v>
      </c>
      <c r="Y148" s="42">
        <f t="shared" si="19"/>
        <v>7857.78</v>
      </c>
      <c r="Z148" s="40">
        <f t="shared" si="20"/>
        <v>104770.4</v>
      </c>
      <c r="AA148" s="42">
        <f t="shared" si="21"/>
        <v>55562.2</v>
      </c>
      <c r="AB148" s="40"/>
      <c r="AC148" s="40"/>
      <c r="AD148" s="40"/>
      <c r="AE148" s="40"/>
      <c r="AF148" s="40"/>
      <c r="AG148" s="40"/>
      <c r="AH148" s="40"/>
    </row>
    <row r="149" spans="1:34" x14ac:dyDescent="0.25">
      <c r="A149" s="56">
        <v>146</v>
      </c>
      <c r="B149" s="56" t="s">
        <v>103</v>
      </c>
      <c r="C149" s="40" t="s">
        <v>100</v>
      </c>
      <c r="D149" s="40" t="s">
        <v>98</v>
      </c>
      <c r="E149" s="40">
        <v>28.21</v>
      </c>
      <c r="F149" s="38" t="s">
        <v>1811</v>
      </c>
      <c r="G149" s="38" t="s">
        <v>65</v>
      </c>
      <c r="H149" s="40">
        <v>35</v>
      </c>
      <c r="I149" s="40"/>
      <c r="J149" s="40"/>
      <c r="K149" s="40"/>
      <c r="L149" s="40">
        <v>42</v>
      </c>
      <c r="M149" s="40">
        <v>160</v>
      </c>
      <c r="N149" s="40">
        <v>7000</v>
      </c>
      <c r="O149" s="42">
        <f t="shared" si="17"/>
        <v>49420</v>
      </c>
      <c r="P149" s="40"/>
      <c r="Q149" s="40">
        <v>1050</v>
      </c>
      <c r="R149" s="42">
        <v>14</v>
      </c>
      <c r="S149" s="42">
        <f t="shared" si="18"/>
        <v>7413</v>
      </c>
      <c r="T149" s="40">
        <f t="shared" si="16"/>
        <v>14700</v>
      </c>
      <c r="U149" s="40"/>
      <c r="V149" s="40"/>
      <c r="W149" s="40"/>
      <c r="X149" s="40">
        <v>880</v>
      </c>
      <c r="Y149" s="42">
        <f t="shared" si="19"/>
        <v>6212.8</v>
      </c>
      <c r="Z149" s="40">
        <f t="shared" si="20"/>
        <v>103782</v>
      </c>
      <c r="AA149" s="42">
        <f t="shared" si="21"/>
        <v>54362</v>
      </c>
      <c r="AB149" s="40"/>
      <c r="AC149" s="40"/>
      <c r="AD149" s="40"/>
      <c r="AE149" s="40"/>
      <c r="AF149" s="40"/>
      <c r="AG149" s="40"/>
      <c r="AH149" s="40"/>
    </row>
    <row r="150" spans="1:34" x14ac:dyDescent="0.25">
      <c r="A150" s="56">
        <v>147</v>
      </c>
      <c r="B150" s="56" t="s">
        <v>103</v>
      </c>
      <c r="C150" s="40" t="s">
        <v>100</v>
      </c>
      <c r="D150" s="40" t="s">
        <v>98</v>
      </c>
      <c r="E150" s="40">
        <v>28.23</v>
      </c>
      <c r="F150" s="38" t="s">
        <v>1812</v>
      </c>
      <c r="G150" s="38" t="s">
        <v>66</v>
      </c>
      <c r="H150" s="40">
        <v>35</v>
      </c>
      <c r="I150" s="40"/>
      <c r="J150" s="40"/>
      <c r="K150" s="40"/>
      <c r="L150" s="40">
        <v>32</v>
      </c>
      <c r="M150" s="40">
        <v>156</v>
      </c>
      <c r="N150" s="40">
        <v>6980</v>
      </c>
      <c r="O150" s="42">
        <f t="shared" si="17"/>
        <v>49278.799999999996</v>
      </c>
      <c r="P150" s="40"/>
      <c r="Q150" s="40">
        <v>1040</v>
      </c>
      <c r="R150" s="42">
        <v>13</v>
      </c>
      <c r="S150" s="42">
        <f t="shared" si="18"/>
        <v>7342.4</v>
      </c>
      <c r="T150" s="40">
        <f t="shared" si="16"/>
        <v>13520</v>
      </c>
      <c r="U150" s="40"/>
      <c r="V150" s="40"/>
      <c r="W150" s="40"/>
      <c r="X150" s="40">
        <v>800</v>
      </c>
      <c r="Y150" s="42">
        <f t="shared" si="19"/>
        <v>5648</v>
      </c>
      <c r="Z150" s="40">
        <f t="shared" si="20"/>
        <v>95451.199999999997</v>
      </c>
      <c r="AA150" s="42">
        <f t="shared" si="21"/>
        <v>46172.4</v>
      </c>
      <c r="AB150" s="40"/>
      <c r="AC150" s="40"/>
      <c r="AD150" s="40"/>
      <c r="AE150" s="40"/>
      <c r="AF150" s="40"/>
      <c r="AG150" s="40"/>
      <c r="AH150" s="40"/>
    </row>
    <row r="151" spans="1:34" x14ac:dyDescent="0.25">
      <c r="A151" s="56">
        <v>148</v>
      </c>
      <c r="B151" s="56" t="s">
        <v>103</v>
      </c>
      <c r="C151" s="40" t="s">
        <v>100</v>
      </c>
      <c r="D151" s="40" t="s">
        <v>98</v>
      </c>
      <c r="E151" s="40">
        <v>28.24</v>
      </c>
      <c r="F151" s="38" t="s">
        <v>1813</v>
      </c>
      <c r="G151" s="38" t="s">
        <v>34</v>
      </c>
      <c r="H151" s="40">
        <v>35</v>
      </c>
      <c r="I151" s="40"/>
      <c r="J151" s="40"/>
      <c r="K151" s="40"/>
      <c r="L151" s="40">
        <v>38</v>
      </c>
      <c r="M151" s="40">
        <v>153</v>
      </c>
      <c r="N151" s="40">
        <v>7990</v>
      </c>
      <c r="O151" s="42">
        <f t="shared" si="17"/>
        <v>56409.399999999994</v>
      </c>
      <c r="P151" s="40"/>
      <c r="Q151" s="40">
        <v>1120</v>
      </c>
      <c r="R151" s="42">
        <v>13</v>
      </c>
      <c r="S151" s="42">
        <f t="shared" si="18"/>
        <v>7907.2</v>
      </c>
      <c r="T151" s="40">
        <f t="shared" si="16"/>
        <v>14560</v>
      </c>
      <c r="U151" s="40"/>
      <c r="V151" s="40"/>
      <c r="W151" s="40"/>
      <c r="X151" s="40">
        <v>942</v>
      </c>
      <c r="Y151" s="42">
        <f t="shared" si="19"/>
        <v>6650.5199999999995</v>
      </c>
      <c r="Z151" s="40">
        <f t="shared" si="20"/>
        <v>102793.59999999999</v>
      </c>
      <c r="AA151" s="42">
        <f t="shared" si="21"/>
        <v>46384.2</v>
      </c>
      <c r="AB151" s="40"/>
      <c r="AC151" s="40"/>
      <c r="AD151" s="40"/>
      <c r="AE151" s="40"/>
      <c r="AF151" s="40"/>
      <c r="AG151" s="40"/>
      <c r="AH151" s="40"/>
    </row>
    <row r="152" spans="1:34" x14ac:dyDescent="0.25">
      <c r="A152" s="56">
        <v>149</v>
      </c>
      <c r="B152" s="56" t="s">
        <v>101</v>
      </c>
      <c r="C152" s="40" t="s">
        <v>102</v>
      </c>
      <c r="D152" s="40" t="s">
        <v>98</v>
      </c>
      <c r="E152" s="40">
        <v>29.8</v>
      </c>
      <c r="F152" s="38" t="s">
        <v>1814</v>
      </c>
      <c r="G152" s="38" t="s">
        <v>68</v>
      </c>
      <c r="H152" s="40">
        <v>35</v>
      </c>
      <c r="I152" s="40"/>
      <c r="J152" s="40"/>
      <c r="K152" s="40"/>
      <c r="L152" s="40">
        <v>41</v>
      </c>
      <c r="M152" s="40">
        <v>160</v>
      </c>
      <c r="N152" s="40">
        <v>7830</v>
      </c>
      <c r="O152" s="42">
        <f t="shared" si="17"/>
        <v>55279.8</v>
      </c>
      <c r="P152" s="40"/>
      <c r="Q152" s="40">
        <v>1100</v>
      </c>
      <c r="R152" s="42">
        <v>13</v>
      </c>
      <c r="S152" s="42">
        <f t="shared" si="18"/>
        <v>7765.9999999999991</v>
      </c>
      <c r="T152" s="40">
        <f t="shared" si="16"/>
        <v>14300</v>
      </c>
      <c r="U152" s="40"/>
      <c r="V152" s="40"/>
      <c r="W152" s="40"/>
      <c r="X152" s="40">
        <v>778</v>
      </c>
      <c r="Y152" s="42">
        <f t="shared" si="19"/>
        <v>5492.6799999999994</v>
      </c>
      <c r="Z152" s="40">
        <f t="shared" si="20"/>
        <v>100957.99999999999</v>
      </c>
      <c r="AA152" s="42">
        <f t="shared" si="21"/>
        <v>45678.199999999983</v>
      </c>
      <c r="AB152" s="40"/>
      <c r="AC152" s="40"/>
      <c r="AD152" s="40"/>
      <c r="AE152" s="40"/>
      <c r="AF152" s="40"/>
      <c r="AG152" s="40"/>
      <c r="AH152" s="40"/>
    </row>
    <row r="153" spans="1:34" x14ac:dyDescent="0.25">
      <c r="A153" s="56">
        <v>150</v>
      </c>
      <c r="B153" s="56" t="s">
        <v>101</v>
      </c>
      <c r="C153" s="40" t="s">
        <v>102</v>
      </c>
      <c r="D153" s="40" t="s">
        <v>98</v>
      </c>
      <c r="E153" s="40">
        <v>29.9</v>
      </c>
      <c r="F153" s="38" t="s">
        <v>1815</v>
      </c>
      <c r="G153" s="38" t="s">
        <v>69</v>
      </c>
      <c r="H153" s="40">
        <v>35</v>
      </c>
      <c r="I153" s="40"/>
      <c r="J153" s="40"/>
      <c r="K153" s="40"/>
      <c r="L153" s="40">
        <v>40</v>
      </c>
      <c r="M153" s="40">
        <v>157</v>
      </c>
      <c r="N153" s="40">
        <v>7340</v>
      </c>
      <c r="O153" s="42">
        <f t="shared" si="17"/>
        <v>51820.4</v>
      </c>
      <c r="P153" s="40"/>
      <c r="Q153" s="40">
        <v>920</v>
      </c>
      <c r="R153" s="42">
        <v>13</v>
      </c>
      <c r="S153" s="42">
        <f t="shared" si="18"/>
        <v>6495.2</v>
      </c>
      <c r="T153" s="40">
        <f t="shared" si="16"/>
        <v>11960</v>
      </c>
      <c r="U153" s="40"/>
      <c r="V153" s="40"/>
      <c r="W153" s="40"/>
      <c r="X153" s="40">
        <v>840</v>
      </c>
      <c r="Y153" s="42">
        <f t="shared" si="19"/>
        <v>5930.4</v>
      </c>
      <c r="Z153" s="40">
        <f t="shared" si="20"/>
        <v>84437.599999999991</v>
      </c>
      <c r="AA153" s="42">
        <f t="shared" si="21"/>
        <v>32617.19999999999</v>
      </c>
      <c r="AB153" s="40"/>
      <c r="AC153" s="40"/>
      <c r="AD153" s="40"/>
      <c r="AE153" s="40"/>
      <c r="AF153" s="40"/>
      <c r="AG153" s="40"/>
      <c r="AH153" s="40"/>
    </row>
    <row r="154" spans="1:34" x14ac:dyDescent="0.25">
      <c r="A154" s="56">
        <v>151</v>
      </c>
      <c r="B154" s="56" t="s">
        <v>101</v>
      </c>
      <c r="C154" s="40" t="s">
        <v>102</v>
      </c>
      <c r="D154" s="40" t="s">
        <v>98</v>
      </c>
      <c r="E154" s="40">
        <v>29.12</v>
      </c>
      <c r="F154" s="38" t="s">
        <v>1816</v>
      </c>
      <c r="G154" s="38" t="s">
        <v>70</v>
      </c>
      <c r="H154" s="40">
        <v>35</v>
      </c>
      <c r="I154" s="40"/>
      <c r="J154" s="40"/>
      <c r="K154" s="40"/>
      <c r="L154" s="40">
        <v>39</v>
      </c>
      <c r="M154" s="40">
        <v>159</v>
      </c>
      <c r="N154" s="40">
        <v>7520</v>
      </c>
      <c r="O154" s="42">
        <f t="shared" si="17"/>
        <v>53091.199999999997</v>
      </c>
      <c r="P154" s="40"/>
      <c r="Q154" s="40">
        <v>1080</v>
      </c>
      <c r="R154" s="42">
        <v>13</v>
      </c>
      <c r="S154" s="42">
        <f t="shared" si="18"/>
        <v>7624.8</v>
      </c>
      <c r="T154" s="40">
        <f t="shared" si="16"/>
        <v>14040</v>
      </c>
      <c r="U154" s="40"/>
      <c r="V154" s="40"/>
      <c r="W154" s="40"/>
      <c r="X154" s="40">
        <v>840</v>
      </c>
      <c r="Y154" s="42">
        <f t="shared" si="19"/>
        <v>5930.4</v>
      </c>
      <c r="Z154" s="40">
        <f t="shared" si="20"/>
        <v>99122.400000000009</v>
      </c>
      <c r="AA154" s="42">
        <f t="shared" si="21"/>
        <v>46031.200000000012</v>
      </c>
      <c r="AB154" s="40"/>
      <c r="AC154" s="40"/>
      <c r="AD154" s="40"/>
      <c r="AE154" s="40"/>
      <c r="AF154" s="40"/>
      <c r="AG154" s="40"/>
      <c r="AH154" s="40"/>
    </row>
    <row r="155" spans="1:34" x14ac:dyDescent="0.25">
      <c r="A155" s="56">
        <v>152</v>
      </c>
      <c r="B155" s="56" t="s">
        <v>101</v>
      </c>
      <c r="C155" s="40" t="s">
        <v>102</v>
      </c>
      <c r="D155" s="40" t="s">
        <v>98</v>
      </c>
      <c r="E155" s="40">
        <v>29.13</v>
      </c>
      <c r="F155" s="38" t="s">
        <v>1817</v>
      </c>
      <c r="G155" s="38" t="s">
        <v>71</v>
      </c>
      <c r="H155" s="40">
        <v>35</v>
      </c>
      <c r="I155" s="40"/>
      <c r="J155" s="40"/>
      <c r="K155" s="40"/>
      <c r="L155" s="40">
        <v>40</v>
      </c>
      <c r="M155" s="40">
        <v>160</v>
      </c>
      <c r="N155" s="40">
        <v>7770</v>
      </c>
      <c r="O155" s="42">
        <f t="shared" si="17"/>
        <v>54856.2</v>
      </c>
      <c r="P155" s="40"/>
      <c r="Q155" s="40">
        <v>1050</v>
      </c>
      <c r="R155" s="42">
        <v>13</v>
      </c>
      <c r="S155" s="42">
        <f t="shared" si="18"/>
        <v>7413</v>
      </c>
      <c r="T155" s="40">
        <f t="shared" si="16"/>
        <v>13650</v>
      </c>
      <c r="U155" s="40"/>
      <c r="V155" s="40"/>
      <c r="W155" s="40"/>
      <c r="X155" s="40">
        <v>933</v>
      </c>
      <c r="Y155" s="42">
        <f t="shared" si="19"/>
        <v>6586.9800000000005</v>
      </c>
      <c r="Z155" s="40">
        <f t="shared" si="20"/>
        <v>96369</v>
      </c>
      <c r="AA155" s="42">
        <f t="shared" si="21"/>
        <v>41512.800000000003</v>
      </c>
      <c r="AB155" s="40"/>
      <c r="AC155" s="40"/>
      <c r="AD155" s="40"/>
      <c r="AE155" s="40"/>
      <c r="AF155" s="40"/>
      <c r="AG155" s="40"/>
      <c r="AH155" s="40"/>
    </row>
    <row r="156" spans="1:34" x14ac:dyDescent="0.25">
      <c r="A156" s="56">
        <v>153</v>
      </c>
      <c r="B156" s="56" t="s">
        <v>101</v>
      </c>
      <c r="C156" s="40" t="s">
        <v>102</v>
      </c>
      <c r="D156" s="40" t="s">
        <v>98</v>
      </c>
      <c r="E156" s="40">
        <v>29.15</v>
      </c>
      <c r="F156" s="38" t="s">
        <v>1818</v>
      </c>
      <c r="G156" s="38" t="s">
        <v>72</v>
      </c>
      <c r="H156" s="40">
        <v>35</v>
      </c>
      <c r="I156" s="40"/>
      <c r="J156" s="40"/>
      <c r="K156" s="40"/>
      <c r="L156" s="40">
        <v>38</v>
      </c>
      <c r="M156" s="40">
        <v>161</v>
      </c>
      <c r="N156" s="40">
        <v>7810</v>
      </c>
      <c r="O156" s="42">
        <f t="shared" si="17"/>
        <v>55138.6</v>
      </c>
      <c r="P156" s="40"/>
      <c r="Q156" s="40">
        <v>1120</v>
      </c>
      <c r="R156" s="42">
        <v>13</v>
      </c>
      <c r="S156" s="42">
        <f t="shared" si="18"/>
        <v>7907.2</v>
      </c>
      <c r="T156" s="40">
        <f t="shared" si="16"/>
        <v>14560</v>
      </c>
      <c r="U156" s="40"/>
      <c r="V156" s="40"/>
      <c r="W156" s="40"/>
      <c r="X156" s="40">
        <v>988</v>
      </c>
      <c r="Y156" s="42">
        <f t="shared" si="19"/>
        <v>6975.28</v>
      </c>
      <c r="Z156" s="40">
        <f t="shared" si="20"/>
        <v>102793.59999999999</v>
      </c>
      <c r="AA156" s="42">
        <f t="shared" si="21"/>
        <v>47654.999999999993</v>
      </c>
      <c r="AB156" s="40"/>
      <c r="AC156" s="40"/>
      <c r="AD156" s="40"/>
      <c r="AE156" s="40"/>
      <c r="AF156" s="40"/>
      <c r="AG156" s="40"/>
      <c r="AH156" s="40"/>
    </row>
    <row r="157" spans="1:34" x14ac:dyDescent="0.25">
      <c r="A157" s="56">
        <v>154</v>
      </c>
      <c r="B157" s="56" t="s">
        <v>101</v>
      </c>
      <c r="C157" s="40" t="s">
        <v>102</v>
      </c>
      <c r="D157" s="40" t="s">
        <v>106</v>
      </c>
      <c r="E157" s="40">
        <v>29.16</v>
      </c>
      <c r="F157" s="38" t="s">
        <v>1819</v>
      </c>
      <c r="G157" s="38" t="s">
        <v>73</v>
      </c>
      <c r="H157" s="40">
        <v>35</v>
      </c>
      <c r="I157" s="40"/>
      <c r="J157" s="40"/>
      <c r="K157" s="40"/>
      <c r="L157" s="40">
        <v>37</v>
      </c>
      <c r="M157" s="40">
        <v>159</v>
      </c>
      <c r="N157" s="40">
        <v>7060</v>
      </c>
      <c r="O157" s="42">
        <f t="shared" si="17"/>
        <v>49843.6</v>
      </c>
      <c r="P157" s="40"/>
      <c r="Q157" s="40">
        <v>1080</v>
      </c>
      <c r="R157" s="42">
        <v>13</v>
      </c>
      <c r="S157" s="42">
        <f t="shared" si="18"/>
        <v>7624.8</v>
      </c>
      <c r="T157" s="40">
        <f t="shared" si="16"/>
        <v>14040</v>
      </c>
      <c r="U157" s="40"/>
      <c r="V157" s="40"/>
      <c r="W157" s="40"/>
      <c r="X157" s="40">
        <v>840</v>
      </c>
      <c r="Y157" s="42">
        <f t="shared" si="19"/>
        <v>5930.4</v>
      </c>
      <c r="Z157" s="40">
        <f t="shared" si="20"/>
        <v>99122.400000000009</v>
      </c>
      <c r="AA157" s="42">
        <f t="shared" si="21"/>
        <v>49278.80000000001</v>
      </c>
      <c r="AB157" s="40"/>
      <c r="AC157" s="40"/>
      <c r="AD157" s="40"/>
      <c r="AE157" s="40"/>
      <c r="AF157" s="40"/>
      <c r="AG157" s="40"/>
      <c r="AH157" s="40"/>
    </row>
    <row r="158" spans="1:34" x14ac:dyDescent="0.25">
      <c r="A158" s="56">
        <v>155</v>
      </c>
      <c r="B158" s="56" t="s">
        <v>101</v>
      </c>
      <c r="C158" s="40" t="s">
        <v>102</v>
      </c>
      <c r="D158" s="40" t="s">
        <v>98</v>
      </c>
      <c r="E158" s="40">
        <v>29.17</v>
      </c>
      <c r="F158" s="38" t="s">
        <v>1820</v>
      </c>
      <c r="G158" s="38" t="s">
        <v>74</v>
      </c>
      <c r="H158" s="40">
        <v>35</v>
      </c>
      <c r="I158" s="40"/>
      <c r="J158" s="40"/>
      <c r="K158" s="40"/>
      <c r="L158" s="40">
        <v>36</v>
      </c>
      <c r="M158" s="40">
        <v>160</v>
      </c>
      <c r="N158" s="40">
        <v>7780</v>
      </c>
      <c r="O158" s="42">
        <f t="shared" si="17"/>
        <v>54926.799999999996</v>
      </c>
      <c r="P158" s="40"/>
      <c r="Q158" s="40">
        <v>980</v>
      </c>
      <c r="R158" s="42">
        <v>13</v>
      </c>
      <c r="S158" s="42">
        <f t="shared" si="18"/>
        <v>6918.8</v>
      </c>
      <c r="T158" s="40">
        <f t="shared" si="16"/>
        <v>12740</v>
      </c>
      <c r="U158" s="40"/>
      <c r="V158" s="40"/>
      <c r="W158" s="40"/>
      <c r="X158" s="40">
        <v>840</v>
      </c>
      <c r="Y158" s="42">
        <f t="shared" si="19"/>
        <v>5930.4</v>
      </c>
      <c r="Z158" s="40">
        <f t="shared" si="20"/>
        <v>89944.400000000009</v>
      </c>
      <c r="AA158" s="42">
        <f t="shared" si="21"/>
        <v>35017.600000000013</v>
      </c>
      <c r="AB158" s="40"/>
      <c r="AC158" s="40"/>
      <c r="AD158" s="40"/>
      <c r="AE158" s="40"/>
      <c r="AF158" s="40"/>
      <c r="AG158" s="40"/>
      <c r="AH158" s="40"/>
    </row>
    <row r="159" spans="1:34" x14ac:dyDescent="0.25">
      <c r="A159" s="56">
        <v>156</v>
      </c>
      <c r="B159" s="56" t="s">
        <v>101</v>
      </c>
      <c r="C159" s="40" t="s">
        <v>102</v>
      </c>
      <c r="D159" s="40" t="s">
        <v>98</v>
      </c>
      <c r="E159" s="40">
        <v>29.18</v>
      </c>
      <c r="F159" s="38" t="s">
        <v>1821</v>
      </c>
      <c r="G159" s="38" t="s">
        <v>75</v>
      </c>
      <c r="H159" s="40">
        <v>35</v>
      </c>
      <c r="I159" s="40"/>
      <c r="J159" s="40"/>
      <c r="K159" s="40"/>
      <c r="L159" s="40">
        <v>43</v>
      </c>
      <c r="M159" s="40">
        <v>156</v>
      </c>
      <c r="N159" s="40">
        <v>7020</v>
      </c>
      <c r="O159" s="42">
        <f t="shared" si="17"/>
        <v>49561.200000000004</v>
      </c>
      <c r="P159" s="40"/>
      <c r="Q159" s="40">
        <v>1080</v>
      </c>
      <c r="R159" s="42">
        <v>13</v>
      </c>
      <c r="S159" s="42">
        <f t="shared" si="18"/>
        <v>7624.8</v>
      </c>
      <c r="T159" s="40">
        <f t="shared" si="16"/>
        <v>14040</v>
      </c>
      <c r="U159" s="40"/>
      <c r="V159" s="40"/>
      <c r="W159" s="40"/>
      <c r="X159" s="40">
        <v>1120</v>
      </c>
      <c r="Y159" s="42">
        <f t="shared" si="19"/>
        <v>7907.2</v>
      </c>
      <c r="Z159" s="40">
        <f t="shared" si="20"/>
        <v>99122.400000000009</v>
      </c>
      <c r="AA159" s="42">
        <f t="shared" si="21"/>
        <v>49561.200000000004</v>
      </c>
      <c r="AB159" s="40"/>
      <c r="AC159" s="40"/>
      <c r="AD159" s="40"/>
      <c r="AE159" s="40"/>
      <c r="AF159" s="40"/>
      <c r="AG159" s="40"/>
      <c r="AH159" s="40"/>
    </row>
    <row r="160" spans="1:34" x14ac:dyDescent="0.25">
      <c r="A160" s="56">
        <v>157</v>
      </c>
      <c r="B160" s="56" t="s">
        <v>101</v>
      </c>
      <c r="C160" s="40" t="s">
        <v>102</v>
      </c>
      <c r="D160" s="40" t="s">
        <v>98</v>
      </c>
      <c r="E160" s="40">
        <v>29.19</v>
      </c>
      <c r="F160" s="38" t="s">
        <v>1822</v>
      </c>
      <c r="G160" s="38" t="s">
        <v>76</v>
      </c>
      <c r="H160" s="40">
        <v>35</v>
      </c>
      <c r="I160" s="40"/>
      <c r="J160" s="40"/>
      <c r="K160" s="40"/>
      <c r="L160" s="40">
        <v>40</v>
      </c>
      <c r="M160" s="40">
        <v>159</v>
      </c>
      <c r="N160" s="40">
        <v>6780</v>
      </c>
      <c r="O160" s="42">
        <f t="shared" si="17"/>
        <v>47866.8</v>
      </c>
      <c r="P160" s="40"/>
      <c r="Q160" s="40">
        <v>980</v>
      </c>
      <c r="R160" s="42">
        <v>13</v>
      </c>
      <c r="S160" s="42">
        <f t="shared" si="18"/>
        <v>6918.8</v>
      </c>
      <c r="T160" s="40">
        <f t="shared" si="16"/>
        <v>12740</v>
      </c>
      <c r="U160" s="40"/>
      <c r="V160" s="40"/>
      <c r="W160" s="40"/>
      <c r="X160" s="40">
        <v>747</v>
      </c>
      <c r="Y160" s="42">
        <f t="shared" si="19"/>
        <v>5273.82</v>
      </c>
      <c r="Z160" s="40">
        <f t="shared" si="20"/>
        <v>89944.400000000009</v>
      </c>
      <c r="AA160" s="42">
        <f t="shared" si="21"/>
        <v>42077.600000000006</v>
      </c>
      <c r="AB160" s="40"/>
      <c r="AC160" s="40"/>
      <c r="AD160" s="40"/>
      <c r="AE160" s="40"/>
      <c r="AF160" s="40"/>
      <c r="AG160" s="40"/>
      <c r="AH160" s="40"/>
    </row>
    <row r="161" spans="1:34" s="11" customFormat="1" x14ac:dyDescent="0.25">
      <c r="A161" s="56">
        <v>158</v>
      </c>
      <c r="B161" s="56" t="s">
        <v>101</v>
      </c>
      <c r="C161" s="40" t="s">
        <v>102</v>
      </c>
      <c r="D161" s="40" t="s">
        <v>98</v>
      </c>
      <c r="E161" s="42">
        <v>29.2</v>
      </c>
      <c r="F161" s="38" t="s">
        <v>1823</v>
      </c>
      <c r="G161" s="38" t="s">
        <v>77</v>
      </c>
      <c r="H161" s="40">
        <v>35</v>
      </c>
      <c r="I161" s="48">
        <v>43428</v>
      </c>
      <c r="J161" s="48">
        <v>43466</v>
      </c>
      <c r="K161" s="48">
        <v>43583</v>
      </c>
      <c r="L161" s="40">
        <v>38</v>
      </c>
      <c r="M161" s="40">
        <v>155</v>
      </c>
      <c r="N161" s="40">
        <v>6940</v>
      </c>
      <c r="O161" s="42">
        <f t="shared" si="17"/>
        <v>48996.399999999994</v>
      </c>
      <c r="P161" s="40"/>
      <c r="Q161" s="40">
        <v>1050</v>
      </c>
      <c r="R161" s="42">
        <v>14</v>
      </c>
      <c r="S161" s="42">
        <f t="shared" si="18"/>
        <v>7413</v>
      </c>
      <c r="T161" s="40">
        <f t="shared" si="16"/>
        <v>14700</v>
      </c>
      <c r="U161" s="40"/>
      <c r="V161" s="40"/>
      <c r="W161" s="40"/>
      <c r="X161" s="40">
        <v>600</v>
      </c>
      <c r="Y161" s="42">
        <f t="shared" si="19"/>
        <v>4236</v>
      </c>
      <c r="Z161" s="40">
        <f t="shared" si="20"/>
        <v>103782</v>
      </c>
      <c r="AA161" s="42">
        <f t="shared" si="21"/>
        <v>54785.600000000006</v>
      </c>
      <c r="AB161" s="40"/>
      <c r="AC161" s="40"/>
      <c r="AD161" s="40"/>
      <c r="AE161" s="40"/>
      <c r="AF161" s="40"/>
      <c r="AG161" s="40"/>
      <c r="AH161" s="40"/>
    </row>
    <row r="162" spans="1:34" x14ac:dyDescent="0.25">
      <c r="A162" s="56">
        <v>159</v>
      </c>
      <c r="B162" s="56" t="s">
        <v>101</v>
      </c>
      <c r="C162" s="40" t="s">
        <v>102</v>
      </c>
      <c r="D162" s="40" t="s">
        <v>98</v>
      </c>
      <c r="E162" s="40">
        <v>29.21</v>
      </c>
      <c r="F162" s="38" t="s">
        <v>1824</v>
      </c>
      <c r="G162" s="38" t="s">
        <v>78</v>
      </c>
      <c r="H162" s="40">
        <v>35</v>
      </c>
      <c r="I162" s="40"/>
      <c r="J162" s="40"/>
      <c r="K162" s="40"/>
      <c r="L162" s="40">
        <v>35</v>
      </c>
      <c r="M162" s="40">
        <v>158</v>
      </c>
      <c r="N162" s="40">
        <v>6870</v>
      </c>
      <c r="O162" s="42">
        <f t="shared" si="17"/>
        <v>48502.2</v>
      </c>
      <c r="P162" s="40"/>
      <c r="Q162" s="40">
        <v>1040</v>
      </c>
      <c r="R162" s="42">
        <v>13</v>
      </c>
      <c r="S162" s="42">
        <f t="shared" si="18"/>
        <v>7342.4</v>
      </c>
      <c r="T162" s="40">
        <f t="shared" si="16"/>
        <v>13520</v>
      </c>
      <c r="U162" s="40"/>
      <c r="V162" s="40"/>
      <c r="W162" s="40"/>
      <c r="X162" s="40">
        <v>840</v>
      </c>
      <c r="Y162" s="42">
        <f t="shared" si="19"/>
        <v>5930.4</v>
      </c>
      <c r="Z162" s="40">
        <f t="shared" si="20"/>
        <v>95451.199999999997</v>
      </c>
      <c r="AA162" s="42">
        <f t="shared" si="21"/>
        <v>46949</v>
      </c>
      <c r="AB162" s="40"/>
      <c r="AC162" s="40"/>
      <c r="AD162" s="40"/>
      <c r="AE162" s="40"/>
      <c r="AF162" s="40"/>
      <c r="AG162" s="40"/>
      <c r="AH162" s="40"/>
    </row>
    <row r="163" spans="1:34" x14ac:dyDescent="0.25">
      <c r="A163" s="56">
        <v>160</v>
      </c>
      <c r="B163" s="56" t="s">
        <v>101</v>
      </c>
      <c r="C163" s="40" t="s">
        <v>102</v>
      </c>
      <c r="D163" s="40" t="s">
        <v>98</v>
      </c>
      <c r="E163" s="40">
        <v>29.22</v>
      </c>
      <c r="F163" s="38" t="s">
        <v>1825</v>
      </c>
      <c r="G163" s="38" t="s">
        <v>79</v>
      </c>
      <c r="H163" s="40">
        <v>35</v>
      </c>
      <c r="I163" s="40"/>
      <c r="J163" s="40"/>
      <c r="K163" s="40"/>
      <c r="L163" s="40">
        <v>37</v>
      </c>
      <c r="M163" s="40">
        <v>159</v>
      </c>
      <c r="N163" s="40">
        <v>7720</v>
      </c>
      <c r="O163" s="42">
        <f t="shared" si="17"/>
        <v>54503.200000000004</v>
      </c>
      <c r="P163" s="40"/>
      <c r="Q163" s="40">
        <v>1120</v>
      </c>
      <c r="R163" s="42">
        <v>13</v>
      </c>
      <c r="S163" s="42">
        <f t="shared" si="18"/>
        <v>7907.2</v>
      </c>
      <c r="T163" s="40">
        <f t="shared" si="16"/>
        <v>14560</v>
      </c>
      <c r="U163" s="40"/>
      <c r="V163" s="40"/>
      <c r="W163" s="40"/>
      <c r="X163" s="40">
        <v>1143</v>
      </c>
      <c r="Y163" s="42">
        <f t="shared" si="19"/>
        <v>8069.58</v>
      </c>
      <c r="Z163" s="40">
        <f t="shared" si="20"/>
        <v>102793.59999999999</v>
      </c>
      <c r="AA163" s="42">
        <f t="shared" si="21"/>
        <v>48290.399999999987</v>
      </c>
      <c r="AB163" s="40"/>
      <c r="AC163" s="40"/>
      <c r="AD163" s="40"/>
      <c r="AE163" s="40"/>
      <c r="AF163" s="40"/>
      <c r="AG163" s="40"/>
      <c r="AH163" s="40"/>
    </row>
    <row r="164" spans="1:34" x14ac:dyDescent="0.25">
      <c r="A164" s="56">
        <v>161</v>
      </c>
      <c r="B164" s="56" t="s">
        <v>103</v>
      </c>
      <c r="C164" s="40" t="s">
        <v>104</v>
      </c>
      <c r="D164" s="40" t="s">
        <v>105</v>
      </c>
      <c r="E164" s="40">
        <v>26.1</v>
      </c>
      <c r="F164" s="38" t="s">
        <v>1826</v>
      </c>
      <c r="G164" s="38" t="s">
        <v>80</v>
      </c>
      <c r="H164" s="40">
        <v>35</v>
      </c>
      <c r="I164" s="40"/>
      <c r="J164" s="40"/>
      <c r="K164" s="40"/>
      <c r="L164" s="40">
        <v>38</v>
      </c>
      <c r="M164" s="40">
        <v>160</v>
      </c>
      <c r="N164" s="40">
        <v>7550</v>
      </c>
      <c r="O164" s="42">
        <f t="shared" si="17"/>
        <v>53303</v>
      </c>
      <c r="P164" s="40"/>
      <c r="Q164" s="40">
        <v>980</v>
      </c>
      <c r="R164" s="42">
        <v>15</v>
      </c>
      <c r="S164" s="42">
        <f t="shared" si="18"/>
        <v>6918.8</v>
      </c>
      <c r="T164" s="40">
        <f t="shared" si="16"/>
        <v>14700</v>
      </c>
      <c r="U164" s="40"/>
      <c r="V164" s="40"/>
      <c r="W164" s="40"/>
      <c r="X164" s="40">
        <v>840</v>
      </c>
      <c r="Y164" s="42">
        <f t="shared" si="19"/>
        <v>5930.4</v>
      </c>
      <c r="Z164" s="40">
        <f t="shared" si="20"/>
        <v>103782</v>
      </c>
      <c r="AA164" s="42">
        <f t="shared" si="21"/>
        <v>50479</v>
      </c>
      <c r="AB164" s="40"/>
      <c r="AC164" s="40"/>
      <c r="AD164" s="40"/>
      <c r="AE164" s="40"/>
      <c r="AF164" s="40"/>
      <c r="AG164" s="40"/>
      <c r="AH164" s="40"/>
    </row>
    <row r="165" spans="1:34" s="3" customFormat="1" x14ac:dyDescent="0.25">
      <c r="A165" s="56">
        <v>162</v>
      </c>
      <c r="B165" s="56" t="s">
        <v>103</v>
      </c>
      <c r="C165" s="40" t="s">
        <v>104</v>
      </c>
      <c r="D165" s="40" t="s">
        <v>105</v>
      </c>
      <c r="E165" s="40">
        <v>26.2</v>
      </c>
      <c r="F165" s="38" t="s">
        <v>1776</v>
      </c>
      <c r="G165" s="38" t="s">
        <v>14</v>
      </c>
      <c r="H165" s="40">
        <v>35</v>
      </c>
      <c r="I165" s="48">
        <v>43434</v>
      </c>
      <c r="J165" s="48">
        <v>43477</v>
      </c>
      <c r="K165" s="48">
        <v>43595</v>
      </c>
      <c r="L165" s="40">
        <v>43</v>
      </c>
      <c r="M165" s="40">
        <v>161</v>
      </c>
      <c r="N165" s="40">
        <v>7550</v>
      </c>
      <c r="O165" s="42">
        <f t="shared" si="17"/>
        <v>53303</v>
      </c>
      <c r="P165" s="42"/>
      <c r="Q165" s="49">
        <v>1080</v>
      </c>
      <c r="R165" s="42">
        <v>13.5</v>
      </c>
      <c r="S165" s="42">
        <f t="shared" si="18"/>
        <v>7624.8</v>
      </c>
      <c r="T165" s="49">
        <f t="shared" ref="T165:T198" si="22">R165*Q165</f>
        <v>14580</v>
      </c>
      <c r="U165" s="40">
        <v>608</v>
      </c>
      <c r="V165" s="40">
        <v>20</v>
      </c>
      <c r="W165" s="40">
        <f t="shared" ref="W165:W198" si="23">U165/V165</f>
        <v>30.4</v>
      </c>
      <c r="X165" s="49">
        <v>1064</v>
      </c>
      <c r="Y165" s="42">
        <f t="shared" si="19"/>
        <v>7511.8399999999992</v>
      </c>
      <c r="Z165" s="40">
        <f t="shared" si="20"/>
        <v>102934.8</v>
      </c>
      <c r="AA165" s="42">
        <f t="shared" si="21"/>
        <v>49631.8</v>
      </c>
      <c r="AB165" s="40"/>
      <c r="AC165" s="40"/>
      <c r="AD165" s="40"/>
      <c r="AE165" s="40"/>
      <c r="AF165" s="40"/>
      <c r="AG165" s="40"/>
      <c r="AH165" s="40"/>
    </row>
    <row r="166" spans="1:34" x14ac:dyDescent="0.25">
      <c r="A166" s="56">
        <v>163</v>
      </c>
      <c r="B166" s="56" t="s">
        <v>103</v>
      </c>
      <c r="C166" s="40" t="s">
        <v>104</v>
      </c>
      <c r="D166" s="40" t="s">
        <v>105</v>
      </c>
      <c r="E166" s="40">
        <v>26.3</v>
      </c>
      <c r="F166" s="38" t="s">
        <v>1777</v>
      </c>
      <c r="G166" s="38" t="s">
        <v>20</v>
      </c>
      <c r="H166" s="40">
        <v>35</v>
      </c>
      <c r="I166" s="48">
        <v>43431</v>
      </c>
      <c r="J166" s="48">
        <v>43474</v>
      </c>
      <c r="K166" s="48">
        <v>43593</v>
      </c>
      <c r="L166" s="40">
        <v>43</v>
      </c>
      <c r="M166" s="40">
        <v>162</v>
      </c>
      <c r="N166" s="40">
        <v>7460</v>
      </c>
      <c r="O166" s="42">
        <f t="shared" si="17"/>
        <v>52667.6</v>
      </c>
      <c r="P166" s="40"/>
      <c r="Q166" s="40">
        <v>1140</v>
      </c>
      <c r="R166" s="42">
        <v>13.5</v>
      </c>
      <c r="S166" s="42">
        <f t="shared" si="18"/>
        <v>8048.4</v>
      </c>
      <c r="T166" s="49">
        <f t="shared" si="22"/>
        <v>15390</v>
      </c>
      <c r="U166" s="40">
        <v>1240</v>
      </c>
      <c r="V166" s="40">
        <v>42</v>
      </c>
      <c r="W166" s="43">
        <f t="shared" si="23"/>
        <v>29.523809523809526</v>
      </c>
      <c r="X166" s="49">
        <v>1033.3333333333335</v>
      </c>
      <c r="Y166" s="42">
        <f t="shared" si="19"/>
        <v>7295.3333333333348</v>
      </c>
      <c r="Z166" s="40">
        <f t="shared" si="20"/>
        <v>108653.4</v>
      </c>
      <c r="AA166" s="42">
        <f t="shared" si="21"/>
        <v>55985.799999999996</v>
      </c>
      <c r="AB166" s="40"/>
      <c r="AC166" s="40"/>
      <c r="AD166" s="40"/>
      <c r="AE166" s="40"/>
      <c r="AF166" s="40"/>
      <c r="AG166" s="40"/>
      <c r="AH166" s="40"/>
    </row>
    <row r="167" spans="1:34" x14ac:dyDescent="0.25">
      <c r="A167" s="56">
        <v>164</v>
      </c>
      <c r="B167" s="56" t="s">
        <v>103</v>
      </c>
      <c r="C167" s="40" t="s">
        <v>104</v>
      </c>
      <c r="D167" s="40" t="s">
        <v>105</v>
      </c>
      <c r="E167" s="40">
        <v>26.4</v>
      </c>
      <c r="F167" s="38" t="s">
        <v>1778</v>
      </c>
      <c r="G167" s="38" t="s">
        <v>29</v>
      </c>
      <c r="H167" s="40">
        <v>35</v>
      </c>
      <c r="I167" s="48">
        <v>43435</v>
      </c>
      <c r="J167" s="48">
        <v>43477</v>
      </c>
      <c r="K167" s="48">
        <v>43595</v>
      </c>
      <c r="L167" s="40">
        <v>42</v>
      </c>
      <c r="M167" s="40">
        <v>160</v>
      </c>
      <c r="N167" s="40">
        <v>7300</v>
      </c>
      <c r="O167" s="42">
        <f t="shared" si="17"/>
        <v>51538</v>
      </c>
      <c r="P167" s="40"/>
      <c r="Q167" s="40">
        <v>1100</v>
      </c>
      <c r="R167" s="42">
        <v>13.5</v>
      </c>
      <c r="S167" s="42">
        <f t="shared" si="18"/>
        <v>7765.9999999999991</v>
      </c>
      <c r="T167" s="49">
        <f t="shared" si="22"/>
        <v>14850</v>
      </c>
      <c r="U167" s="40">
        <v>600</v>
      </c>
      <c r="V167" s="40">
        <v>20</v>
      </c>
      <c r="W167" s="40">
        <f t="shared" si="23"/>
        <v>30</v>
      </c>
      <c r="X167" s="49">
        <v>1050</v>
      </c>
      <c r="Y167" s="42">
        <f t="shared" si="19"/>
        <v>7413</v>
      </c>
      <c r="Z167" s="40">
        <f t="shared" si="20"/>
        <v>104840.99999999999</v>
      </c>
      <c r="AA167" s="42">
        <f t="shared" si="21"/>
        <v>53302.999999999985</v>
      </c>
      <c r="AB167" s="40"/>
      <c r="AC167" s="40"/>
      <c r="AD167" s="40"/>
      <c r="AE167" s="40"/>
      <c r="AF167" s="40"/>
      <c r="AG167" s="40"/>
      <c r="AH167" s="40"/>
    </row>
    <row r="168" spans="1:34" x14ac:dyDescent="0.25">
      <c r="A168" s="56">
        <v>165</v>
      </c>
      <c r="B168" s="56" t="s">
        <v>103</v>
      </c>
      <c r="C168" s="40" t="s">
        <v>104</v>
      </c>
      <c r="D168" s="40" t="s">
        <v>105</v>
      </c>
      <c r="E168" s="40">
        <v>26.5</v>
      </c>
      <c r="F168" s="38" t="s">
        <v>1779</v>
      </c>
      <c r="G168" s="38" t="s">
        <v>30</v>
      </c>
      <c r="H168" s="40">
        <v>35</v>
      </c>
      <c r="I168" s="48">
        <v>43430</v>
      </c>
      <c r="J168" s="48">
        <v>43473</v>
      </c>
      <c r="K168" s="48">
        <v>43592</v>
      </c>
      <c r="L168" s="40">
        <v>43</v>
      </c>
      <c r="M168" s="40">
        <v>162</v>
      </c>
      <c r="N168" s="40">
        <v>7420</v>
      </c>
      <c r="O168" s="42">
        <f t="shared" si="17"/>
        <v>52385.2</v>
      </c>
      <c r="P168" s="40"/>
      <c r="Q168" s="40">
        <v>1080</v>
      </c>
      <c r="R168" s="42">
        <v>13.5</v>
      </c>
      <c r="S168" s="42">
        <f t="shared" si="18"/>
        <v>7624.8</v>
      </c>
      <c r="T168" s="49">
        <f t="shared" si="22"/>
        <v>14580</v>
      </c>
      <c r="U168" s="40">
        <v>210</v>
      </c>
      <c r="V168" s="40">
        <v>10</v>
      </c>
      <c r="W168" s="40">
        <f t="shared" si="23"/>
        <v>21</v>
      </c>
      <c r="X168" s="49">
        <v>735</v>
      </c>
      <c r="Y168" s="42">
        <f t="shared" si="19"/>
        <v>5189.0999999999995</v>
      </c>
      <c r="Z168" s="40">
        <f t="shared" si="20"/>
        <v>102934.8</v>
      </c>
      <c r="AA168" s="42">
        <f t="shared" si="21"/>
        <v>50549.600000000006</v>
      </c>
      <c r="AB168" s="40"/>
      <c r="AC168" s="40"/>
      <c r="AD168" s="40"/>
      <c r="AE168" s="40"/>
      <c r="AF168" s="40"/>
      <c r="AG168" s="40"/>
      <c r="AH168" s="40"/>
    </row>
    <row r="169" spans="1:34" x14ac:dyDescent="0.25">
      <c r="A169" s="56">
        <v>166</v>
      </c>
      <c r="B169" s="56" t="s">
        <v>103</v>
      </c>
      <c r="C169" s="40" t="s">
        <v>104</v>
      </c>
      <c r="D169" s="40" t="s">
        <v>105</v>
      </c>
      <c r="E169" s="40">
        <v>26.7</v>
      </c>
      <c r="F169" s="38" t="s">
        <v>1780</v>
      </c>
      <c r="G169" s="38" t="s">
        <v>32</v>
      </c>
      <c r="H169" s="40">
        <v>35</v>
      </c>
      <c r="I169" s="48">
        <v>43430</v>
      </c>
      <c r="J169" s="48">
        <v>43473</v>
      </c>
      <c r="K169" s="48">
        <v>43591</v>
      </c>
      <c r="L169" s="40">
        <v>43</v>
      </c>
      <c r="M169" s="40">
        <v>161</v>
      </c>
      <c r="N169" s="40">
        <v>7200</v>
      </c>
      <c r="O169" s="42">
        <f t="shared" si="17"/>
        <v>50832</v>
      </c>
      <c r="P169" s="40"/>
      <c r="Q169" s="40">
        <v>1100</v>
      </c>
      <c r="R169" s="42">
        <v>13.5</v>
      </c>
      <c r="S169" s="42">
        <f t="shared" si="18"/>
        <v>7765.9999999999991</v>
      </c>
      <c r="T169" s="49">
        <f t="shared" si="22"/>
        <v>14850</v>
      </c>
      <c r="U169" s="40">
        <v>240</v>
      </c>
      <c r="V169" s="40">
        <v>13</v>
      </c>
      <c r="W169" s="43">
        <f t="shared" si="23"/>
        <v>18.46153846153846</v>
      </c>
      <c r="X169" s="49">
        <v>646.15384615384608</v>
      </c>
      <c r="Y169" s="42">
        <f t="shared" si="19"/>
        <v>4561.8461538461534</v>
      </c>
      <c r="Z169" s="40">
        <f t="shared" si="20"/>
        <v>104840.99999999999</v>
      </c>
      <c r="AA169" s="42">
        <f t="shared" si="21"/>
        <v>54008.999999999985</v>
      </c>
      <c r="AB169" s="40"/>
      <c r="AC169" s="40"/>
      <c r="AD169" s="40"/>
      <c r="AE169" s="40"/>
      <c r="AF169" s="40"/>
      <c r="AG169" s="40"/>
      <c r="AH169" s="40"/>
    </row>
    <row r="170" spans="1:34" x14ac:dyDescent="0.25">
      <c r="A170" s="56">
        <v>167</v>
      </c>
      <c r="B170" s="56" t="s">
        <v>103</v>
      </c>
      <c r="C170" s="40" t="s">
        <v>104</v>
      </c>
      <c r="D170" s="40" t="s">
        <v>105</v>
      </c>
      <c r="E170" s="40">
        <v>26.8</v>
      </c>
      <c r="F170" s="38" t="s">
        <v>1781</v>
      </c>
      <c r="G170" s="38" t="s">
        <v>33</v>
      </c>
      <c r="H170" s="40">
        <v>35</v>
      </c>
      <c r="I170" s="48">
        <v>43436</v>
      </c>
      <c r="J170" s="48">
        <v>43489</v>
      </c>
      <c r="K170" s="48">
        <v>43597</v>
      </c>
      <c r="L170" s="40">
        <v>53</v>
      </c>
      <c r="M170" s="40">
        <v>161</v>
      </c>
      <c r="N170" s="40">
        <v>7360</v>
      </c>
      <c r="O170" s="42">
        <f t="shared" si="17"/>
        <v>51961.599999999999</v>
      </c>
      <c r="P170" s="40"/>
      <c r="Q170" s="40">
        <v>1080</v>
      </c>
      <c r="R170" s="42">
        <v>13.5</v>
      </c>
      <c r="S170" s="42">
        <f t="shared" si="18"/>
        <v>7624.8</v>
      </c>
      <c r="T170" s="49">
        <f t="shared" si="22"/>
        <v>14580</v>
      </c>
      <c r="U170" s="40">
        <v>190</v>
      </c>
      <c r="V170" s="40">
        <v>12</v>
      </c>
      <c r="W170" s="43">
        <f t="shared" si="23"/>
        <v>15.833333333333334</v>
      </c>
      <c r="X170" s="49">
        <v>554.16666666666674</v>
      </c>
      <c r="Y170" s="42">
        <f t="shared" si="19"/>
        <v>3912.416666666667</v>
      </c>
      <c r="Z170" s="40">
        <f t="shared" si="20"/>
        <v>102934.8</v>
      </c>
      <c r="AA170" s="42">
        <f t="shared" si="21"/>
        <v>50973.200000000004</v>
      </c>
      <c r="AB170" s="40"/>
      <c r="AC170" s="40"/>
      <c r="AD170" s="40"/>
      <c r="AE170" s="40"/>
      <c r="AF170" s="40"/>
      <c r="AG170" s="40"/>
      <c r="AH170" s="40"/>
    </row>
    <row r="171" spans="1:34" x14ac:dyDescent="0.25">
      <c r="A171" s="56">
        <v>168</v>
      </c>
      <c r="B171" s="56" t="s">
        <v>103</v>
      </c>
      <c r="C171" s="40" t="s">
        <v>104</v>
      </c>
      <c r="D171" s="40" t="s">
        <v>105</v>
      </c>
      <c r="E171" s="40">
        <v>26.11</v>
      </c>
      <c r="F171" s="38" t="s">
        <v>1782</v>
      </c>
      <c r="G171" s="38" t="s">
        <v>34</v>
      </c>
      <c r="H171" s="40">
        <v>35</v>
      </c>
      <c r="I171" s="48">
        <v>43436</v>
      </c>
      <c r="J171" s="48">
        <v>43477</v>
      </c>
      <c r="K171" s="48">
        <v>43596</v>
      </c>
      <c r="L171" s="40">
        <v>41</v>
      </c>
      <c r="M171" s="40">
        <v>160</v>
      </c>
      <c r="N171" s="40">
        <v>6820</v>
      </c>
      <c r="O171" s="42">
        <f t="shared" si="17"/>
        <v>48149.2</v>
      </c>
      <c r="P171" s="40"/>
      <c r="Q171" s="40">
        <v>1050</v>
      </c>
      <c r="R171" s="42">
        <v>13.5</v>
      </c>
      <c r="S171" s="42">
        <f t="shared" si="18"/>
        <v>7413</v>
      </c>
      <c r="T171" s="49">
        <f t="shared" si="22"/>
        <v>14175</v>
      </c>
      <c r="U171" s="40">
        <v>520</v>
      </c>
      <c r="V171" s="40">
        <v>20</v>
      </c>
      <c r="W171" s="43">
        <f t="shared" si="23"/>
        <v>26</v>
      </c>
      <c r="X171" s="49">
        <v>910</v>
      </c>
      <c r="Y171" s="42">
        <f t="shared" si="19"/>
        <v>6424.5999999999995</v>
      </c>
      <c r="Z171" s="40">
        <f t="shared" si="20"/>
        <v>100075.5</v>
      </c>
      <c r="AA171" s="42">
        <f t="shared" si="21"/>
        <v>51926.3</v>
      </c>
      <c r="AB171" s="40"/>
      <c r="AC171" s="40"/>
      <c r="AD171" s="40"/>
      <c r="AE171" s="40"/>
      <c r="AF171" s="40"/>
      <c r="AG171" s="40"/>
      <c r="AH171" s="40"/>
    </row>
    <row r="172" spans="1:34" x14ac:dyDescent="0.25">
      <c r="A172" s="56">
        <v>169</v>
      </c>
      <c r="B172" s="56" t="s">
        <v>103</v>
      </c>
      <c r="C172" s="40" t="s">
        <v>104</v>
      </c>
      <c r="D172" s="40" t="s">
        <v>105</v>
      </c>
      <c r="E172" s="40">
        <v>26.12</v>
      </c>
      <c r="F172" s="38" t="s">
        <v>1783</v>
      </c>
      <c r="G172" s="38" t="s">
        <v>35</v>
      </c>
      <c r="H172" s="40">
        <v>35</v>
      </c>
      <c r="I172" s="48">
        <v>43439</v>
      </c>
      <c r="J172" s="48">
        <v>43480</v>
      </c>
      <c r="K172" s="48">
        <v>43599</v>
      </c>
      <c r="L172" s="40">
        <v>41</v>
      </c>
      <c r="M172" s="40">
        <v>160</v>
      </c>
      <c r="N172" s="40">
        <v>7270</v>
      </c>
      <c r="O172" s="42">
        <f t="shared" si="17"/>
        <v>51326.200000000004</v>
      </c>
      <c r="P172" s="40"/>
      <c r="Q172" s="40">
        <v>1120</v>
      </c>
      <c r="R172" s="42">
        <v>14</v>
      </c>
      <c r="S172" s="42">
        <f t="shared" si="18"/>
        <v>7907.2</v>
      </c>
      <c r="T172" s="49">
        <f t="shared" si="22"/>
        <v>15680</v>
      </c>
      <c r="U172" s="40">
        <v>260</v>
      </c>
      <c r="V172" s="40">
        <v>10</v>
      </c>
      <c r="W172" s="43">
        <f t="shared" si="23"/>
        <v>26</v>
      </c>
      <c r="X172" s="49">
        <v>910</v>
      </c>
      <c r="Y172" s="42">
        <f t="shared" si="19"/>
        <v>6424.5999999999995</v>
      </c>
      <c r="Z172" s="40">
        <f t="shared" si="20"/>
        <v>110700.8</v>
      </c>
      <c r="AA172" s="42">
        <f t="shared" si="21"/>
        <v>59374.6</v>
      </c>
      <c r="AB172" s="40"/>
      <c r="AC172" s="40"/>
      <c r="AD172" s="40"/>
      <c r="AE172" s="40"/>
      <c r="AF172" s="40"/>
      <c r="AG172" s="40"/>
      <c r="AH172" s="40"/>
    </row>
    <row r="173" spans="1:34" x14ac:dyDescent="0.25">
      <c r="A173" s="56">
        <v>170</v>
      </c>
      <c r="B173" s="56" t="s">
        <v>103</v>
      </c>
      <c r="C173" s="40" t="s">
        <v>104</v>
      </c>
      <c r="D173" s="40" t="s">
        <v>105</v>
      </c>
      <c r="E173" s="40">
        <v>26.16</v>
      </c>
      <c r="F173" s="38" t="s">
        <v>1784</v>
      </c>
      <c r="G173" s="38" t="s">
        <v>36</v>
      </c>
      <c r="H173" s="40">
        <v>35</v>
      </c>
      <c r="I173" s="48">
        <v>43437</v>
      </c>
      <c r="J173" s="48">
        <v>43481</v>
      </c>
      <c r="K173" s="48">
        <v>43598</v>
      </c>
      <c r="L173" s="40">
        <v>44</v>
      </c>
      <c r="M173" s="40">
        <v>161</v>
      </c>
      <c r="N173" s="40">
        <v>7270</v>
      </c>
      <c r="O173" s="42">
        <f t="shared" si="17"/>
        <v>51326.200000000004</v>
      </c>
      <c r="P173" s="40"/>
      <c r="Q173" s="40">
        <v>1050</v>
      </c>
      <c r="R173" s="42">
        <v>15</v>
      </c>
      <c r="S173" s="42">
        <f t="shared" si="18"/>
        <v>7413</v>
      </c>
      <c r="T173" s="49">
        <f t="shared" si="22"/>
        <v>15750</v>
      </c>
      <c r="U173" s="40">
        <v>520</v>
      </c>
      <c r="V173" s="40">
        <v>20</v>
      </c>
      <c r="W173" s="43">
        <f t="shared" si="23"/>
        <v>26</v>
      </c>
      <c r="X173" s="49">
        <v>910</v>
      </c>
      <c r="Y173" s="42">
        <f t="shared" si="19"/>
        <v>6424.5999999999995</v>
      </c>
      <c r="Z173" s="40">
        <f t="shared" si="20"/>
        <v>111195</v>
      </c>
      <c r="AA173" s="42">
        <f t="shared" si="21"/>
        <v>59868.799999999996</v>
      </c>
      <c r="AB173" s="40"/>
      <c r="AC173" s="40"/>
      <c r="AD173" s="40"/>
      <c r="AE173" s="40"/>
      <c r="AF173" s="40"/>
      <c r="AG173" s="40"/>
      <c r="AH173" s="40"/>
    </row>
    <row r="174" spans="1:34" x14ac:dyDescent="0.25">
      <c r="A174" s="56">
        <v>171</v>
      </c>
      <c r="B174" s="56" t="s">
        <v>103</v>
      </c>
      <c r="C174" s="40" t="s">
        <v>104</v>
      </c>
      <c r="D174" s="40" t="s">
        <v>105</v>
      </c>
      <c r="E174" s="40">
        <v>26.17</v>
      </c>
      <c r="F174" s="38" t="s">
        <v>1785</v>
      </c>
      <c r="G174" s="38" t="s">
        <v>37</v>
      </c>
      <c r="H174" s="40">
        <v>35</v>
      </c>
      <c r="I174" s="48">
        <v>43439</v>
      </c>
      <c r="J174" s="48">
        <v>43483</v>
      </c>
      <c r="K174" s="48">
        <v>43599</v>
      </c>
      <c r="L174" s="40">
        <v>44</v>
      </c>
      <c r="M174" s="40">
        <v>160</v>
      </c>
      <c r="N174" s="40">
        <v>6900</v>
      </c>
      <c r="O174" s="42">
        <f t="shared" si="17"/>
        <v>48714</v>
      </c>
      <c r="P174" s="40"/>
      <c r="Q174" s="40">
        <v>980</v>
      </c>
      <c r="R174" s="42">
        <v>14</v>
      </c>
      <c r="S174" s="42">
        <f t="shared" si="18"/>
        <v>6918.8</v>
      </c>
      <c r="T174" s="49">
        <f t="shared" si="22"/>
        <v>13720</v>
      </c>
      <c r="U174" s="40">
        <v>480</v>
      </c>
      <c r="V174" s="40">
        <v>20</v>
      </c>
      <c r="W174" s="43">
        <f t="shared" si="23"/>
        <v>24</v>
      </c>
      <c r="X174" s="49">
        <v>840</v>
      </c>
      <c r="Y174" s="42">
        <f t="shared" si="19"/>
        <v>5930.4</v>
      </c>
      <c r="Z174" s="40">
        <f t="shared" si="20"/>
        <v>96863.2</v>
      </c>
      <c r="AA174" s="42">
        <f t="shared" si="21"/>
        <v>48149.2</v>
      </c>
      <c r="AB174" s="40"/>
      <c r="AC174" s="40"/>
      <c r="AD174" s="40"/>
      <c r="AE174" s="40"/>
      <c r="AF174" s="40"/>
      <c r="AG174" s="40"/>
      <c r="AH174" s="40"/>
    </row>
    <row r="175" spans="1:34" x14ac:dyDescent="0.25">
      <c r="A175" s="56">
        <v>172</v>
      </c>
      <c r="B175" s="56" t="s">
        <v>103</v>
      </c>
      <c r="C175" s="40" t="s">
        <v>104</v>
      </c>
      <c r="D175" s="40" t="s">
        <v>105</v>
      </c>
      <c r="E175" s="40">
        <v>26.25</v>
      </c>
      <c r="F175" s="38" t="s">
        <v>1786</v>
      </c>
      <c r="G175" s="38" t="s">
        <v>38</v>
      </c>
      <c r="H175" s="40">
        <v>35</v>
      </c>
      <c r="I175" s="48">
        <v>43432</v>
      </c>
      <c r="J175" s="48">
        <v>43476</v>
      </c>
      <c r="K175" s="48">
        <v>43594</v>
      </c>
      <c r="L175" s="40">
        <v>44</v>
      </c>
      <c r="M175" s="40">
        <v>162</v>
      </c>
      <c r="N175" s="40">
        <v>7750</v>
      </c>
      <c r="O175" s="42">
        <f t="shared" si="17"/>
        <v>54714.999999999993</v>
      </c>
      <c r="P175" s="40"/>
      <c r="Q175" s="40">
        <v>1050</v>
      </c>
      <c r="R175" s="42">
        <v>14.5</v>
      </c>
      <c r="S175" s="42">
        <f t="shared" si="18"/>
        <v>7413</v>
      </c>
      <c r="T175" s="49">
        <f t="shared" si="22"/>
        <v>15225</v>
      </c>
      <c r="U175" s="40">
        <v>780</v>
      </c>
      <c r="V175" s="40">
        <v>30</v>
      </c>
      <c r="W175" s="43">
        <f t="shared" si="23"/>
        <v>26</v>
      </c>
      <c r="X175" s="49">
        <v>910</v>
      </c>
      <c r="Y175" s="42">
        <f t="shared" si="19"/>
        <v>6424.5999999999995</v>
      </c>
      <c r="Z175" s="40">
        <f t="shared" si="20"/>
        <v>107488.5</v>
      </c>
      <c r="AA175" s="42">
        <f t="shared" si="21"/>
        <v>52773.500000000007</v>
      </c>
      <c r="AB175" s="40"/>
      <c r="AC175" s="40"/>
      <c r="AD175" s="40"/>
      <c r="AE175" s="40"/>
      <c r="AF175" s="40"/>
      <c r="AG175" s="40"/>
      <c r="AH175" s="40"/>
    </row>
    <row r="176" spans="1:34" x14ac:dyDescent="0.25">
      <c r="A176" s="56">
        <v>173</v>
      </c>
      <c r="B176" s="56" t="s">
        <v>107</v>
      </c>
      <c r="C176" s="40" t="s">
        <v>108</v>
      </c>
      <c r="D176" s="40" t="s">
        <v>105</v>
      </c>
      <c r="E176" s="40">
        <v>25.1</v>
      </c>
      <c r="F176" s="38" t="s">
        <v>1787</v>
      </c>
      <c r="G176" s="38" t="s">
        <v>39</v>
      </c>
      <c r="H176" s="40">
        <v>35</v>
      </c>
      <c r="I176" s="48">
        <v>43433</v>
      </c>
      <c r="J176" s="48">
        <v>43477</v>
      </c>
      <c r="K176" s="48">
        <v>43595</v>
      </c>
      <c r="L176" s="40">
        <v>44</v>
      </c>
      <c r="M176" s="40">
        <v>162</v>
      </c>
      <c r="N176" s="40">
        <v>6970</v>
      </c>
      <c r="O176" s="42">
        <f t="shared" si="17"/>
        <v>49208.2</v>
      </c>
      <c r="P176" s="40"/>
      <c r="Q176" s="40">
        <v>1020</v>
      </c>
      <c r="R176" s="42">
        <v>14</v>
      </c>
      <c r="S176" s="42">
        <f t="shared" si="18"/>
        <v>7201.2</v>
      </c>
      <c r="T176" s="49">
        <f t="shared" si="22"/>
        <v>14280</v>
      </c>
      <c r="U176" s="40">
        <v>840</v>
      </c>
      <c r="V176" s="40">
        <v>32</v>
      </c>
      <c r="W176" s="43">
        <f t="shared" si="23"/>
        <v>26.25</v>
      </c>
      <c r="X176" s="49">
        <v>918.75</v>
      </c>
      <c r="Y176" s="42">
        <f t="shared" si="19"/>
        <v>6486.375</v>
      </c>
      <c r="Z176" s="40">
        <f t="shared" si="20"/>
        <v>100816.8</v>
      </c>
      <c r="AA176" s="42">
        <f t="shared" si="21"/>
        <v>51608.600000000006</v>
      </c>
      <c r="AB176" s="40"/>
      <c r="AC176" s="40"/>
      <c r="AD176" s="40"/>
      <c r="AE176" s="40"/>
      <c r="AF176" s="40"/>
      <c r="AG176" s="40"/>
      <c r="AH176" s="40"/>
    </row>
    <row r="177" spans="1:34" x14ac:dyDescent="0.25">
      <c r="A177" s="56">
        <v>174</v>
      </c>
      <c r="B177" s="56" t="s">
        <v>101</v>
      </c>
      <c r="C177" s="40" t="s">
        <v>108</v>
      </c>
      <c r="D177" s="40" t="s">
        <v>105</v>
      </c>
      <c r="E177" s="40">
        <v>25.2</v>
      </c>
      <c r="F177" s="38" t="s">
        <v>1788</v>
      </c>
      <c r="G177" s="38" t="s">
        <v>40</v>
      </c>
      <c r="H177" s="40">
        <v>35</v>
      </c>
      <c r="I177" s="48">
        <v>43433</v>
      </c>
      <c r="J177" s="48">
        <v>43477</v>
      </c>
      <c r="K177" s="48">
        <v>43596</v>
      </c>
      <c r="L177" s="40">
        <v>44</v>
      </c>
      <c r="M177" s="40">
        <v>163</v>
      </c>
      <c r="N177" s="40">
        <v>6960</v>
      </c>
      <c r="O177" s="42">
        <f t="shared" si="17"/>
        <v>49137.599999999999</v>
      </c>
      <c r="P177" s="40"/>
      <c r="Q177" s="40">
        <v>1040</v>
      </c>
      <c r="R177" s="42">
        <v>14</v>
      </c>
      <c r="S177" s="42">
        <f t="shared" si="18"/>
        <v>7342.4</v>
      </c>
      <c r="T177" s="49">
        <f t="shared" si="22"/>
        <v>14560</v>
      </c>
      <c r="U177" s="40">
        <v>945</v>
      </c>
      <c r="V177" s="40">
        <v>30</v>
      </c>
      <c r="W177" s="43">
        <f t="shared" si="23"/>
        <v>31.5</v>
      </c>
      <c r="X177" s="49">
        <v>1102.5</v>
      </c>
      <c r="Y177" s="42">
        <f t="shared" si="19"/>
        <v>7783.65</v>
      </c>
      <c r="Z177" s="40">
        <f t="shared" si="20"/>
        <v>102793.59999999999</v>
      </c>
      <c r="AA177" s="42">
        <f t="shared" si="21"/>
        <v>53655.999999999993</v>
      </c>
      <c r="AB177" s="40"/>
      <c r="AC177" s="40"/>
      <c r="AD177" s="40"/>
      <c r="AE177" s="40"/>
      <c r="AF177" s="40"/>
      <c r="AG177" s="40"/>
      <c r="AH177" s="40"/>
    </row>
    <row r="178" spans="1:34" x14ac:dyDescent="0.25">
      <c r="A178" s="56">
        <v>175</v>
      </c>
      <c r="B178" s="56" t="s">
        <v>101</v>
      </c>
      <c r="C178" s="40" t="s">
        <v>108</v>
      </c>
      <c r="D178" s="40" t="s">
        <v>105</v>
      </c>
      <c r="E178" s="40">
        <v>25.3</v>
      </c>
      <c r="F178" s="38" t="s">
        <v>1789</v>
      </c>
      <c r="G178" s="38" t="s">
        <v>41</v>
      </c>
      <c r="H178" s="40">
        <v>35</v>
      </c>
      <c r="I178" s="48">
        <v>43433</v>
      </c>
      <c r="J178" s="48">
        <v>43477</v>
      </c>
      <c r="K178" s="48">
        <v>43597</v>
      </c>
      <c r="L178" s="40">
        <v>44</v>
      </c>
      <c r="M178" s="40">
        <v>164</v>
      </c>
      <c r="N178" s="40">
        <v>6820</v>
      </c>
      <c r="O178" s="42">
        <f t="shared" si="17"/>
        <v>48149.2</v>
      </c>
      <c r="P178" s="40"/>
      <c r="Q178" s="40">
        <v>1140</v>
      </c>
      <c r="R178" s="42">
        <v>14</v>
      </c>
      <c r="S178" s="42">
        <f t="shared" si="18"/>
        <v>8048.4</v>
      </c>
      <c r="T178" s="40">
        <f t="shared" si="22"/>
        <v>15960</v>
      </c>
      <c r="U178" s="40">
        <v>980</v>
      </c>
      <c r="V178" s="40">
        <v>29</v>
      </c>
      <c r="W178" s="42">
        <f t="shared" si="23"/>
        <v>33.793103448275865</v>
      </c>
      <c r="X178" s="42">
        <v>1182.7586206896553</v>
      </c>
      <c r="Y178" s="42">
        <f t="shared" si="19"/>
        <v>8350.2758620689656</v>
      </c>
      <c r="Z178" s="40">
        <f t="shared" si="20"/>
        <v>112677.59999999999</v>
      </c>
      <c r="AA178" s="42">
        <f t="shared" si="21"/>
        <v>64528.399999999994</v>
      </c>
      <c r="AB178" s="40"/>
      <c r="AC178" s="40"/>
      <c r="AD178" s="40"/>
      <c r="AE178" s="40"/>
      <c r="AF178" s="40"/>
      <c r="AG178" s="40"/>
      <c r="AH178" s="40"/>
    </row>
    <row r="179" spans="1:34" x14ac:dyDescent="0.25">
      <c r="A179" s="56">
        <v>176</v>
      </c>
      <c r="B179" s="56" t="s">
        <v>101</v>
      </c>
      <c r="C179" s="40" t="s">
        <v>108</v>
      </c>
      <c r="D179" s="40" t="s">
        <v>105</v>
      </c>
      <c r="E179" s="40">
        <v>25.4</v>
      </c>
      <c r="F179" s="38" t="s">
        <v>1790</v>
      </c>
      <c r="G179" s="38" t="s">
        <v>42</v>
      </c>
      <c r="H179" s="40">
        <v>35</v>
      </c>
      <c r="I179" s="48">
        <v>43435</v>
      </c>
      <c r="J179" s="48">
        <v>43479</v>
      </c>
      <c r="K179" s="50">
        <v>43595</v>
      </c>
      <c r="L179" s="40">
        <v>44</v>
      </c>
      <c r="M179" s="40">
        <v>160</v>
      </c>
      <c r="N179" s="40">
        <v>7120</v>
      </c>
      <c r="O179" s="42">
        <f t="shared" si="17"/>
        <v>50267.199999999997</v>
      </c>
      <c r="P179" s="40"/>
      <c r="Q179" s="40">
        <v>980</v>
      </c>
      <c r="R179" s="42">
        <v>14</v>
      </c>
      <c r="S179" s="42">
        <f t="shared" si="18"/>
        <v>6918.8</v>
      </c>
      <c r="T179" s="40">
        <f t="shared" si="22"/>
        <v>13720</v>
      </c>
      <c r="U179" s="40">
        <v>760</v>
      </c>
      <c r="V179" s="40">
        <v>29</v>
      </c>
      <c r="W179" s="42">
        <f t="shared" si="23"/>
        <v>26.206896551724139</v>
      </c>
      <c r="X179" s="42">
        <v>917.24137931034488</v>
      </c>
      <c r="Y179" s="42">
        <f t="shared" si="19"/>
        <v>6475.7241379310344</v>
      </c>
      <c r="Z179" s="40">
        <f t="shared" si="20"/>
        <v>96863.2</v>
      </c>
      <c r="AA179" s="42">
        <f t="shared" si="21"/>
        <v>46596</v>
      </c>
      <c r="AB179" s="40"/>
      <c r="AC179" s="40"/>
      <c r="AD179" s="40"/>
      <c r="AE179" s="40"/>
      <c r="AF179" s="40"/>
      <c r="AG179" s="40"/>
      <c r="AH179" s="40"/>
    </row>
    <row r="180" spans="1:34" x14ac:dyDescent="0.25">
      <c r="A180" s="56">
        <v>177</v>
      </c>
      <c r="B180" s="56" t="s">
        <v>101</v>
      </c>
      <c r="C180" s="40" t="s">
        <v>108</v>
      </c>
      <c r="D180" s="40" t="s">
        <v>105</v>
      </c>
      <c r="E180" s="40">
        <v>25.5</v>
      </c>
      <c r="F180" s="38" t="s">
        <v>1791</v>
      </c>
      <c r="G180" s="38" t="s">
        <v>43</v>
      </c>
      <c r="H180" s="40">
        <v>35</v>
      </c>
      <c r="I180" s="48">
        <v>43429</v>
      </c>
      <c r="J180" s="48">
        <v>43471</v>
      </c>
      <c r="K180" s="48">
        <v>43589</v>
      </c>
      <c r="L180" s="40">
        <v>42</v>
      </c>
      <c r="M180" s="40">
        <v>160</v>
      </c>
      <c r="N180" s="40">
        <v>6810</v>
      </c>
      <c r="O180" s="42">
        <f t="shared" si="17"/>
        <v>48078.6</v>
      </c>
      <c r="P180" s="40"/>
      <c r="Q180" s="40">
        <v>1080</v>
      </c>
      <c r="R180" s="42">
        <v>14</v>
      </c>
      <c r="S180" s="42">
        <f t="shared" si="18"/>
        <v>7624.8</v>
      </c>
      <c r="T180" s="40">
        <f t="shared" si="22"/>
        <v>15120</v>
      </c>
      <c r="U180" s="40">
        <v>380</v>
      </c>
      <c r="V180" s="40">
        <v>18</v>
      </c>
      <c r="W180" s="42">
        <f t="shared" si="23"/>
        <v>21.111111111111111</v>
      </c>
      <c r="X180" s="42">
        <v>738.88888888888891</v>
      </c>
      <c r="Y180" s="42">
        <f t="shared" si="19"/>
        <v>5216.5555555555557</v>
      </c>
      <c r="Z180" s="40">
        <f t="shared" si="20"/>
        <v>106747.2</v>
      </c>
      <c r="AA180" s="42">
        <f t="shared" si="21"/>
        <v>58668.6</v>
      </c>
      <c r="AB180" s="40"/>
      <c r="AC180" s="40"/>
      <c r="AD180" s="40"/>
      <c r="AE180" s="40"/>
      <c r="AF180" s="40"/>
      <c r="AG180" s="40"/>
      <c r="AH180" s="40"/>
    </row>
    <row r="181" spans="1:34" x14ac:dyDescent="0.25">
      <c r="A181" s="56">
        <v>178</v>
      </c>
      <c r="B181" s="56" t="s">
        <v>101</v>
      </c>
      <c r="C181" s="40" t="s">
        <v>108</v>
      </c>
      <c r="D181" s="40" t="s">
        <v>105</v>
      </c>
      <c r="E181" s="40">
        <v>25.11</v>
      </c>
      <c r="F181" s="38" t="s">
        <v>1792</v>
      </c>
      <c r="G181" s="38" t="s">
        <v>44</v>
      </c>
      <c r="H181" s="40">
        <v>35</v>
      </c>
      <c r="I181" s="48">
        <v>43439</v>
      </c>
      <c r="J181" s="48">
        <v>43480</v>
      </c>
      <c r="K181" s="48">
        <v>43600</v>
      </c>
      <c r="L181" s="40">
        <v>41</v>
      </c>
      <c r="M181" s="40">
        <v>161</v>
      </c>
      <c r="N181" s="40">
        <v>6920</v>
      </c>
      <c r="O181" s="42">
        <f t="shared" si="17"/>
        <v>48855.200000000004</v>
      </c>
      <c r="P181" s="40"/>
      <c r="Q181" s="40">
        <v>1140</v>
      </c>
      <c r="R181" s="42">
        <v>14</v>
      </c>
      <c r="S181" s="42">
        <f t="shared" si="18"/>
        <v>8048.4</v>
      </c>
      <c r="T181" s="40">
        <f t="shared" si="22"/>
        <v>15960</v>
      </c>
      <c r="U181" s="40">
        <v>432</v>
      </c>
      <c r="V181" s="40">
        <v>17</v>
      </c>
      <c r="W181" s="42">
        <f t="shared" si="23"/>
        <v>25.411764705882351</v>
      </c>
      <c r="X181" s="42">
        <v>889.41176470588232</v>
      </c>
      <c r="Y181" s="42">
        <f t="shared" si="19"/>
        <v>6279.2470588235292</v>
      </c>
      <c r="Z181" s="40">
        <f t="shared" si="20"/>
        <v>112677.59999999999</v>
      </c>
      <c r="AA181" s="42">
        <f t="shared" si="21"/>
        <v>63822.399999999987</v>
      </c>
      <c r="AB181" s="40"/>
      <c r="AC181" s="40"/>
      <c r="AD181" s="40"/>
      <c r="AE181" s="40"/>
      <c r="AF181" s="40"/>
      <c r="AG181" s="40"/>
      <c r="AH181" s="40"/>
    </row>
    <row r="182" spans="1:34" x14ac:dyDescent="0.25">
      <c r="A182" s="56">
        <v>179</v>
      </c>
      <c r="B182" s="56" t="s">
        <v>101</v>
      </c>
      <c r="C182" s="40" t="s">
        <v>108</v>
      </c>
      <c r="D182" s="40" t="s">
        <v>105</v>
      </c>
      <c r="E182" s="40">
        <v>25.12</v>
      </c>
      <c r="F182" s="38" t="s">
        <v>1793</v>
      </c>
      <c r="G182" s="38" t="s">
        <v>45</v>
      </c>
      <c r="H182" s="40">
        <v>35</v>
      </c>
      <c r="I182" s="48">
        <v>43439</v>
      </c>
      <c r="J182" s="48">
        <v>43480</v>
      </c>
      <c r="K182" s="48">
        <v>43600</v>
      </c>
      <c r="L182" s="40">
        <v>41</v>
      </c>
      <c r="M182" s="40">
        <v>161</v>
      </c>
      <c r="N182" s="40">
        <v>7220</v>
      </c>
      <c r="O182" s="42">
        <f t="shared" si="17"/>
        <v>50973.2</v>
      </c>
      <c r="P182" s="40"/>
      <c r="Q182" s="40">
        <v>1040</v>
      </c>
      <c r="R182" s="42">
        <v>13.5</v>
      </c>
      <c r="S182" s="42">
        <f t="shared" si="18"/>
        <v>7342.4</v>
      </c>
      <c r="T182" s="40">
        <f t="shared" si="22"/>
        <v>14040</v>
      </c>
      <c r="U182" s="40">
        <v>420</v>
      </c>
      <c r="V182" s="40">
        <v>17</v>
      </c>
      <c r="W182" s="42">
        <f t="shared" si="23"/>
        <v>24.705882352941178</v>
      </c>
      <c r="X182" s="42">
        <v>864.70588235294122</v>
      </c>
      <c r="Y182" s="42">
        <f t="shared" si="19"/>
        <v>6104.8235294117649</v>
      </c>
      <c r="Z182" s="40">
        <f t="shared" si="20"/>
        <v>99122.4</v>
      </c>
      <c r="AA182" s="42">
        <f t="shared" si="21"/>
        <v>48149.2</v>
      </c>
      <c r="AB182" s="40"/>
      <c r="AC182" s="40"/>
      <c r="AD182" s="40"/>
      <c r="AE182" s="40"/>
      <c r="AF182" s="40"/>
      <c r="AG182" s="40"/>
      <c r="AH182" s="40"/>
    </row>
    <row r="183" spans="1:34" x14ac:dyDescent="0.25">
      <c r="A183" s="56">
        <v>180</v>
      </c>
      <c r="B183" s="56" t="s">
        <v>101</v>
      </c>
      <c r="C183" s="40" t="s">
        <v>108</v>
      </c>
      <c r="D183" s="40" t="s">
        <v>105</v>
      </c>
      <c r="E183" s="40">
        <v>25.15</v>
      </c>
      <c r="F183" s="38" t="s">
        <v>1794</v>
      </c>
      <c r="G183" s="38" t="s">
        <v>47</v>
      </c>
      <c r="H183" s="40">
        <v>35</v>
      </c>
      <c r="I183" s="48">
        <v>43431</v>
      </c>
      <c r="J183" s="48">
        <v>43475</v>
      </c>
      <c r="K183" s="48">
        <v>43591</v>
      </c>
      <c r="L183" s="40">
        <v>44</v>
      </c>
      <c r="M183" s="40">
        <v>160</v>
      </c>
      <c r="N183" s="40">
        <v>7670</v>
      </c>
      <c r="O183" s="42">
        <f t="shared" si="17"/>
        <v>54150.2</v>
      </c>
      <c r="P183" s="40"/>
      <c r="Q183" s="40">
        <v>1100</v>
      </c>
      <c r="R183" s="42">
        <v>13.5</v>
      </c>
      <c r="S183" s="42">
        <f t="shared" si="18"/>
        <v>7765.9999999999991</v>
      </c>
      <c r="T183" s="40">
        <f t="shared" si="22"/>
        <v>14850</v>
      </c>
      <c r="U183" s="40">
        <v>560</v>
      </c>
      <c r="V183" s="40">
        <v>20</v>
      </c>
      <c r="W183" s="42">
        <f t="shared" si="23"/>
        <v>28</v>
      </c>
      <c r="X183" s="42">
        <v>980</v>
      </c>
      <c r="Y183" s="42">
        <f t="shared" si="19"/>
        <v>6918.8</v>
      </c>
      <c r="Z183" s="40">
        <f t="shared" si="20"/>
        <v>104840.99999999999</v>
      </c>
      <c r="AA183" s="42">
        <f t="shared" si="21"/>
        <v>50690.799999999988</v>
      </c>
      <c r="AB183" s="40"/>
      <c r="AC183" s="40"/>
      <c r="AD183" s="40"/>
      <c r="AE183" s="40"/>
      <c r="AF183" s="40"/>
      <c r="AG183" s="40"/>
      <c r="AH183" s="40"/>
    </row>
    <row r="184" spans="1:34" x14ac:dyDescent="0.25">
      <c r="A184" s="56">
        <v>181</v>
      </c>
      <c r="B184" s="56" t="s">
        <v>101</v>
      </c>
      <c r="C184" s="40" t="s">
        <v>108</v>
      </c>
      <c r="D184" s="40" t="s">
        <v>105</v>
      </c>
      <c r="E184" s="40">
        <v>25.16</v>
      </c>
      <c r="F184" s="38" t="s">
        <v>1795</v>
      </c>
      <c r="G184" s="38" t="s">
        <v>48</v>
      </c>
      <c r="H184" s="40">
        <v>35</v>
      </c>
      <c r="I184" s="48">
        <v>43426</v>
      </c>
      <c r="J184" s="48">
        <v>43468</v>
      </c>
      <c r="K184" s="48">
        <v>43587</v>
      </c>
      <c r="L184" s="40">
        <v>42</v>
      </c>
      <c r="M184" s="40">
        <v>161</v>
      </c>
      <c r="N184" s="40">
        <v>7885</v>
      </c>
      <c r="O184" s="42">
        <f t="shared" si="17"/>
        <v>55668.1</v>
      </c>
      <c r="P184" s="40"/>
      <c r="Q184" s="40">
        <v>1140</v>
      </c>
      <c r="R184" s="42">
        <v>15</v>
      </c>
      <c r="S184" s="42">
        <f t="shared" si="18"/>
        <v>8048.4</v>
      </c>
      <c r="T184" s="40">
        <f t="shared" si="22"/>
        <v>17100</v>
      </c>
      <c r="U184" s="40">
        <v>280</v>
      </c>
      <c r="V184" s="40">
        <v>10</v>
      </c>
      <c r="W184" s="42">
        <f t="shared" si="23"/>
        <v>28</v>
      </c>
      <c r="X184" s="42">
        <v>980</v>
      </c>
      <c r="Y184" s="42">
        <f t="shared" si="19"/>
        <v>6918.8</v>
      </c>
      <c r="Z184" s="40">
        <f t="shared" si="20"/>
        <v>120726</v>
      </c>
      <c r="AA184" s="42">
        <f t="shared" si="21"/>
        <v>65057.9</v>
      </c>
      <c r="AB184" s="40"/>
      <c r="AC184" s="40"/>
      <c r="AD184" s="40"/>
      <c r="AE184" s="40"/>
      <c r="AF184" s="40"/>
      <c r="AG184" s="40"/>
      <c r="AH184" s="40"/>
    </row>
    <row r="185" spans="1:34" x14ac:dyDescent="0.25">
      <c r="A185" s="56">
        <v>182</v>
      </c>
      <c r="B185" s="56" t="s">
        <v>101</v>
      </c>
      <c r="C185" s="40" t="s">
        <v>108</v>
      </c>
      <c r="D185" s="40" t="s">
        <v>105</v>
      </c>
      <c r="E185" s="40">
        <v>25.18</v>
      </c>
      <c r="F185" s="38" t="s">
        <v>1796</v>
      </c>
      <c r="G185" s="38" t="s">
        <v>49</v>
      </c>
      <c r="H185" s="40">
        <v>35</v>
      </c>
      <c r="I185" s="48">
        <v>43426</v>
      </c>
      <c r="J185" s="48">
        <v>43468</v>
      </c>
      <c r="K185" s="48">
        <v>43587</v>
      </c>
      <c r="L185" s="40">
        <v>42</v>
      </c>
      <c r="M185" s="40">
        <v>161</v>
      </c>
      <c r="N185" s="40">
        <v>7730</v>
      </c>
      <c r="O185" s="42">
        <f t="shared" si="17"/>
        <v>54573.8</v>
      </c>
      <c r="P185" s="40"/>
      <c r="Q185" s="40">
        <v>1080</v>
      </c>
      <c r="R185" s="42">
        <v>13.5</v>
      </c>
      <c r="S185" s="42">
        <f t="shared" si="18"/>
        <v>7624.8</v>
      </c>
      <c r="T185" s="40">
        <f t="shared" si="22"/>
        <v>14580</v>
      </c>
      <c r="U185" s="40">
        <v>420</v>
      </c>
      <c r="V185" s="40">
        <v>10</v>
      </c>
      <c r="W185" s="42">
        <f t="shared" si="23"/>
        <v>42</v>
      </c>
      <c r="X185" s="42">
        <v>1470</v>
      </c>
      <c r="Y185" s="42">
        <f t="shared" si="19"/>
        <v>10378.199999999999</v>
      </c>
      <c r="Z185" s="40">
        <f t="shared" si="20"/>
        <v>102934.8</v>
      </c>
      <c r="AA185" s="42">
        <f t="shared" si="21"/>
        <v>48361</v>
      </c>
      <c r="AB185" s="40"/>
      <c r="AC185" s="40"/>
      <c r="AD185" s="40"/>
      <c r="AE185" s="40"/>
      <c r="AF185" s="40"/>
      <c r="AG185" s="40"/>
      <c r="AH185" s="40"/>
    </row>
    <row r="186" spans="1:34" x14ac:dyDescent="0.25">
      <c r="A186" s="56">
        <v>183</v>
      </c>
      <c r="B186" s="56" t="s">
        <v>101</v>
      </c>
      <c r="C186" s="40" t="s">
        <v>108</v>
      </c>
      <c r="D186" s="40" t="s">
        <v>105</v>
      </c>
      <c r="E186" s="40">
        <v>25.19</v>
      </c>
      <c r="F186" s="38" t="s">
        <v>1797</v>
      </c>
      <c r="G186" s="38" t="s">
        <v>50</v>
      </c>
      <c r="H186" s="40">
        <v>35</v>
      </c>
      <c r="I186" s="48">
        <v>43426</v>
      </c>
      <c r="J186" s="48">
        <v>43467</v>
      </c>
      <c r="K186" s="48">
        <v>43587</v>
      </c>
      <c r="L186" s="40">
        <v>41</v>
      </c>
      <c r="M186" s="40">
        <v>161</v>
      </c>
      <c r="N186" s="40">
        <v>8010</v>
      </c>
      <c r="O186" s="42">
        <f t="shared" si="17"/>
        <v>56550.6</v>
      </c>
      <c r="P186" s="40"/>
      <c r="Q186" s="40">
        <v>1140</v>
      </c>
      <c r="R186" s="42">
        <v>15</v>
      </c>
      <c r="S186" s="42">
        <f t="shared" si="18"/>
        <v>8048.4</v>
      </c>
      <c r="T186" s="40">
        <f t="shared" si="22"/>
        <v>17100</v>
      </c>
      <c r="U186" s="40">
        <v>480</v>
      </c>
      <c r="V186" s="40">
        <v>17</v>
      </c>
      <c r="W186" s="42">
        <f t="shared" si="23"/>
        <v>28.235294117647058</v>
      </c>
      <c r="X186" s="42">
        <v>988.23529411764707</v>
      </c>
      <c r="Y186" s="42">
        <f t="shared" si="19"/>
        <v>6976.9411764705883</v>
      </c>
      <c r="Z186" s="40">
        <f t="shared" si="20"/>
        <v>120726</v>
      </c>
      <c r="AA186" s="42">
        <f t="shared" si="21"/>
        <v>64175.4</v>
      </c>
      <c r="AB186" s="40"/>
      <c r="AC186" s="40"/>
      <c r="AD186" s="40"/>
      <c r="AE186" s="40"/>
      <c r="AF186" s="40"/>
      <c r="AG186" s="40"/>
      <c r="AH186" s="40"/>
    </row>
    <row r="187" spans="1:34" x14ac:dyDescent="0.25">
      <c r="A187" s="56">
        <v>184</v>
      </c>
      <c r="B187" s="56" t="s">
        <v>101</v>
      </c>
      <c r="C187" s="40" t="s">
        <v>108</v>
      </c>
      <c r="D187" s="40" t="s">
        <v>105</v>
      </c>
      <c r="E187" s="42">
        <v>25.2</v>
      </c>
      <c r="F187" s="38" t="s">
        <v>1798</v>
      </c>
      <c r="G187" s="38" t="s">
        <v>51</v>
      </c>
      <c r="H187" s="40">
        <v>35</v>
      </c>
      <c r="I187" s="48">
        <v>43428</v>
      </c>
      <c r="J187" s="48">
        <v>43469</v>
      </c>
      <c r="K187" s="48">
        <v>43589</v>
      </c>
      <c r="L187" s="40">
        <v>41</v>
      </c>
      <c r="M187" s="40">
        <v>161</v>
      </c>
      <c r="N187" s="40">
        <v>6450</v>
      </c>
      <c r="O187" s="42">
        <f t="shared" si="17"/>
        <v>45537</v>
      </c>
      <c r="P187" s="40"/>
      <c r="Q187" s="40">
        <v>1180</v>
      </c>
      <c r="R187" s="42">
        <v>13</v>
      </c>
      <c r="S187" s="42">
        <f t="shared" si="18"/>
        <v>8330.7999999999993</v>
      </c>
      <c r="T187" s="40">
        <f t="shared" si="22"/>
        <v>15340</v>
      </c>
      <c r="U187" s="40">
        <v>180</v>
      </c>
      <c r="V187" s="40">
        <v>10</v>
      </c>
      <c r="W187" s="42">
        <f t="shared" si="23"/>
        <v>18</v>
      </c>
      <c r="X187" s="42">
        <v>630</v>
      </c>
      <c r="Y187" s="42">
        <f t="shared" si="19"/>
        <v>4447.8</v>
      </c>
      <c r="Z187" s="40">
        <f t="shared" si="20"/>
        <v>108300.4</v>
      </c>
      <c r="AA187" s="42">
        <f t="shared" si="21"/>
        <v>62763.399999999994</v>
      </c>
      <c r="AB187" s="40"/>
      <c r="AC187" s="40"/>
      <c r="AD187" s="40"/>
      <c r="AE187" s="40"/>
      <c r="AF187" s="40"/>
      <c r="AG187" s="40"/>
      <c r="AH187" s="40"/>
    </row>
    <row r="188" spans="1:34" x14ac:dyDescent="0.25">
      <c r="A188" s="56">
        <v>185</v>
      </c>
      <c r="B188" s="56" t="s">
        <v>101</v>
      </c>
      <c r="C188" s="40" t="s">
        <v>108</v>
      </c>
      <c r="D188" s="40" t="s">
        <v>105</v>
      </c>
      <c r="E188" s="40">
        <v>25.23</v>
      </c>
      <c r="F188" s="38" t="s">
        <v>1799</v>
      </c>
      <c r="G188" s="38" t="s">
        <v>52</v>
      </c>
      <c r="H188" s="40">
        <v>35</v>
      </c>
      <c r="I188" s="48">
        <v>43439</v>
      </c>
      <c r="J188" s="48">
        <v>43481</v>
      </c>
      <c r="K188" s="48">
        <v>43600</v>
      </c>
      <c r="L188" s="40">
        <v>42</v>
      </c>
      <c r="M188" s="40">
        <v>161</v>
      </c>
      <c r="N188" s="40">
        <v>8120</v>
      </c>
      <c r="O188" s="42">
        <f t="shared" si="17"/>
        <v>57327.199999999997</v>
      </c>
      <c r="P188" s="40"/>
      <c r="Q188" s="40">
        <v>860</v>
      </c>
      <c r="R188" s="42">
        <v>15</v>
      </c>
      <c r="S188" s="42">
        <f t="shared" si="18"/>
        <v>6071.6</v>
      </c>
      <c r="T188" s="40">
        <f t="shared" si="22"/>
        <v>12900</v>
      </c>
      <c r="U188" s="40">
        <v>300</v>
      </c>
      <c r="V188" s="40">
        <v>15</v>
      </c>
      <c r="W188" s="42">
        <f t="shared" si="23"/>
        <v>20</v>
      </c>
      <c r="X188" s="42">
        <v>700</v>
      </c>
      <c r="Y188" s="42">
        <f t="shared" si="19"/>
        <v>4942</v>
      </c>
      <c r="Z188" s="40">
        <f t="shared" si="20"/>
        <v>91074</v>
      </c>
      <c r="AA188" s="42">
        <f t="shared" si="21"/>
        <v>33746.800000000003</v>
      </c>
      <c r="AB188" s="40"/>
      <c r="AC188" s="40"/>
      <c r="AD188" s="40"/>
      <c r="AE188" s="40"/>
      <c r="AF188" s="40"/>
      <c r="AG188" s="40"/>
      <c r="AH188" s="40"/>
    </row>
    <row r="189" spans="1:34" x14ac:dyDescent="0.25">
      <c r="A189" s="56">
        <v>186</v>
      </c>
      <c r="B189" s="56" t="s">
        <v>103</v>
      </c>
      <c r="C189" s="40" t="s">
        <v>109</v>
      </c>
      <c r="D189" s="40" t="s">
        <v>110</v>
      </c>
      <c r="E189" s="40">
        <v>60.1</v>
      </c>
      <c r="F189" s="38" t="s">
        <v>1800</v>
      </c>
      <c r="G189" s="38" t="s">
        <v>53</v>
      </c>
      <c r="H189" s="40">
        <v>35</v>
      </c>
      <c r="I189" s="48">
        <v>43419</v>
      </c>
      <c r="J189" s="48">
        <v>43467</v>
      </c>
      <c r="K189" s="48">
        <v>43583</v>
      </c>
      <c r="L189" s="40">
        <v>48</v>
      </c>
      <c r="M189" s="40">
        <v>164</v>
      </c>
      <c r="N189" s="40">
        <v>7725</v>
      </c>
      <c r="O189" s="42">
        <f t="shared" si="17"/>
        <v>54538.5</v>
      </c>
      <c r="P189" s="40"/>
      <c r="Q189" s="40">
        <v>1190</v>
      </c>
      <c r="R189" s="42">
        <v>13</v>
      </c>
      <c r="S189" s="42">
        <f t="shared" si="18"/>
        <v>8401.4</v>
      </c>
      <c r="T189" s="40">
        <f t="shared" si="22"/>
        <v>15470</v>
      </c>
      <c r="U189" s="40">
        <v>560</v>
      </c>
      <c r="V189" s="40">
        <v>20</v>
      </c>
      <c r="W189" s="42">
        <f t="shared" si="23"/>
        <v>28</v>
      </c>
      <c r="X189" s="42">
        <v>980</v>
      </c>
      <c r="Y189" s="42">
        <f t="shared" si="19"/>
        <v>6918.8</v>
      </c>
      <c r="Z189" s="40">
        <f t="shared" si="20"/>
        <v>109218.2</v>
      </c>
      <c r="AA189" s="42">
        <f t="shared" si="21"/>
        <v>54679.7</v>
      </c>
      <c r="AB189" s="40"/>
      <c r="AC189" s="40"/>
      <c r="AD189" s="40"/>
      <c r="AE189" s="40"/>
      <c r="AF189" s="40"/>
      <c r="AG189" s="40"/>
      <c r="AH189" s="40"/>
    </row>
    <row r="190" spans="1:34" x14ac:dyDescent="0.25">
      <c r="A190" s="56">
        <v>187</v>
      </c>
      <c r="B190" s="56" t="s">
        <v>103</v>
      </c>
      <c r="C190" s="40" t="s">
        <v>109</v>
      </c>
      <c r="D190" s="40" t="s">
        <v>110</v>
      </c>
      <c r="E190" s="40">
        <v>60.7</v>
      </c>
      <c r="F190" s="38" t="s">
        <v>1801</v>
      </c>
      <c r="G190" s="38" t="s">
        <v>54</v>
      </c>
      <c r="H190" s="40">
        <v>35</v>
      </c>
      <c r="I190" s="48">
        <v>43421</v>
      </c>
      <c r="J190" s="48">
        <v>43468</v>
      </c>
      <c r="K190" s="48">
        <v>43584</v>
      </c>
      <c r="L190" s="40">
        <v>47</v>
      </c>
      <c r="M190" s="40">
        <v>163</v>
      </c>
      <c r="N190" s="40">
        <v>8340</v>
      </c>
      <c r="O190" s="42">
        <f t="shared" si="17"/>
        <v>58880.399999999994</v>
      </c>
      <c r="P190" s="40"/>
      <c r="Q190" s="40">
        <v>1330</v>
      </c>
      <c r="R190" s="42">
        <v>14</v>
      </c>
      <c r="S190" s="42">
        <f t="shared" si="18"/>
        <v>9389.7999999999993</v>
      </c>
      <c r="T190" s="40">
        <f t="shared" si="22"/>
        <v>18620</v>
      </c>
      <c r="U190" s="40">
        <v>780</v>
      </c>
      <c r="V190" s="40">
        <v>30</v>
      </c>
      <c r="W190" s="42">
        <f t="shared" si="23"/>
        <v>26</v>
      </c>
      <c r="X190" s="42">
        <v>910</v>
      </c>
      <c r="Y190" s="42">
        <f t="shared" si="19"/>
        <v>6424.5999999999995</v>
      </c>
      <c r="Z190" s="40">
        <f t="shared" si="20"/>
        <v>131457.19999999998</v>
      </c>
      <c r="AA190" s="42">
        <f t="shared" si="21"/>
        <v>72576.799999999988</v>
      </c>
      <c r="AB190" s="40"/>
      <c r="AC190" s="40"/>
      <c r="AD190" s="40"/>
      <c r="AE190" s="40"/>
      <c r="AF190" s="40"/>
      <c r="AG190" s="40"/>
      <c r="AH190" s="40"/>
    </row>
    <row r="191" spans="1:34" x14ac:dyDescent="0.25">
      <c r="A191" s="56">
        <v>188</v>
      </c>
      <c r="B191" s="56" t="s">
        <v>103</v>
      </c>
      <c r="C191" s="40" t="s">
        <v>109</v>
      </c>
      <c r="D191" s="40" t="s">
        <v>110</v>
      </c>
      <c r="E191" s="40">
        <v>60.9</v>
      </c>
      <c r="F191" s="38" t="s">
        <v>1802</v>
      </c>
      <c r="G191" s="38" t="s">
        <v>55</v>
      </c>
      <c r="H191" s="40">
        <v>35</v>
      </c>
      <c r="I191" s="48">
        <v>43421</v>
      </c>
      <c r="J191" s="48">
        <v>43467</v>
      </c>
      <c r="K191" s="48">
        <v>43580</v>
      </c>
      <c r="L191" s="40">
        <v>46</v>
      </c>
      <c r="M191" s="40">
        <v>159</v>
      </c>
      <c r="N191" s="40">
        <v>7535</v>
      </c>
      <c r="O191" s="42">
        <f t="shared" si="17"/>
        <v>53197.1</v>
      </c>
      <c r="P191" s="40"/>
      <c r="Q191" s="40">
        <v>1190</v>
      </c>
      <c r="R191" s="42">
        <v>13.5</v>
      </c>
      <c r="S191" s="42">
        <f t="shared" si="18"/>
        <v>8401.4</v>
      </c>
      <c r="T191" s="40">
        <f t="shared" si="22"/>
        <v>16065</v>
      </c>
      <c r="U191" s="40">
        <v>960</v>
      </c>
      <c r="V191" s="40">
        <v>40</v>
      </c>
      <c r="W191" s="40">
        <f t="shared" si="23"/>
        <v>24</v>
      </c>
      <c r="X191" s="40">
        <v>840</v>
      </c>
      <c r="Y191" s="42">
        <f t="shared" si="19"/>
        <v>5930.4</v>
      </c>
      <c r="Z191" s="40">
        <f t="shared" si="20"/>
        <v>113418.9</v>
      </c>
      <c r="AA191" s="42">
        <f t="shared" si="21"/>
        <v>60221.799999999996</v>
      </c>
      <c r="AB191" s="40"/>
      <c r="AC191" s="40"/>
      <c r="AD191" s="40"/>
      <c r="AE191" s="40"/>
      <c r="AF191" s="40"/>
      <c r="AG191" s="40"/>
      <c r="AH191" s="40"/>
    </row>
    <row r="192" spans="1:34" x14ac:dyDescent="0.25">
      <c r="A192" s="56">
        <v>189</v>
      </c>
      <c r="B192" s="56" t="s">
        <v>103</v>
      </c>
      <c r="C192" s="40" t="s">
        <v>109</v>
      </c>
      <c r="D192" s="40" t="s">
        <v>110</v>
      </c>
      <c r="E192" s="40">
        <v>60.11</v>
      </c>
      <c r="F192" s="38" t="s">
        <v>1803</v>
      </c>
      <c r="G192" s="38" t="s">
        <v>56</v>
      </c>
      <c r="H192" s="40">
        <v>35</v>
      </c>
      <c r="I192" s="48">
        <v>43422</v>
      </c>
      <c r="J192" s="48">
        <v>43466</v>
      </c>
      <c r="K192" s="48">
        <v>43584</v>
      </c>
      <c r="L192" s="40">
        <v>44</v>
      </c>
      <c r="M192" s="40">
        <v>162</v>
      </c>
      <c r="N192" s="40">
        <v>8360</v>
      </c>
      <c r="O192" s="42">
        <f t="shared" si="17"/>
        <v>59021.599999999999</v>
      </c>
      <c r="P192" s="40"/>
      <c r="Q192" s="40">
        <v>1190</v>
      </c>
      <c r="R192" s="42">
        <v>14</v>
      </c>
      <c r="S192" s="42">
        <f t="shared" si="18"/>
        <v>8401.4</v>
      </c>
      <c r="T192" s="40">
        <f t="shared" si="22"/>
        <v>16660</v>
      </c>
      <c r="U192" s="40">
        <v>560</v>
      </c>
      <c r="V192" s="40">
        <v>20</v>
      </c>
      <c r="W192" s="40">
        <f t="shared" si="23"/>
        <v>28</v>
      </c>
      <c r="X192" s="40">
        <v>980</v>
      </c>
      <c r="Y192" s="42">
        <f t="shared" si="19"/>
        <v>6918.8</v>
      </c>
      <c r="Z192" s="40">
        <f t="shared" si="20"/>
        <v>117619.59999999999</v>
      </c>
      <c r="AA192" s="42">
        <f t="shared" si="21"/>
        <v>58597.999999999993</v>
      </c>
      <c r="AB192" s="40"/>
      <c r="AC192" s="40"/>
      <c r="AD192" s="40"/>
      <c r="AE192" s="40"/>
      <c r="AF192" s="40"/>
      <c r="AG192" s="40"/>
      <c r="AH192" s="40"/>
    </row>
    <row r="193" spans="1:34" x14ac:dyDescent="0.25">
      <c r="A193" s="56">
        <v>190</v>
      </c>
      <c r="B193" s="56" t="s">
        <v>103</v>
      </c>
      <c r="C193" s="40" t="s">
        <v>109</v>
      </c>
      <c r="D193" s="40" t="s">
        <v>110</v>
      </c>
      <c r="E193" s="40">
        <v>60.12</v>
      </c>
      <c r="F193" s="38" t="s">
        <v>1804</v>
      </c>
      <c r="G193" s="38" t="s">
        <v>57</v>
      </c>
      <c r="H193" s="40">
        <v>35</v>
      </c>
      <c r="I193" s="48">
        <v>43422</v>
      </c>
      <c r="J193" s="48">
        <v>43468</v>
      </c>
      <c r="K193" s="48">
        <v>43586</v>
      </c>
      <c r="L193" s="40">
        <v>46</v>
      </c>
      <c r="M193" s="40">
        <v>164</v>
      </c>
      <c r="N193" s="40">
        <v>7950</v>
      </c>
      <c r="O193" s="42">
        <f t="shared" si="17"/>
        <v>56127</v>
      </c>
      <c r="P193" s="40"/>
      <c r="Q193" s="40">
        <v>1260</v>
      </c>
      <c r="R193" s="42">
        <v>14</v>
      </c>
      <c r="S193" s="42">
        <f t="shared" si="18"/>
        <v>8895.6</v>
      </c>
      <c r="T193" s="40">
        <f t="shared" si="22"/>
        <v>17640</v>
      </c>
      <c r="U193" s="40">
        <v>1300</v>
      </c>
      <c r="V193" s="40">
        <v>50</v>
      </c>
      <c r="W193" s="40">
        <f t="shared" si="23"/>
        <v>26</v>
      </c>
      <c r="X193" s="40">
        <v>910</v>
      </c>
      <c r="Y193" s="42">
        <f t="shared" si="19"/>
        <v>6424.5999999999995</v>
      </c>
      <c r="Z193" s="40">
        <f t="shared" si="20"/>
        <v>124538.40000000001</v>
      </c>
      <c r="AA193" s="42">
        <f t="shared" si="21"/>
        <v>68411.400000000009</v>
      </c>
      <c r="AB193" s="40"/>
      <c r="AC193" s="40"/>
      <c r="AD193" s="40"/>
      <c r="AE193" s="40"/>
      <c r="AF193" s="40"/>
      <c r="AG193" s="40"/>
      <c r="AH193" s="40"/>
    </row>
    <row r="194" spans="1:34" x14ac:dyDescent="0.25">
      <c r="A194" s="56">
        <v>191</v>
      </c>
      <c r="B194" s="56" t="s">
        <v>103</v>
      </c>
      <c r="C194" s="40" t="s">
        <v>109</v>
      </c>
      <c r="D194" s="40" t="s">
        <v>110</v>
      </c>
      <c r="E194" s="40">
        <v>60.13</v>
      </c>
      <c r="F194" s="38" t="s">
        <v>1805</v>
      </c>
      <c r="G194" s="38" t="s">
        <v>58</v>
      </c>
      <c r="H194" s="40">
        <v>35</v>
      </c>
      <c r="I194" s="48">
        <v>43422</v>
      </c>
      <c r="J194" s="48">
        <v>43467</v>
      </c>
      <c r="K194" s="48">
        <v>43587</v>
      </c>
      <c r="L194" s="40">
        <v>45</v>
      </c>
      <c r="M194" s="40">
        <v>165</v>
      </c>
      <c r="N194" s="40">
        <v>8410</v>
      </c>
      <c r="O194" s="42">
        <f t="shared" si="17"/>
        <v>59374.6</v>
      </c>
      <c r="P194" s="40"/>
      <c r="Q194" s="40">
        <v>1330</v>
      </c>
      <c r="R194" s="42">
        <v>14</v>
      </c>
      <c r="S194" s="42">
        <f t="shared" si="18"/>
        <v>9389.7999999999993</v>
      </c>
      <c r="T194" s="40">
        <f t="shared" si="22"/>
        <v>18620</v>
      </c>
      <c r="U194" s="40">
        <v>1120</v>
      </c>
      <c r="V194" s="40">
        <v>40</v>
      </c>
      <c r="W194" s="40">
        <f t="shared" si="23"/>
        <v>28</v>
      </c>
      <c r="X194" s="40">
        <v>980</v>
      </c>
      <c r="Y194" s="42">
        <f t="shared" si="19"/>
        <v>6918.8</v>
      </c>
      <c r="Z194" s="40">
        <f t="shared" si="20"/>
        <v>131457.19999999998</v>
      </c>
      <c r="AA194" s="42">
        <f t="shared" si="21"/>
        <v>72082.599999999977</v>
      </c>
      <c r="AB194" s="40"/>
      <c r="AC194" s="40"/>
      <c r="AD194" s="40"/>
      <c r="AE194" s="40"/>
      <c r="AF194" s="40"/>
      <c r="AG194" s="40"/>
      <c r="AH194" s="40"/>
    </row>
    <row r="195" spans="1:34" x14ac:dyDescent="0.25">
      <c r="A195" s="56">
        <v>192</v>
      </c>
      <c r="B195" s="56" t="s">
        <v>103</v>
      </c>
      <c r="C195" s="40" t="s">
        <v>109</v>
      </c>
      <c r="D195" s="40" t="s">
        <v>110</v>
      </c>
      <c r="E195" s="40">
        <v>60.14</v>
      </c>
      <c r="F195" s="38" t="s">
        <v>1806</v>
      </c>
      <c r="G195" s="38" t="s">
        <v>59</v>
      </c>
      <c r="H195" s="40">
        <v>35</v>
      </c>
      <c r="I195" s="48">
        <v>43425</v>
      </c>
      <c r="J195" s="48">
        <v>43467</v>
      </c>
      <c r="K195" s="48">
        <v>43589</v>
      </c>
      <c r="L195" s="40">
        <v>42</v>
      </c>
      <c r="M195" s="40">
        <v>164</v>
      </c>
      <c r="N195" s="40">
        <v>8135</v>
      </c>
      <c r="O195" s="42">
        <f t="shared" si="17"/>
        <v>57433.1</v>
      </c>
      <c r="P195" s="40"/>
      <c r="Q195" s="40">
        <v>1120</v>
      </c>
      <c r="R195" s="42">
        <v>14</v>
      </c>
      <c r="S195" s="42">
        <f t="shared" si="18"/>
        <v>7907.2</v>
      </c>
      <c r="T195" s="40">
        <f t="shared" si="22"/>
        <v>15680</v>
      </c>
      <c r="U195" s="40">
        <v>480</v>
      </c>
      <c r="V195" s="40">
        <v>20</v>
      </c>
      <c r="W195" s="40">
        <f t="shared" si="23"/>
        <v>24</v>
      </c>
      <c r="X195" s="40">
        <v>840</v>
      </c>
      <c r="Y195" s="42">
        <f t="shared" si="19"/>
        <v>5930.4</v>
      </c>
      <c r="Z195" s="40">
        <f t="shared" si="20"/>
        <v>110700.8</v>
      </c>
      <c r="AA195" s="42">
        <f t="shared" si="21"/>
        <v>53267.700000000004</v>
      </c>
      <c r="AB195" s="40"/>
      <c r="AC195" s="40"/>
      <c r="AD195" s="40"/>
      <c r="AE195" s="40"/>
      <c r="AF195" s="40"/>
      <c r="AG195" s="40"/>
      <c r="AH195" s="40"/>
    </row>
    <row r="196" spans="1:34" x14ac:dyDescent="0.25">
      <c r="A196" s="56">
        <v>193</v>
      </c>
      <c r="B196" s="56" t="s">
        <v>103</v>
      </c>
      <c r="C196" s="40" t="s">
        <v>109</v>
      </c>
      <c r="D196" s="40" t="s">
        <v>110</v>
      </c>
      <c r="E196" s="40">
        <v>60.17</v>
      </c>
      <c r="F196" s="38" t="s">
        <v>1807</v>
      </c>
      <c r="G196" s="38" t="s">
        <v>60</v>
      </c>
      <c r="H196" s="40">
        <v>35</v>
      </c>
      <c r="I196" s="48">
        <v>43427</v>
      </c>
      <c r="J196" s="48">
        <v>43463</v>
      </c>
      <c r="K196" s="48">
        <v>43587</v>
      </c>
      <c r="L196" s="40">
        <v>36</v>
      </c>
      <c r="M196" s="40">
        <v>160</v>
      </c>
      <c r="N196" s="40">
        <v>7745</v>
      </c>
      <c r="O196" s="42">
        <f t="shared" si="17"/>
        <v>54679.7</v>
      </c>
      <c r="P196" s="40"/>
      <c r="Q196" s="40">
        <v>1190</v>
      </c>
      <c r="R196" s="42">
        <v>13</v>
      </c>
      <c r="S196" s="42">
        <f t="shared" si="18"/>
        <v>8401.4</v>
      </c>
      <c r="T196" s="40">
        <f t="shared" si="22"/>
        <v>15470</v>
      </c>
      <c r="U196" s="40">
        <v>520</v>
      </c>
      <c r="V196" s="40">
        <v>20</v>
      </c>
      <c r="W196" s="40">
        <f t="shared" si="23"/>
        <v>26</v>
      </c>
      <c r="X196" s="40">
        <v>910</v>
      </c>
      <c r="Y196" s="42">
        <f t="shared" si="19"/>
        <v>6424.5999999999995</v>
      </c>
      <c r="Z196" s="40">
        <f t="shared" si="20"/>
        <v>109218.2</v>
      </c>
      <c r="AA196" s="42">
        <f t="shared" si="21"/>
        <v>54538.5</v>
      </c>
      <c r="AB196" s="40"/>
      <c r="AC196" s="40"/>
      <c r="AD196" s="40"/>
      <c r="AE196" s="40"/>
      <c r="AF196" s="40"/>
      <c r="AG196" s="40"/>
      <c r="AH196" s="40"/>
    </row>
    <row r="197" spans="1:34" x14ac:dyDescent="0.25">
      <c r="A197" s="56">
        <v>194</v>
      </c>
      <c r="B197" s="56" t="s">
        <v>103</v>
      </c>
      <c r="C197" s="40" t="s">
        <v>109</v>
      </c>
      <c r="D197" s="40" t="s">
        <v>110</v>
      </c>
      <c r="E197" s="40">
        <v>60.24</v>
      </c>
      <c r="F197" s="38" t="s">
        <v>1808</v>
      </c>
      <c r="G197" s="38" t="s">
        <v>52</v>
      </c>
      <c r="H197" s="40">
        <v>35</v>
      </c>
      <c r="I197" s="48">
        <v>43432</v>
      </c>
      <c r="J197" s="48">
        <v>43474</v>
      </c>
      <c r="K197" s="48">
        <v>43595</v>
      </c>
      <c r="L197" s="40">
        <v>42</v>
      </c>
      <c r="M197" s="40">
        <v>163</v>
      </c>
      <c r="N197" s="40">
        <v>7710</v>
      </c>
      <c r="O197" s="42">
        <f t="shared" ref="O197:O260" si="24">(N197/H197)*247.1</f>
        <v>54432.6</v>
      </c>
      <c r="P197" s="40"/>
      <c r="Q197" s="40">
        <v>1260</v>
      </c>
      <c r="R197" s="42">
        <v>13.75</v>
      </c>
      <c r="S197" s="42">
        <f t="shared" ref="S197:S260" si="25">(Q197/H197)*247.1</f>
        <v>8895.6</v>
      </c>
      <c r="T197" s="40">
        <f t="shared" si="22"/>
        <v>17325</v>
      </c>
      <c r="U197" s="40">
        <v>600</v>
      </c>
      <c r="V197" s="40">
        <v>20</v>
      </c>
      <c r="W197" s="40">
        <f t="shared" si="23"/>
        <v>30</v>
      </c>
      <c r="X197" s="40">
        <v>1050</v>
      </c>
      <c r="Y197" s="42">
        <f t="shared" ref="Y197:Y260" si="26">(X197/H197)*247.1</f>
        <v>7413</v>
      </c>
      <c r="Z197" s="40">
        <f t="shared" ref="Z197:Z260" si="27">S197*R197</f>
        <v>122314.5</v>
      </c>
      <c r="AA197" s="42">
        <f t="shared" ref="AA197:AA260" si="28">Z197-O197</f>
        <v>67881.899999999994</v>
      </c>
      <c r="AB197" s="40"/>
      <c r="AC197" s="40"/>
      <c r="AD197" s="40"/>
      <c r="AE197" s="40"/>
      <c r="AF197" s="40"/>
      <c r="AG197" s="40"/>
      <c r="AH197" s="40"/>
    </row>
    <row r="198" spans="1:34" x14ac:dyDescent="0.25">
      <c r="A198" s="56">
        <v>195</v>
      </c>
      <c r="B198" s="56" t="s">
        <v>103</v>
      </c>
      <c r="C198" s="40" t="s">
        <v>109</v>
      </c>
      <c r="D198" s="40" t="s">
        <v>110</v>
      </c>
      <c r="E198" s="40">
        <v>60.26</v>
      </c>
      <c r="F198" s="38" t="s">
        <v>1809</v>
      </c>
      <c r="G198" s="38" t="s">
        <v>61</v>
      </c>
      <c r="H198" s="40">
        <v>35</v>
      </c>
      <c r="I198" s="48">
        <v>43432</v>
      </c>
      <c r="J198" s="48">
        <v>43474</v>
      </c>
      <c r="K198" s="48">
        <v>43596</v>
      </c>
      <c r="L198" s="40">
        <v>42</v>
      </c>
      <c r="M198" s="40">
        <v>164</v>
      </c>
      <c r="N198" s="40">
        <v>7515</v>
      </c>
      <c r="O198" s="42">
        <f t="shared" si="24"/>
        <v>53055.9</v>
      </c>
      <c r="P198" s="40"/>
      <c r="Q198" s="40">
        <v>1260</v>
      </c>
      <c r="R198" s="42">
        <v>13</v>
      </c>
      <c r="S198" s="42">
        <f t="shared" si="25"/>
        <v>8895.6</v>
      </c>
      <c r="T198" s="40">
        <f t="shared" si="22"/>
        <v>16380</v>
      </c>
      <c r="U198" s="40">
        <v>520</v>
      </c>
      <c r="V198" s="40">
        <v>20</v>
      </c>
      <c r="W198" s="40">
        <f t="shared" si="23"/>
        <v>26</v>
      </c>
      <c r="X198" s="40">
        <v>910</v>
      </c>
      <c r="Y198" s="42">
        <f t="shared" si="26"/>
        <v>6424.5999999999995</v>
      </c>
      <c r="Z198" s="40">
        <f t="shared" si="27"/>
        <v>115642.8</v>
      </c>
      <c r="AA198" s="42">
        <f t="shared" si="28"/>
        <v>62586.9</v>
      </c>
      <c r="AB198" s="40"/>
      <c r="AC198" s="40"/>
      <c r="AD198" s="40"/>
      <c r="AE198" s="40"/>
      <c r="AF198" s="40"/>
      <c r="AG198" s="40"/>
      <c r="AH198" s="40"/>
    </row>
    <row r="199" spans="1:34" x14ac:dyDescent="0.25">
      <c r="A199" s="56">
        <v>196</v>
      </c>
      <c r="B199" s="56" t="s">
        <v>111</v>
      </c>
      <c r="C199" s="40" t="s">
        <v>112</v>
      </c>
      <c r="D199" s="40" t="s">
        <v>113</v>
      </c>
      <c r="E199" s="40">
        <v>71.099999999999994</v>
      </c>
      <c r="F199" s="38" t="s">
        <v>1776</v>
      </c>
      <c r="G199" s="38" t="s">
        <v>14</v>
      </c>
      <c r="H199" s="40">
        <v>35</v>
      </c>
      <c r="I199" s="48">
        <v>43437</v>
      </c>
      <c r="J199" s="48">
        <v>43483</v>
      </c>
      <c r="K199" s="50">
        <v>43598</v>
      </c>
      <c r="L199" s="40">
        <v>46</v>
      </c>
      <c r="M199" s="40">
        <v>161</v>
      </c>
      <c r="N199" s="40">
        <v>11430</v>
      </c>
      <c r="O199" s="42">
        <f t="shared" si="24"/>
        <v>80695.799999999988</v>
      </c>
      <c r="P199" s="40"/>
      <c r="Q199" s="40">
        <v>1000</v>
      </c>
      <c r="R199" s="42">
        <f>T199/Q199</f>
        <v>18.75</v>
      </c>
      <c r="S199" s="42">
        <f t="shared" si="25"/>
        <v>7060</v>
      </c>
      <c r="T199" s="40">
        <v>18750</v>
      </c>
      <c r="U199" s="40"/>
      <c r="V199" s="40"/>
      <c r="W199" s="40"/>
      <c r="X199" s="40">
        <v>900</v>
      </c>
      <c r="Y199" s="42">
        <f t="shared" si="26"/>
        <v>6354</v>
      </c>
      <c r="Z199" s="40">
        <f t="shared" si="27"/>
        <v>132375</v>
      </c>
      <c r="AA199" s="42">
        <f t="shared" si="28"/>
        <v>51679.200000000012</v>
      </c>
      <c r="AB199" s="40"/>
      <c r="AC199" s="40"/>
      <c r="AD199" s="40"/>
      <c r="AE199" s="40"/>
      <c r="AF199" s="40"/>
      <c r="AG199" s="40"/>
      <c r="AH199" s="40"/>
    </row>
    <row r="200" spans="1:34" x14ac:dyDescent="0.25">
      <c r="A200" s="56">
        <v>197</v>
      </c>
      <c r="B200" s="56" t="s">
        <v>111</v>
      </c>
      <c r="C200" s="40" t="s">
        <v>112</v>
      </c>
      <c r="D200" s="40" t="s">
        <v>113</v>
      </c>
      <c r="E200" s="40">
        <v>71.2</v>
      </c>
      <c r="F200" s="38" t="s">
        <v>1777</v>
      </c>
      <c r="G200" s="38" t="s">
        <v>20</v>
      </c>
      <c r="H200" s="40">
        <v>35</v>
      </c>
      <c r="I200" s="48">
        <v>43437</v>
      </c>
      <c r="J200" s="48">
        <v>43483</v>
      </c>
      <c r="K200" s="48">
        <v>43599</v>
      </c>
      <c r="L200" s="40">
        <v>46</v>
      </c>
      <c r="M200" s="40">
        <v>162</v>
      </c>
      <c r="N200" s="40">
        <v>11610</v>
      </c>
      <c r="O200" s="42">
        <f t="shared" si="24"/>
        <v>81966.600000000006</v>
      </c>
      <c r="P200" s="40"/>
      <c r="Q200" s="40">
        <v>920</v>
      </c>
      <c r="R200" s="42">
        <f t="shared" ref="R200:R263" si="29">T200/Q200</f>
        <v>18.75</v>
      </c>
      <c r="S200" s="42">
        <f t="shared" si="25"/>
        <v>6495.2</v>
      </c>
      <c r="T200" s="40">
        <v>17250</v>
      </c>
      <c r="U200" s="40"/>
      <c r="V200" s="40"/>
      <c r="W200" s="40"/>
      <c r="X200" s="40">
        <v>900</v>
      </c>
      <c r="Y200" s="42">
        <f t="shared" si="26"/>
        <v>6354</v>
      </c>
      <c r="Z200" s="40">
        <f t="shared" si="27"/>
        <v>121785</v>
      </c>
      <c r="AA200" s="42">
        <f t="shared" si="28"/>
        <v>39818.399999999994</v>
      </c>
      <c r="AB200" s="40"/>
      <c r="AC200" s="40"/>
      <c r="AD200" s="40"/>
      <c r="AE200" s="40"/>
      <c r="AF200" s="40"/>
      <c r="AG200" s="40"/>
      <c r="AH200" s="40"/>
    </row>
    <row r="201" spans="1:34" x14ac:dyDescent="0.25">
      <c r="A201" s="56">
        <v>198</v>
      </c>
      <c r="B201" s="56" t="s">
        <v>111</v>
      </c>
      <c r="C201" s="40" t="s">
        <v>112</v>
      </c>
      <c r="D201" s="40" t="s">
        <v>113</v>
      </c>
      <c r="E201" s="40">
        <v>71.3</v>
      </c>
      <c r="F201" s="38" t="s">
        <v>1778</v>
      </c>
      <c r="G201" s="38" t="s">
        <v>29</v>
      </c>
      <c r="H201" s="40">
        <v>35</v>
      </c>
      <c r="I201" s="48">
        <v>43433</v>
      </c>
      <c r="J201" s="48">
        <v>43480</v>
      </c>
      <c r="K201" s="48">
        <v>43596</v>
      </c>
      <c r="L201" s="40">
        <v>47</v>
      </c>
      <c r="M201" s="40">
        <v>163</v>
      </c>
      <c r="N201" s="40">
        <v>12005</v>
      </c>
      <c r="O201" s="42">
        <f t="shared" si="24"/>
        <v>84755.3</v>
      </c>
      <c r="P201" s="40"/>
      <c r="Q201" s="40">
        <v>960</v>
      </c>
      <c r="R201" s="42">
        <f t="shared" si="29"/>
        <v>18.75</v>
      </c>
      <c r="S201" s="42">
        <f t="shared" si="25"/>
        <v>6777.5999999999995</v>
      </c>
      <c r="T201" s="40">
        <v>18000</v>
      </c>
      <c r="U201" s="40"/>
      <c r="V201" s="40"/>
      <c r="W201" s="40"/>
      <c r="X201" s="40">
        <v>850</v>
      </c>
      <c r="Y201" s="42">
        <f t="shared" si="26"/>
        <v>6001</v>
      </c>
      <c r="Z201" s="40">
        <f t="shared" si="27"/>
        <v>127079.99999999999</v>
      </c>
      <c r="AA201" s="42">
        <f t="shared" si="28"/>
        <v>42324.699999999983</v>
      </c>
      <c r="AB201" s="40"/>
      <c r="AC201" s="40"/>
      <c r="AD201" s="40"/>
      <c r="AE201" s="40"/>
      <c r="AF201" s="40"/>
      <c r="AG201" s="40"/>
      <c r="AH201" s="40"/>
    </row>
    <row r="202" spans="1:34" x14ac:dyDescent="0.25">
      <c r="A202" s="56">
        <v>199</v>
      </c>
      <c r="B202" s="56" t="s">
        <v>111</v>
      </c>
      <c r="C202" s="40" t="s">
        <v>112</v>
      </c>
      <c r="D202" s="40" t="s">
        <v>113</v>
      </c>
      <c r="E202" s="40">
        <v>71.400000000000006</v>
      </c>
      <c r="F202" s="38" t="s">
        <v>1779</v>
      </c>
      <c r="G202" s="38" t="s">
        <v>30</v>
      </c>
      <c r="H202" s="40">
        <v>35</v>
      </c>
      <c r="I202" s="48">
        <v>43437</v>
      </c>
      <c r="J202" s="48">
        <v>43483</v>
      </c>
      <c r="K202" s="48">
        <v>43599</v>
      </c>
      <c r="L202" s="40">
        <v>46</v>
      </c>
      <c r="M202" s="40">
        <v>162</v>
      </c>
      <c r="N202" s="40">
        <v>11560</v>
      </c>
      <c r="O202" s="42">
        <f t="shared" si="24"/>
        <v>81613.599999999991</v>
      </c>
      <c r="P202" s="40"/>
      <c r="Q202" s="40">
        <v>960</v>
      </c>
      <c r="R202" s="42">
        <f t="shared" si="29"/>
        <v>18.75</v>
      </c>
      <c r="S202" s="42">
        <f t="shared" si="25"/>
        <v>6777.5999999999995</v>
      </c>
      <c r="T202" s="40">
        <v>18000</v>
      </c>
      <c r="U202" s="40"/>
      <c r="V202" s="40"/>
      <c r="W202" s="40"/>
      <c r="X202" s="40">
        <v>900</v>
      </c>
      <c r="Y202" s="42">
        <f t="shared" si="26"/>
        <v>6354</v>
      </c>
      <c r="Z202" s="40">
        <f t="shared" si="27"/>
        <v>127079.99999999999</v>
      </c>
      <c r="AA202" s="42">
        <f t="shared" si="28"/>
        <v>45466.399999999994</v>
      </c>
      <c r="AB202" s="40"/>
      <c r="AC202" s="40"/>
      <c r="AD202" s="40"/>
      <c r="AE202" s="40"/>
      <c r="AF202" s="40"/>
      <c r="AG202" s="40"/>
      <c r="AH202" s="40"/>
    </row>
    <row r="203" spans="1:34" x14ac:dyDescent="0.25">
      <c r="A203" s="56">
        <v>200</v>
      </c>
      <c r="B203" s="56" t="s">
        <v>111</v>
      </c>
      <c r="C203" s="40" t="s">
        <v>112</v>
      </c>
      <c r="D203" s="40" t="s">
        <v>113</v>
      </c>
      <c r="E203" s="40">
        <v>71.5</v>
      </c>
      <c r="F203" s="38" t="s">
        <v>1780</v>
      </c>
      <c r="G203" s="38" t="s">
        <v>32</v>
      </c>
      <c r="H203" s="40">
        <v>35</v>
      </c>
      <c r="I203" s="48">
        <v>43434</v>
      </c>
      <c r="J203" s="48">
        <v>43479</v>
      </c>
      <c r="K203" s="48">
        <v>43597</v>
      </c>
      <c r="L203" s="40">
        <v>45</v>
      </c>
      <c r="M203" s="40">
        <v>163</v>
      </c>
      <c r="N203" s="40">
        <v>11530</v>
      </c>
      <c r="O203" s="42">
        <f t="shared" si="24"/>
        <v>81401.8</v>
      </c>
      <c r="P203" s="40"/>
      <c r="Q203" s="40">
        <v>1000</v>
      </c>
      <c r="R203" s="42">
        <f t="shared" si="29"/>
        <v>18.75</v>
      </c>
      <c r="S203" s="42">
        <f t="shared" si="25"/>
        <v>7060</v>
      </c>
      <c r="T203" s="40">
        <v>18750</v>
      </c>
      <c r="U203" s="40"/>
      <c r="V203" s="40"/>
      <c r="W203" s="40"/>
      <c r="X203" s="40">
        <v>800</v>
      </c>
      <c r="Y203" s="42">
        <f t="shared" si="26"/>
        <v>5648</v>
      </c>
      <c r="Z203" s="40">
        <f t="shared" si="27"/>
        <v>132375</v>
      </c>
      <c r="AA203" s="42">
        <f t="shared" si="28"/>
        <v>50973.2</v>
      </c>
      <c r="AB203" s="40"/>
      <c r="AC203" s="40"/>
      <c r="AD203" s="40"/>
      <c r="AE203" s="40"/>
      <c r="AF203" s="40"/>
      <c r="AG203" s="40"/>
      <c r="AH203" s="40"/>
    </row>
    <row r="204" spans="1:34" x14ac:dyDescent="0.25">
      <c r="A204" s="56">
        <v>201</v>
      </c>
      <c r="B204" s="56" t="s">
        <v>111</v>
      </c>
      <c r="C204" s="40" t="s">
        <v>112</v>
      </c>
      <c r="D204" s="40" t="s">
        <v>113</v>
      </c>
      <c r="E204" s="40">
        <v>71.599999999999994</v>
      </c>
      <c r="F204" s="38" t="s">
        <v>1781</v>
      </c>
      <c r="G204" s="38" t="s">
        <v>33</v>
      </c>
      <c r="H204" s="40">
        <v>35</v>
      </c>
      <c r="I204" s="48">
        <v>43437</v>
      </c>
      <c r="J204" s="48">
        <v>43483</v>
      </c>
      <c r="K204" s="48">
        <v>43599</v>
      </c>
      <c r="L204" s="40">
        <v>46</v>
      </c>
      <c r="M204" s="40">
        <v>162</v>
      </c>
      <c r="N204" s="40">
        <v>11810</v>
      </c>
      <c r="O204" s="42">
        <f t="shared" si="24"/>
        <v>83378.600000000006</v>
      </c>
      <c r="P204" s="40"/>
      <c r="Q204" s="40">
        <v>1000</v>
      </c>
      <c r="R204" s="42">
        <f t="shared" si="29"/>
        <v>18.75</v>
      </c>
      <c r="S204" s="42">
        <f t="shared" si="25"/>
        <v>7060</v>
      </c>
      <c r="T204" s="40">
        <v>18750</v>
      </c>
      <c r="U204" s="40"/>
      <c r="V204" s="40"/>
      <c r="W204" s="40"/>
      <c r="X204" s="40">
        <v>800</v>
      </c>
      <c r="Y204" s="42">
        <f t="shared" si="26"/>
        <v>5648</v>
      </c>
      <c r="Z204" s="40">
        <f t="shared" si="27"/>
        <v>132375</v>
      </c>
      <c r="AA204" s="42">
        <f t="shared" si="28"/>
        <v>48996.399999999994</v>
      </c>
      <c r="AB204" s="40"/>
      <c r="AC204" s="40"/>
      <c r="AD204" s="40"/>
      <c r="AE204" s="40"/>
      <c r="AF204" s="40"/>
      <c r="AG204" s="40"/>
      <c r="AH204" s="40"/>
    </row>
    <row r="205" spans="1:34" x14ac:dyDescent="0.25">
      <c r="A205" s="56">
        <v>202</v>
      </c>
      <c r="B205" s="56" t="s">
        <v>111</v>
      </c>
      <c r="C205" s="40" t="s">
        <v>112</v>
      </c>
      <c r="D205" s="40" t="s">
        <v>113</v>
      </c>
      <c r="E205" s="40">
        <v>71.7</v>
      </c>
      <c r="F205" s="38" t="s">
        <v>1782</v>
      </c>
      <c r="G205" s="38" t="s">
        <v>34</v>
      </c>
      <c r="H205" s="40">
        <v>35</v>
      </c>
      <c r="I205" s="48">
        <v>43433</v>
      </c>
      <c r="J205" s="48">
        <v>43479</v>
      </c>
      <c r="K205" s="48">
        <v>43597</v>
      </c>
      <c r="L205" s="40">
        <v>46</v>
      </c>
      <c r="M205" s="40">
        <v>164</v>
      </c>
      <c r="N205" s="40">
        <v>10880</v>
      </c>
      <c r="O205" s="42">
        <f t="shared" si="24"/>
        <v>76812.799999999988</v>
      </c>
      <c r="P205" s="40"/>
      <c r="Q205" s="40">
        <v>1040</v>
      </c>
      <c r="R205" s="42">
        <f t="shared" si="29"/>
        <v>18.75</v>
      </c>
      <c r="S205" s="42">
        <f t="shared" si="25"/>
        <v>7342.4</v>
      </c>
      <c r="T205" s="40">
        <v>19500</v>
      </c>
      <c r="U205" s="40"/>
      <c r="V205" s="40"/>
      <c r="W205" s="40"/>
      <c r="X205" s="40">
        <v>850</v>
      </c>
      <c r="Y205" s="42">
        <f t="shared" si="26"/>
        <v>6001</v>
      </c>
      <c r="Z205" s="40">
        <f t="shared" si="27"/>
        <v>137670</v>
      </c>
      <c r="AA205" s="42">
        <f t="shared" si="28"/>
        <v>60857.200000000012</v>
      </c>
      <c r="AB205" s="40"/>
      <c r="AC205" s="40"/>
      <c r="AD205" s="40"/>
      <c r="AE205" s="40"/>
      <c r="AF205" s="40"/>
      <c r="AG205" s="40"/>
      <c r="AH205" s="40"/>
    </row>
    <row r="206" spans="1:34" x14ac:dyDescent="0.25">
      <c r="A206" s="56">
        <v>203</v>
      </c>
      <c r="B206" s="56" t="s">
        <v>111</v>
      </c>
      <c r="C206" s="40" t="s">
        <v>112</v>
      </c>
      <c r="D206" s="40" t="s">
        <v>113</v>
      </c>
      <c r="E206" s="40">
        <v>71.14</v>
      </c>
      <c r="F206" s="38" t="s">
        <v>1783</v>
      </c>
      <c r="G206" s="38" t="s">
        <v>35</v>
      </c>
      <c r="H206" s="40">
        <v>35</v>
      </c>
      <c r="I206" s="48">
        <v>43434</v>
      </c>
      <c r="J206" s="48">
        <v>43480</v>
      </c>
      <c r="K206" s="48">
        <v>43600</v>
      </c>
      <c r="L206" s="40">
        <v>46</v>
      </c>
      <c r="M206" s="40">
        <v>166</v>
      </c>
      <c r="N206" s="40">
        <v>11710</v>
      </c>
      <c r="O206" s="42">
        <f t="shared" si="24"/>
        <v>82672.599999999991</v>
      </c>
      <c r="P206" s="40"/>
      <c r="Q206" s="40">
        <v>1000</v>
      </c>
      <c r="R206" s="42">
        <f t="shared" si="29"/>
        <v>18.75</v>
      </c>
      <c r="S206" s="42">
        <f t="shared" si="25"/>
        <v>7060</v>
      </c>
      <c r="T206" s="40">
        <v>18750</v>
      </c>
      <c r="U206" s="40"/>
      <c r="V206" s="40"/>
      <c r="W206" s="40"/>
      <c r="X206" s="40">
        <v>850</v>
      </c>
      <c r="Y206" s="42">
        <f t="shared" si="26"/>
        <v>6001</v>
      </c>
      <c r="Z206" s="40">
        <f t="shared" si="27"/>
        <v>132375</v>
      </c>
      <c r="AA206" s="42">
        <f t="shared" si="28"/>
        <v>49702.400000000009</v>
      </c>
      <c r="AB206" s="40"/>
      <c r="AC206" s="40"/>
      <c r="AD206" s="40"/>
      <c r="AE206" s="40"/>
      <c r="AF206" s="40"/>
      <c r="AG206" s="40"/>
      <c r="AH206" s="40"/>
    </row>
    <row r="207" spans="1:34" x14ac:dyDescent="0.25">
      <c r="A207" s="56">
        <v>204</v>
      </c>
      <c r="B207" s="56" t="s">
        <v>111</v>
      </c>
      <c r="C207" s="40" t="s">
        <v>112</v>
      </c>
      <c r="D207" s="40" t="s">
        <v>113</v>
      </c>
      <c r="E207" s="40">
        <v>71.150000000000006</v>
      </c>
      <c r="F207" s="38" t="s">
        <v>1784</v>
      </c>
      <c r="G207" s="38" t="s">
        <v>36</v>
      </c>
      <c r="H207" s="40">
        <v>35</v>
      </c>
      <c r="I207" s="48">
        <v>43437</v>
      </c>
      <c r="J207" s="48">
        <v>43483</v>
      </c>
      <c r="K207" s="48">
        <v>43601</v>
      </c>
      <c r="L207" s="40">
        <v>46</v>
      </c>
      <c r="M207" s="40">
        <v>164</v>
      </c>
      <c r="N207" s="40">
        <v>11360</v>
      </c>
      <c r="O207" s="42">
        <f t="shared" si="24"/>
        <v>80201.599999999991</v>
      </c>
      <c r="P207" s="40"/>
      <c r="Q207" s="40">
        <v>1040</v>
      </c>
      <c r="R207" s="42">
        <f t="shared" si="29"/>
        <v>18.75</v>
      </c>
      <c r="S207" s="42">
        <f t="shared" si="25"/>
        <v>7342.4</v>
      </c>
      <c r="T207" s="40">
        <v>19500</v>
      </c>
      <c r="U207" s="40"/>
      <c r="V207" s="40"/>
      <c r="W207" s="40"/>
      <c r="X207" s="40">
        <v>850</v>
      </c>
      <c r="Y207" s="42">
        <f t="shared" si="26"/>
        <v>6001</v>
      </c>
      <c r="Z207" s="40">
        <f t="shared" si="27"/>
        <v>137670</v>
      </c>
      <c r="AA207" s="42">
        <f t="shared" si="28"/>
        <v>57468.400000000009</v>
      </c>
      <c r="AB207" s="40"/>
      <c r="AC207" s="40"/>
      <c r="AD207" s="40"/>
      <c r="AE207" s="40"/>
      <c r="AF207" s="40"/>
      <c r="AG207" s="40"/>
      <c r="AH207" s="40"/>
    </row>
    <row r="208" spans="1:34" x14ac:dyDescent="0.25">
      <c r="A208" s="56">
        <v>205</v>
      </c>
      <c r="B208" s="56" t="s">
        <v>111</v>
      </c>
      <c r="C208" s="40" t="s">
        <v>112</v>
      </c>
      <c r="D208" s="40" t="s">
        <v>113</v>
      </c>
      <c r="E208" s="40">
        <v>71.16</v>
      </c>
      <c r="F208" s="38" t="s">
        <v>1785</v>
      </c>
      <c r="G208" s="38" t="s">
        <v>37</v>
      </c>
      <c r="H208" s="40">
        <v>35</v>
      </c>
      <c r="I208" s="48">
        <v>43433</v>
      </c>
      <c r="J208" s="48">
        <v>43479</v>
      </c>
      <c r="K208" s="48">
        <v>43596</v>
      </c>
      <c r="L208" s="40">
        <v>46</v>
      </c>
      <c r="M208" s="40">
        <v>163</v>
      </c>
      <c r="N208" s="40">
        <v>11360</v>
      </c>
      <c r="O208" s="42">
        <f t="shared" si="24"/>
        <v>80201.599999999991</v>
      </c>
      <c r="P208" s="40"/>
      <c r="Q208" s="40">
        <v>1040</v>
      </c>
      <c r="R208" s="42">
        <f t="shared" si="29"/>
        <v>18.75</v>
      </c>
      <c r="S208" s="42">
        <f t="shared" si="25"/>
        <v>7342.4</v>
      </c>
      <c r="T208" s="40">
        <v>19500</v>
      </c>
      <c r="U208" s="40"/>
      <c r="V208" s="40"/>
      <c r="W208" s="40"/>
      <c r="X208" s="40">
        <v>850</v>
      </c>
      <c r="Y208" s="42">
        <f t="shared" si="26"/>
        <v>6001</v>
      </c>
      <c r="Z208" s="40">
        <f t="shared" si="27"/>
        <v>137670</v>
      </c>
      <c r="AA208" s="42">
        <f t="shared" si="28"/>
        <v>57468.400000000009</v>
      </c>
      <c r="AB208" s="40"/>
      <c r="AC208" s="40"/>
      <c r="AD208" s="40"/>
      <c r="AE208" s="40"/>
      <c r="AF208" s="40"/>
      <c r="AG208" s="40"/>
      <c r="AH208" s="40"/>
    </row>
    <row r="209" spans="1:34" x14ac:dyDescent="0.25">
      <c r="A209" s="56">
        <v>206</v>
      </c>
      <c r="B209" s="56" t="s">
        <v>111</v>
      </c>
      <c r="C209" s="40" t="s">
        <v>112</v>
      </c>
      <c r="D209" s="40" t="s">
        <v>113</v>
      </c>
      <c r="E209" s="40">
        <v>71.17</v>
      </c>
      <c r="F209" s="38" t="s">
        <v>1786</v>
      </c>
      <c r="G209" s="38" t="s">
        <v>38</v>
      </c>
      <c r="H209" s="40">
        <v>35</v>
      </c>
      <c r="I209" s="48">
        <v>43437</v>
      </c>
      <c r="J209" s="48">
        <v>43483</v>
      </c>
      <c r="K209" s="48">
        <v>43599</v>
      </c>
      <c r="L209" s="40">
        <v>46</v>
      </c>
      <c r="M209" s="40">
        <v>162</v>
      </c>
      <c r="N209" s="40">
        <v>11350</v>
      </c>
      <c r="O209" s="42">
        <f t="shared" si="24"/>
        <v>80131</v>
      </c>
      <c r="P209" s="40"/>
      <c r="Q209" s="40">
        <v>1000</v>
      </c>
      <c r="R209" s="42">
        <f t="shared" si="29"/>
        <v>18.75</v>
      </c>
      <c r="S209" s="42">
        <f t="shared" si="25"/>
        <v>7060</v>
      </c>
      <c r="T209" s="40">
        <v>18750</v>
      </c>
      <c r="U209" s="40"/>
      <c r="V209" s="40"/>
      <c r="W209" s="40"/>
      <c r="X209" s="40">
        <v>900</v>
      </c>
      <c r="Y209" s="42">
        <f t="shared" si="26"/>
        <v>6354</v>
      </c>
      <c r="Z209" s="40">
        <f t="shared" si="27"/>
        <v>132375</v>
      </c>
      <c r="AA209" s="42">
        <f t="shared" si="28"/>
        <v>52244</v>
      </c>
      <c r="AB209" s="40"/>
      <c r="AC209" s="40"/>
      <c r="AD209" s="40"/>
      <c r="AE209" s="40"/>
      <c r="AF209" s="40"/>
      <c r="AG209" s="40"/>
      <c r="AH209" s="40"/>
    </row>
    <row r="210" spans="1:34" x14ac:dyDescent="0.25">
      <c r="A210" s="56">
        <v>207</v>
      </c>
      <c r="B210" s="56" t="s">
        <v>111</v>
      </c>
      <c r="C210" s="40" t="s">
        <v>112</v>
      </c>
      <c r="D210" s="40" t="s">
        <v>113</v>
      </c>
      <c r="E210" s="40">
        <v>71.180000000000007</v>
      </c>
      <c r="F210" s="38" t="s">
        <v>1787</v>
      </c>
      <c r="G210" s="38" t="s">
        <v>39</v>
      </c>
      <c r="H210" s="40">
        <v>35</v>
      </c>
      <c r="I210" s="48">
        <v>43437</v>
      </c>
      <c r="J210" s="48">
        <v>43483</v>
      </c>
      <c r="K210" s="48">
        <v>43598</v>
      </c>
      <c r="L210" s="40">
        <v>46</v>
      </c>
      <c r="M210" s="40">
        <v>161</v>
      </c>
      <c r="N210" s="40">
        <v>11760</v>
      </c>
      <c r="O210" s="42">
        <f t="shared" si="24"/>
        <v>83025.599999999991</v>
      </c>
      <c r="P210" s="40"/>
      <c r="Q210" s="40">
        <v>1000</v>
      </c>
      <c r="R210" s="42">
        <f t="shared" si="29"/>
        <v>18.75</v>
      </c>
      <c r="S210" s="42">
        <f t="shared" si="25"/>
        <v>7060</v>
      </c>
      <c r="T210" s="40">
        <v>18750</v>
      </c>
      <c r="U210" s="40"/>
      <c r="V210" s="40"/>
      <c r="W210" s="40"/>
      <c r="X210" s="40">
        <v>900</v>
      </c>
      <c r="Y210" s="42">
        <f t="shared" si="26"/>
        <v>6354</v>
      </c>
      <c r="Z210" s="40">
        <f t="shared" si="27"/>
        <v>132375</v>
      </c>
      <c r="AA210" s="42">
        <f t="shared" si="28"/>
        <v>49349.400000000009</v>
      </c>
      <c r="AB210" s="40"/>
      <c r="AC210" s="40"/>
      <c r="AD210" s="40"/>
      <c r="AE210" s="40"/>
      <c r="AF210" s="40"/>
      <c r="AG210" s="40"/>
      <c r="AH210" s="40"/>
    </row>
    <row r="211" spans="1:34" x14ac:dyDescent="0.25">
      <c r="A211" s="56">
        <v>208</v>
      </c>
      <c r="B211" s="56" t="s">
        <v>111</v>
      </c>
      <c r="C211" s="40" t="s">
        <v>112</v>
      </c>
      <c r="D211" s="40" t="s">
        <v>113</v>
      </c>
      <c r="E211" s="40">
        <v>71.19</v>
      </c>
      <c r="F211" s="38" t="s">
        <v>1788</v>
      </c>
      <c r="G211" s="38" t="s">
        <v>40</v>
      </c>
      <c r="H211" s="40">
        <v>35</v>
      </c>
      <c r="I211" s="48">
        <v>43434</v>
      </c>
      <c r="J211" s="48">
        <v>43480</v>
      </c>
      <c r="K211" s="48">
        <v>43596</v>
      </c>
      <c r="L211" s="40">
        <v>46</v>
      </c>
      <c r="M211" s="40">
        <v>162</v>
      </c>
      <c r="N211" s="40">
        <v>11210</v>
      </c>
      <c r="O211" s="42">
        <f t="shared" si="24"/>
        <v>79142.599999999991</v>
      </c>
      <c r="P211" s="40"/>
      <c r="Q211" s="40">
        <v>960</v>
      </c>
      <c r="R211" s="42">
        <f t="shared" si="29"/>
        <v>18.75</v>
      </c>
      <c r="S211" s="42">
        <f t="shared" si="25"/>
        <v>6777.5999999999995</v>
      </c>
      <c r="T211" s="40">
        <v>18000</v>
      </c>
      <c r="U211" s="40"/>
      <c r="V211" s="40"/>
      <c r="W211" s="40"/>
      <c r="X211" s="40">
        <v>900</v>
      </c>
      <c r="Y211" s="42">
        <f t="shared" si="26"/>
        <v>6354</v>
      </c>
      <c r="Z211" s="40">
        <f t="shared" si="27"/>
        <v>127079.99999999999</v>
      </c>
      <c r="AA211" s="42">
        <f t="shared" si="28"/>
        <v>47937.399999999994</v>
      </c>
      <c r="AB211" s="40"/>
      <c r="AC211" s="40"/>
      <c r="AD211" s="40"/>
      <c r="AE211" s="40"/>
      <c r="AF211" s="40"/>
      <c r="AG211" s="40"/>
      <c r="AH211" s="40"/>
    </row>
    <row r="212" spans="1:34" x14ac:dyDescent="0.25">
      <c r="A212" s="56">
        <v>209</v>
      </c>
      <c r="B212" s="56" t="s">
        <v>111</v>
      </c>
      <c r="C212" s="40" t="s">
        <v>112</v>
      </c>
      <c r="D212" s="40" t="s">
        <v>113</v>
      </c>
      <c r="E212" s="42">
        <v>71.2</v>
      </c>
      <c r="F212" s="38" t="s">
        <v>1789</v>
      </c>
      <c r="G212" s="38" t="s">
        <v>41</v>
      </c>
      <c r="H212" s="40">
        <v>35</v>
      </c>
      <c r="I212" s="48">
        <v>43436</v>
      </c>
      <c r="J212" s="48">
        <v>43482</v>
      </c>
      <c r="K212" s="48">
        <v>43597</v>
      </c>
      <c r="L212" s="40">
        <v>46</v>
      </c>
      <c r="M212" s="40">
        <v>161</v>
      </c>
      <c r="N212" s="40">
        <v>11310</v>
      </c>
      <c r="O212" s="42">
        <f t="shared" si="24"/>
        <v>79848.600000000006</v>
      </c>
      <c r="P212" s="40"/>
      <c r="Q212" s="40">
        <v>1000</v>
      </c>
      <c r="R212" s="42">
        <f t="shared" si="29"/>
        <v>18.75</v>
      </c>
      <c r="S212" s="42">
        <f t="shared" si="25"/>
        <v>7060</v>
      </c>
      <c r="T212" s="40">
        <v>18750</v>
      </c>
      <c r="U212" s="40"/>
      <c r="V212" s="40"/>
      <c r="W212" s="40"/>
      <c r="X212" s="40">
        <v>850</v>
      </c>
      <c r="Y212" s="42">
        <f t="shared" si="26"/>
        <v>6001</v>
      </c>
      <c r="Z212" s="40">
        <f t="shared" si="27"/>
        <v>132375</v>
      </c>
      <c r="AA212" s="42">
        <f t="shared" si="28"/>
        <v>52526.399999999994</v>
      </c>
      <c r="AB212" s="40"/>
      <c r="AC212" s="40"/>
      <c r="AD212" s="40"/>
      <c r="AE212" s="40"/>
      <c r="AF212" s="40"/>
      <c r="AG212" s="40"/>
      <c r="AH212" s="40"/>
    </row>
    <row r="213" spans="1:34" x14ac:dyDescent="0.25">
      <c r="A213" s="56">
        <v>210</v>
      </c>
      <c r="B213" s="56" t="s">
        <v>111</v>
      </c>
      <c r="C213" s="40" t="s">
        <v>112</v>
      </c>
      <c r="D213" s="40" t="s">
        <v>113</v>
      </c>
      <c r="E213" s="40">
        <v>71.209999999999994</v>
      </c>
      <c r="F213" s="38" t="s">
        <v>1790</v>
      </c>
      <c r="G213" s="38" t="s">
        <v>42</v>
      </c>
      <c r="H213" s="40">
        <v>35</v>
      </c>
      <c r="I213" s="48">
        <v>43434</v>
      </c>
      <c r="J213" s="48">
        <v>43480</v>
      </c>
      <c r="K213" s="48">
        <v>43597</v>
      </c>
      <c r="L213" s="40">
        <v>46</v>
      </c>
      <c r="M213" s="40">
        <v>163</v>
      </c>
      <c r="N213" s="40">
        <v>11350</v>
      </c>
      <c r="O213" s="42">
        <f t="shared" si="24"/>
        <v>80131</v>
      </c>
      <c r="P213" s="40"/>
      <c r="Q213" s="40">
        <v>1000</v>
      </c>
      <c r="R213" s="42">
        <f t="shared" si="29"/>
        <v>18.75</v>
      </c>
      <c r="S213" s="42">
        <f t="shared" si="25"/>
        <v>7060</v>
      </c>
      <c r="T213" s="40">
        <v>18750</v>
      </c>
      <c r="U213" s="40"/>
      <c r="V213" s="40"/>
      <c r="W213" s="40"/>
      <c r="X213" s="40">
        <v>900</v>
      </c>
      <c r="Y213" s="42">
        <f t="shared" si="26"/>
        <v>6354</v>
      </c>
      <c r="Z213" s="40">
        <f t="shared" si="27"/>
        <v>132375</v>
      </c>
      <c r="AA213" s="42">
        <f t="shared" si="28"/>
        <v>52244</v>
      </c>
      <c r="AB213" s="40"/>
      <c r="AC213" s="40"/>
      <c r="AD213" s="40"/>
      <c r="AE213" s="40"/>
      <c r="AF213" s="40"/>
      <c r="AG213" s="40"/>
      <c r="AH213" s="40"/>
    </row>
    <row r="214" spans="1:34" x14ac:dyDescent="0.25">
      <c r="A214" s="56">
        <v>211</v>
      </c>
      <c r="B214" s="56" t="s">
        <v>111</v>
      </c>
      <c r="C214" s="40" t="s">
        <v>112</v>
      </c>
      <c r="D214" s="40" t="s">
        <v>113</v>
      </c>
      <c r="E214" s="40">
        <v>71.22</v>
      </c>
      <c r="F214" s="38" t="s">
        <v>1791</v>
      </c>
      <c r="G214" s="38" t="s">
        <v>43</v>
      </c>
      <c r="H214" s="40">
        <v>35</v>
      </c>
      <c r="I214" s="48">
        <v>43437</v>
      </c>
      <c r="J214" s="48">
        <v>43483</v>
      </c>
      <c r="K214" s="48">
        <v>43597</v>
      </c>
      <c r="L214" s="40">
        <v>46</v>
      </c>
      <c r="M214" s="40">
        <v>160</v>
      </c>
      <c r="N214" s="40">
        <v>11410</v>
      </c>
      <c r="O214" s="42">
        <f t="shared" si="24"/>
        <v>80554.599999999991</v>
      </c>
      <c r="P214" s="40"/>
      <c r="Q214" s="40">
        <v>920</v>
      </c>
      <c r="R214" s="42">
        <f t="shared" si="29"/>
        <v>18.75</v>
      </c>
      <c r="S214" s="42">
        <f t="shared" si="25"/>
        <v>6495.2</v>
      </c>
      <c r="T214" s="40">
        <v>17250</v>
      </c>
      <c r="U214" s="40"/>
      <c r="V214" s="40"/>
      <c r="W214" s="40"/>
      <c r="X214" s="40">
        <v>900</v>
      </c>
      <c r="Y214" s="42">
        <f t="shared" si="26"/>
        <v>6354</v>
      </c>
      <c r="Z214" s="40">
        <f t="shared" si="27"/>
        <v>121785</v>
      </c>
      <c r="AA214" s="42">
        <f t="shared" si="28"/>
        <v>41230.400000000009</v>
      </c>
      <c r="AB214" s="40"/>
      <c r="AC214" s="40"/>
      <c r="AD214" s="40"/>
      <c r="AE214" s="40"/>
      <c r="AF214" s="40"/>
      <c r="AG214" s="40"/>
      <c r="AH214" s="40"/>
    </row>
    <row r="215" spans="1:34" x14ac:dyDescent="0.25">
      <c r="A215" s="56">
        <v>212</v>
      </c>
      <c r="B215" s="56" t="s">
        <v>111</v>
      </c>
      <c r="C215" s="40" t="s">
        <v>112</v>
      </c>
      <c r="D215" s="40" t="s">
        <v>113</v>
      </c>
      <c r="E215" s="40">
        <v>71.23</v>
      </c>
      <c r="F215" s="38" t="s">
        <v>1792</v>
      </c>
      <c r="G215" s="38" t="s">
        <v>44</v>
      </c>
      <c r="H215" s="40">
        <v>35</v>
      </c>
      <c r="I215" s="48">
        <v>43438</v>
      </c>
      <c r="J215" s="48">
        <v>43484</v>
      </c>
      <c r="K215" s="48">
        <v>43598</v>
      </c>
      <c r="L215" s="40">
        <v>46</v>
      </c>
      <c r="M215" s="40">
        <v>160</v>
      </c>
      <c r="N215" s="40">
        <v>11460</v>
      </c>
      <c r="O215" s="42">
        <f t="shared" si="24"/>
        <v>80907.600000000006</v>
      </c>
      <c r="P215" s="40"/>
      <c r="Q215" s="40">
        <v>1080</v>
      </c>
      <c r="R215" s="42">
        <f t="shared" si="29"/>
        <v>18.75</v>
      </c>
      <c r="S215" s="42">
        <f t="shared" si="25"/>
        <v>7624.8</v>
      </c>
      <c r="T215" s="40">
        <v>20250</v>
      </c>
      <c r="U215" s="40"/>
      <c r="V215" s="40"/>
      <c r="W215" s="40"/>
      <c r="X215" s="40">
        <v>850</v>
      </c>
      <c r="Y215" s="42">
        <f t="shared" si="26"/>
        <v>6001</v>
      </c>
      <c r="Z215" s="40">
        <f t="shared" si="27"/>
        <v>142965</v>
      </c>
      <c r="AA215" s="42">
        <f t="shared" si="28"/>
        <v>62057.399999999994</v>
      </c>
      <c r="AB215" s="40"/>
      <c r="AC215" s="40"/>
      <c r="AD215" s="40"/>
      <c r="AE215" s="40"/>
      <c r="AF215" s="40"/>
      <c r="AG215" s="40"/>
      <c r="AH215" s="40"/>
    </row>
    <row r="216" spans="1:34" x14ac:dyDescent="0.25">
      <c r="A216" s="56">
        <v>213</v>
      </c>
      <c r="B216" s="56" t="s">
        <v>111</v>
      </c>
      <c r="C216" s="40" t="s">
        <v>112</v>
      </c>
      <c r="D216" s="40" t="s">
        <v>113</v>
      </c>
      <c r="E216" s="40">
        <v>71.239999999999995</v>
      </c>
      <c r="F216" s="38" t="s">
        <v>1793</v>
      </c>
      <c r="G216" s="38" t="s">
        <v>45</v>
      </c>
      <c r="H216" s="40">
        <v>35</v>
      </c>
      <c r="I216" s="48">
        <v>43437</v>
      </c>
      <c r="J216" s="48">
        <v>43483</v>
      </c>
      <c r="K216" s="48">
        <v>43599</v>
      </c>
      <c r="L216" s="40">
        <v>46</v>
      </c>
      <c r="M216" s="40">
        <v>162</v>
      </c>
      <c r="N216" s="40">
        <v>11420</v>
      </c>
      <c r="O216" s="42">
        <f t="shared" si="24"/>
        <v>80625.2</v>
      </c>
      <c r="P216" s="40"/>
      <c r="Q216" s="40">
        <v>960</v>
      </c>
      <c r="R216" s="42">
        <f t="shared" si="29"/>
        <v>18.75</v>
      </c>
      <c r="S216" s="42">
        <f t="shared" si="25"/>
        <v>6777.5999999999995</v>
      </c>
      <c r="T216" s="40">
        <v>18000</v>
      </c>
      <c r="U216" s="40"/>
      <c r="V216" s="40"/>
      <c r="W216" s="40"/>
      <c r="X216" s="40">
        <v>800</v>
      </c>
      <c r="Y216" s="42">
        <f t="shared" si="26"/>
        <v>5648</v>
      </c>
      <c r="Z216" s="40">
        <f t="shared" si="27"/>
        <v>127079.99999999999</v>
      </c>
      <c r="AA216" s="42">
        <f t="shared" si="28"/>
        <v>46454.799999999988</v>
      </c>
      <c r="AB216" s="40"/>
      <c r="AC216" s="40"/>
      <c r="AD216" s="40"/>
      <c r="AE216" s="40"/>
      <c r="AF216" s="40"/>
      <c r="AG216" s="40"/>
      <c r="AH216" s="40"/>
    </row>
    <row r="217" spans="1:34" x14ac:dyDescent="0.25">
      <c r="A217" s="56">
        <v>214</v>
      </c>
      <c r="B217" s="56" t="s">
        <v>111</v>
      </c>
      <c r="C217" s="40" t="s">
        <v>112</v>
      </c>
      <c r="D217" s="40" t="s">
        <v>113</v>
      </c>
      <c r="E217" s="40">
        <v>71.25</v>
      </c>
      <c r="F217" s="38" t="s">
        <v>1794</v>
      </c>
      <c r="G217" s="38" t="s">
        <v>47</v>
      </c>
      <c r="H217" s="40">
        <v>35</v>
      </c>
      <c r="I217" s="48">
        <v>43436</v>
      </c>
      <c r="J217" s="48">
        <v>43482</v>
      </c>
      <c r="K217" s="48">
        <v>43598</v>
      </c>
      <c r="L217" s="40">
        <v>46</v>
      </c>
      <c r="M217" s="40">
        <v>162</v>
      </c>
      <c r="N217" s="40">
        <v>11355</v>
      </c>
      <c r="O217" s="42">
        <f t="shared" si="24"/>
        <v>80166.3</v>
      </c>
      <c r="P217" s="40"/>
      <c r="Q217" s="40">
        <v>900</v>
      </c>
      <c r="R217" s="42">
        <f t="shared" si="29"/>
        <v>18.75</v>
      </c>
      <c r="S217" s="42">
        <f t="shared" si="25"/>
        <v>6354</v>
      </c>
      <c r="T217" s="40">
        <v>16875</v>
      </c>
      <c r="U217" s="40"/>
      <c r="V217" s="40"/>
      <c r="W217" s="40"/>
      <c r="X217" s="40">
        <v>800</v>
      </c>
      <c r="Y217" s="42">
        <f t="shared" si="26"/>
        <v>5648</v>
      </c>
      <c r="Z217" s="40">
        <f t="shared" si="27"/>
        <v>119137.5</v>
      </c>
      <c r="AA217" s="42">
        <f t="shared" si="28"/>
        <v>38971.199999999997</v>
      </c>
      <c r="AB217" s="40"/>
      <c r="AC217" s="40"/>
      <c r="AD217" s="40"/>
      <c r="AE217" s="40"/>
      <c r="AF217" s="40"/>
      <c r="AG217" s="40"/>
      <c r="AH217" s="40"/>
    </row>
    <row r="218" spans="1:34" x14ac:dyDescent="0.25">
      <c r="A218" s="56">
        <v>215</v>
      </c>
      <c r="B218" s="56" t="s">
        <v>111</v>
      </c>
      <c r="C218" s="40" t="s">
        <v>112</v>
      </c>
      <c r="D218" s="40" t="s">
        <v>113</v>
      </c>
      <c r="E218" s="40">
        <v>71.260000000000005</v>
      </c>
      <c r="F218" s="38" t="s">
        <v>1795</v>
      </c>
      <c r="G218" s="38" t="s">
        <v>48</v>
      </c>
      <c r="H218" s="40">
        <v>35</v>
      </c>
      <c r="I218" s="48">
        <v>43435</v>
      </c>
      <c r="J218" s="48">
        <v>43479</v>
      </c>
      <c r="K218" s="48">
        <v>43597</v>
      </c>
      <c r="L218" s="40">
        <v>44</v>
      </c>
      <c r="M218" s="40">
        <v>162</v>
      </c>
      <c r="N218" s="40">
        <v>11510</v>
      </c>
      <c r="O218" s="42">
        <f t="shared" si="24"/>
        <v>81260.599999999991</v>
      </c>
      <c r="P218" s="40"/>
      <c r="Q218" s="40">
        <v>900</v>
      </c>
      <c r="R218" s="42">
        <f t="shared" si="29"/>
        <v>18.75</v>
      </c>
      <c r="S218" s="42">
        <f t="shared" si="25"/>
        <v>6354</v>
      </c>
      <c r="T218" s="40">
        <v>16875</v>
      </c>
      <c r="U218" s="40"/>
      <c r="V218" s="40"/>
      <c r="W218" s="40"/>
      <c r="X218" s="40">
        <v>800</v>
      </c>
      <c r="Y218" s="42">
        <f t="shared" si="26"/>
        <v>5648</v>
      </c>
      <c r="Z218" s="40">
        <f t="shared" si="27"/>
        <v>119137.5</v>
      </c>
      <c r="AA218" s="42">
        <f t="shared" si="28"/>
        <v>37876.900000000009</v>
      </c>
      <c r="AB218" s="40"/>
      <c r="AC218" s="40"/>
      <c r="AD218" s="40"/>
      <c r="AE218" s="40"/>
      <c r="AF218" s="40"/>
      <c r="AG218" s="40"/>
      <c r="AH218" s="40"/>
    </row>
    <row r="219" spans="1:34" x14ac:dyDescent="0.25">
      <c r="A219" s="56">
        <v>216</v>
      </c>
      <c r="B219" s="56" t="s">
        <v>111</v>
      </c>
      <c r="C219" s="40" t="s">
        <v>114</v>
      </c>
      <c r="D219" s="40" t="s">
        <v>83</v>
      </c>
      <c r="E219" s="40">
        <v>67.209999999999994</v>
      </c>
      <c r="F219" s="38" t="s">
        <v>1776</v>
      </c>
      <c r="G219" s="38" t="s">
        <v>14</v>
      </c>
      <c r="H219" s="40">
        <v>35</v>
      </c>
      <c r="I219" s="48">
        <v>43435</v>
      </c>
      <c r="J219" s="48">
        <v>43476</v>
      </c>
      <c r="K219" s="48">
        <v>43595</v>
      </c>
      <c r="L219" s="40">
        <v>41</v>
      </c>
      <c r="M219" s="40">
        <v>160</v>
      </c>
      <c r="N219" s="40">
        <v>11810</v>
      </c>
      <c r="O219" s="42">
        <f t="shared" si="24"/>
        <v>83378.600000000006</v>
      </c>
      <c r="P219" s="40"/>
      <c r="Q219" s="40">
        <v>1160</v>
      </c>
      <c r="R219" s="42">
        <f t="shared" si="29"/>
        <v>17.5</v>
      </c>
      <c r="S219" s="42">
        <f t="shared" si="25"/>
        <v>8189.6</v>
      </c>
      <c r="T219" s="40">
        <v>20300</v>
      </c>
      <c r="U219" s="40"/>
      <c r="V219" s="40"/>
      <c r="W219" s="40"/>
      <c r="X219" s="40">
        <v>990</v>
      </c>
      <c r="Y219" s="42">
        <f t="shared" si="26"/>
        <v>6989.4</v>
      </c>
      <c r="Z219" s="40">
        <f t="shared" si="27"/>
        <v>143318</v>
      </c>
      <c r="AA219" s="42">
        <f t="shared" si="28"/>
        <v>59939.399999999994</v>
      </c>
      <c r="AB219" s="40"/>
      <c r="AC219" s="40"/>
      <c r="AD219" s="40"/>
      <c r="AE219" s="40"/>
      <c r="AF219" s="40"/>
      <c r="AG219" s="40"/>
      <c r="AH219" s="40"/>
    </row>
    <row r="220" spans="1:34" x14ac:dyDescent="0.25">
      <c r="A220" s="56">
        <v>217</v>
      </c>
      <c r="B220" s="56" t="s">
        <v>111</v>
      </c>
      <c r="C220" s="40" t="s">
        <v>114</v>
      </c>
      <c r="D220" s="40" t="s">
        <v>83</v>
      </c>
      <c r="E220" s="42">
        <v>67.099999999999994</v>
      </c>
      <c r="F220" s="38" t="s">
        <v>1777</v>
      </c>
      <c r="G220" s="38" t="s">
        <v>20</v>
      </c>
      <c r="H220" s="40">
        <v>35</v>
      </c>
      <c r="I220" s="48">
        <v>43442</v>
      </c>
      <c r="J220" s="48">
        <v>43487</v>
      </c>
      <c r="K220" s="48">
        <v>43601</v>
      </c>
      <c r="L220" s="40">
        <v>45</v>
      </c>
      <c r="M220" s="40">
        <v>159</v>
      </c>
      <c r="N220" s="40">
        <v>11990</v>
      </c>
      <c r="O220" s="42">
        <f t="shared" si="24"/>
        <v>84649.4</v>
      </c>
      <c r="P220" s="40"/>
      <c r="Q220" s="40">
        <v>1040</v>
      </c>
      <c r="R220" s="42">
        <f t="shared" si="29"/>
        <v>17.5</v>
      </c>
      <c r="S220" s="42">
        <f t="shared" si="25"/>
        <v>7342.4</v>
      </c>
      <c r="T220" s="40">
        <v>18200</v>
      </c>
      <c r="U220" s="40"/>
      <c r="V220" s="40"/>
      <c r="W220" s="40"/>
      <c r="X220" s="40">
        <v>990</v>
      </c>
      <c r="Y220" s="42">
        <f t="shared" si="26"/>
        <v>6989.4</v>
      </c>
      <c r="Z220" s="40">
        <f t="shared" si="27"/>
        <v>128492</v>
      </c>
      <c r="AA220" s="42">
        <f t="shared" si="28"/>
        <v>43842.600000000006</v>
      </c>
      <c r="AB220" s="40"/>
      <c r="AC220" s="40"/>
      <c r="AD220" s="40"/>
      <c r="AE220" s="40"/>
      <c r="AF220" s="40"/>
      <c r="AG220" s="40"/>
      <c r="AH220" s="40"/>
    </row>
    <row r="221" spans="1:34" x14ac:dyDescent="0.25">
      <c r="A221" s="56">
        <v>218</v>
      </c>
      <c r="B221" s="56" t="s">
        <v>111</v>
      </c>
      <c r="C221" s="40" t="s">
        <v>114</v>
      </c>
      <c r="D221" s="40" t="s">
        <v>83</v>
      </c>
      <c r="E221" s="40">
        <v>67.11</v>
      </c>
      <c r="F221" s="38" t="s">
        <v>1778</v>
      </c>
      <c r="G221" s="38" t="s">
        <v>29</v>
      </c>
      <c r="H221" s="40">
        <v>35</v>
      </c>
      <c r="I221" s="48">
        <v>43439</v>
      </c>
      <c r="J221" s="48">
        <v>43478</v>
      </c>
      <c r="K221" s="48">
        <v>43598</v>
      </c>
      <c r="L221" s="40">
        <v>39</v>
      </c>
      <c r="M221" s="40">
        <v>159</v>
      </c>
      <c r="N221" s="40">
        <v>12230</v>
      </c>
      <c r="O221" s="42">
        <f t="shared" si="24"/>
        <v>86343.8</v>
      </c>
      <c r="P221" s="40"/>
      <c r="Q221" s="40">
        <v>1200</v>
      </c>
      <c r="R221" s="42">
        <f t="shared" si="29"/>
        <v>17.5</v>
      </c>
      <c r="S221" s="42">
        <f t="shared" si="25"/>
        <v>8472</v>
      </c>
      <c r="T221" s="40">
        <v>21000</v>
      </c>
      <c r="U221" s="40"/>
      <c r="V221" s="40"/>
      <c r="W221" s="40"/>
      <c r="X221" s="40">
        <v>1000</v>
      </c>
      <c r="Y221" s="42">
        <f t="shared" si="26"/>
        <v>7060</v>
      </c>
      <c r="Z221" s="40">
        <f t="shared" si="27"/>
        <v>148260</v>
      </c>
      <c r="AA221" s="42">
        <f t="shared" si="28"/>
        <v>61916.2</v>
      </c>
      <c r="AB221" s="40"/>
      <c r="AC221" s="40"/>
      <c r="AD221" s="40"/>
      <c r="AE221" s="40"/>
      <c r="AF221" s="40"/>
      <c r="AG221" s="40"/>
      <c r="AH221" s="40"/>
    </row>
    <row r="222" spans="1:34" x14ac:dyDescent="0.25">
      <c r="A222" s="56">
        <v>219</v>
      </c>
      <c r="B222" s="56" t="s">
        <v>111</v>
      </c>
      <c r="C222" s="40" t="s">
        <v>114</v>
      </c>
      <c r="D222" s="40" t="s">
        <v>83</v>
      </c>
      <c r="E222" s="40">
        <v>67.12</v>
      </c>
      <c r="F222" s="38" t="s">
        <v>1779</v>
      </c>
      <c r="G222" s="38" t="s">
        <v>30</v>
      </c>
      <c r="H222" s="40">
        <v>35</v>
      </c>
      <c r="I222" s="48">
        <v>43441</v>
      </c>
      <c r="J222" s="48">
        <v>43484</v>
      </c>
      <c r="K222" s="48">
        <v>43599</v>
      </c>
      <c r="L222" s="40">
        <v>43</v>
      </c>
      <c r="M222" s="40">
        <v>158</v>
      </c>
      <c r="N222" s="40">
        <v>11830</v>
      </c>
      <c r="O222" s="42">
        <f t="shared" si="24"/>
        <v>83519.8</v>
      </c>
      <c r="P222" s="40"/>
      <c r="Q222" s="40">
        <v>1160</v>
      </c>
      <c r="R222" s="42">
        <f t="shared" si="29"/>
        <v>17.5</v>
      </c>
      <c r="S222" s="42">
        <f t="shared" si="25"/>
        <v>8189.6</v>
      </c>
      <c r="T222" s="40">
        <v>20300</v>
      </c>
      <c r="U222" s="40"/>
      <c r="V222" s="40"/>
      <c r="W222" s="40"/>
      <c r="X222" s="40">
        <v>1000</v>
      </c>
      <c r="Y222" s="42">
        <f t="shared" si="26"/>
        <v>7060</v>
      </c>
      <c r="Z222" s="40">
        <f t="shared" si="27"/>
        <v>143318</v>
      </c>
      <c r="AA222" s="42">
        <f t="shared" si="28"/>
        <v>59798.2</v>
      </c>
      <c r="AB222" s="40"/>
      <c r="AC222" s="40"/>
      <c r="AD222" s="40"/>
      <c r="AE222" s="40"/>
      <c r="AF222" s="40"/>
      <c r="AG222" s="40"/>
      <c r="AH222" s="40"/>
    </row>
    <row r="223" spans="1:34" x14ac:dyDescent="0.25">
      <c r="A223" s="56">
        <v>220</v>
      </c>
      <c r="B223" s="56" t="s">
        <v>111</v>
      </c>
      <c r="C223" s="40" t="s">
        <v>114</v>
      </c>
      <c r="D223" s="40" t="s">
        <v>83</v>
      </c>
      <c r="E223" s="40">
        <v>67.13</v>
      </c>
      <c r="F223" s="38" t="s">
        <v>1780</v>
      </c>
      <c r="G223" s="38" t="s">
        <v>32</v>
      </c>
      <c r="H223" s="40">
        <v>35</v>
      </c>
      <c r="I223" s="48">
        <v>43438</v>
      </c>
      <c r="J223" s="48">
        <v>43478</v>
      </c>
      <c r="K223" s="48">
        <v>43598</v>
      </c>
      <c r="L223" s="40">
        <v>40</v>
      </c>
      <c r="M223" s="40">
        <v>160</v>
      </c>
      <c r="N223" s="40">
        <v>11900</v>
      </c>
      <c r="O223" s="42">
        <f t="shared" si="24"/>
        <v>84014</v>
      </c>
      <c r="P223" s="40"/>
      <c r="Q223" s="40">
        <v>1120</v>
      </c>
      <c r="R223" s="42">
        <f t="shared" si="29"/>
        <v>17.5</v>
      </c>
      <c r="S223" s="42">
        <f t="shared" si="25"/>
        <v>7907.2</v>
      </c>
      <c r="T223" s="40">
        <v>19600</v>
      </c>
      <c r="U223" s="40"/>
      <c r="V223" s="40"/>
      <c r="W223" s="40"/>
      <c r="X223" s="40">
        <v>1000</v>
      </c>
      <c r="Y223" s="42">
        <f t="shared" si="26"/>
        <v>7060</v>
      </c>
      <c r="Z223" s="40">
        <f t="shared" si="27"/>
        <v>138376</v>
      </c>
      <c r="AA223" s="42">
        <f t="shared" si="28"/>
        <v>54362</v>
      </c>
      <c r="AB223" s="40"/>
      <c r="AC223" s="40"/>
      <c r="AD223" s="40"/>
      <c r="AE223" s="40"/>
      <c r="AF223" s="40"/>
      <c r="AG223" s="40"/>
      <c r="AH223" s="40"/>
    </row>
    <row r="224" spans="1:34" x14ac:dyDescent="0.25">
      <c r="A224" s="56">
        <v>221</v>
      </c>
      <c r="B224" s="56" t="s">
        <v>111</v>
      </c>
      <c r="C224" s="40" t="s">
        <v>114</v>
      </c>
      <c r="D224" s="40" t="s">
        <v>83</v>
      </c>
      <c r="E224" s="40">
        <v>67.14</v>
      </c>
      <c r="F224" s="38" t="s">
        <v>1781</v>
      </c>
      <c r="G224" s="38" t="s">
        <v>33</v>
      </c>
      <c r="H224" s="40">
        <v>35</v>
      </c>
      <c r="I224" s="48">
        <v>43439</v>
      </c>
      <c r="J224" s="48">
        <v>43479</v>
      </c>
      <c r="K224" s="48">
        <v>43599</v>
      </c>
      <c r="L224" s="40">
        <v>40</v>
      </c>
      <c r="M224" s="40">
        <v>160</v>
      </c>
      <c r="N224" s="40">
        <v>11690</v>
      </c>
      <c r="O224" s="42">
        <f t="shared" si="24"/>
        <v>82531.399999999994</v>
      </c>
      <c r="P224" s="40"/>
      <c r="Q224" s="40">
        <v>1000</v>
      </c>
      <c r="R224" s="42">
        <f t="shared" si="29"/>
        <v>17.5</v>
      </c>
      <c r="S224" s="42">
        <f t="shared" si="25"/>
        <v>7060</v>
      </c>
      <c r="T224" s="40">
        <v>17500</v>
      </c>
      <c r="U224" s="40"/>
      <c r="V224" s="40"/>
      <c r="W224" s="40"/>
      <c r="X224" s="40">
        <v>980</v>
      </c>
      <c r="Y224" s="42">
        <f t="shared" si="26"/>
        <v>6918.8</v>
      </c>
      <c r="Z224" s="40">
        <f t="shared" si="27"/>
        <v>123550</v>
      </c>
      <c r="AA224" s="42">
        <f t="shared" si="28"/>
        <v>41018.600000000006</v>
      </c>
      <c r="AB224" s="40"/>
      <c r="AC224" s="40"/>
      <c r="AD224" s="40"/>
      <c r="AE224" s="40"/>
      <c r="AF224" s="40"/>
      <c r="AG224" s="40"/>
      <c r="AH224" s="40"/>
    </row>
    <row r="225" spans="1:34" x14ac:dyDescent="0.25">
      <c r="A225" s="56">
        <v>222</v>
      </c>
      <c r="B225" s="56" t="s">
        <v>111</v>
      </c>
      <c r="C225" s="40" t="s">
        <v>114</v>
      </c>
      <c r="D225" s="40" t="s">
        <v>83</v>
      </c>
      <c r="E225" s="40">
        <v>67.150000000000006</v>
      </c>
      <c r="F225" s="38" t="s">
        <v>1782</v>
      </c>
      <c r="G225" s="38" t="s">
        <v>34</v>
      </c>
      <c r="H225" s="40">
        <v>35</v>
      </c>
      <c r="I225" s="48">
        <v>43437</v>
      </c>
      <c r="J225" s="48">
        <v>43480</v>
      </c>
      <c r="K225" s="48">
        <v>43599</v>
      </c>
      <c r="L225" s="40">
        <v>43</v>
      </c>
      <c r="M225" s="40">
        <v>162</v>
      </c>
      <c r="N225" s="40">
        <v>12290</v>
      </c>
      <c r="O225" s="42">
        <f t="shared" si="24"/>
        <v>86767.400000000009</v>
      </c>
      <c r="P225" s="40"/>
      <c r="Q225" s="40">
        <v>1193</v>
      </c>
      <c r="R225" s="42">
        <f t="shared" si="29"/>
        <v>17.164291701592624</v>
      </c>
      <c r="S225" s="42">
        <f t="shared" si="25"/>
        <v>8422.58</v>
      </c>
      <c r="T225" s="40">
        <v>20477</v>
      </c>
      <c r="U225" s="40"/>
      <c r="V225" s="40"/>
      <c r="W225" s="40"/>
      <c r="X225" s="40">
        <v>1000</v>
      </c>
      <c r="Y225" s="42">
        <f t="shared" si="26"/>
        <v>7060</v>
      </c>
      <c r="Z225" s="40">
        <f t="shared" si="27"/>
        <v>144567.62</v>
      </c>
      <c r="AA225" s="42">
        <f t="shared" si="28"/>
        <v>57800.219999999987</v>
      </c>
      <c r="AB225" s="40"/>
      <c r="AC225" s="40"/>
      <c r="AD225" s="40"/>
      <c r="AE225" s="40"/>
      <c r="AF225" s="40"/>
      <c r="AG225" s="40"/>
      <c r="AH225" s="40"/>
    </row>
    <row r="226" spans="1:34" x14ac:dyDescent="0.25">
      <c r="A226" s="56">
        <v>223</v>
      </c>
      <c r="B226" s="56" t="s">
        <v>111</v>
      </c>
      <c r="C226" s="40" t="s">
        <v>114</v>
      </c>
      <c r="D226" s="40" t="s">
        <v>83</v>
      </c>
      <c r="E226" s="40">
        <v>67.16</v>
      </c>
      <c r="F226" s="38" t="s">
        <v>1783</v>
      </c>
      <c r="G226" s="38" t="s">
        <v>35</v>
      </c>
      <c r="H226" s="40">
        <v>35</v>
      </c>
      <c r="I226" s="48">
        <v>43435</v>
      </c>
      <c r="J226" s="48">
        <v>43475</v>
      </c>
      <c r="K226" s="48">
        <v>43598</v>
      </c>
      <c r="L226" s="40">
        <v>40</v>
      </c>
      <c r="M226" s="40">
        <v>163</v>
      </c>
      <c r="N226" s="40">
        <v>11910</v>
      </c>
      <c r="O226" s="42">
        <f t="shared" si="24"/>
        <v>84084.599999999991</v>
      </c>
      <c r="P226" s="40"/>
      <c r="Q226" s="40">
        <v>1040</v>
      </c>
      <c r="R226" s="42">
        <f t="shared" si="29"/>
        <v>17.5</v>
      </c>
      <c r="S226" s="42">
        <f t="shared" si="25"/>
        <v>7342.4</v>
      </c>
      <c r="T226" s="40">
        <v>18200</v>
      </c>
      <c r="U226" s="40"/>
      <c r="V226" s="40"/>
      <c r="W226" s="40"/>
      <c r="X226" s="40">
        <v>990</v>
      </c>
      <c r="Y226" s="42">
        <f t="shared" si="26"/>
        <v>6989.4</v>
      </c>
      <c r="Z226" s="40">
        <f t="shared" si="27"/>
        <v>128492</v>
      </c>
      <c r="AA226" s="42">
        <f t="shared" si="28"/>
        <v>44407.400000000009</v>
      </c>
      <c r="AB226" s="40"/>
      <c r="AC226" s="40"/>
      <c r="AD226" s="40"/>
      <c r="AE226" s="40"/>
      <c r="AF226" s="40"/>
      <c r="AG226" s="40"/>
      <c r="AH226" s="40"/>
    </row>
    <row r="227" spans="1:34" x14ac:dyDescent="0.25">
      <c r="A227" s="56">
        <v>224</v>
      </c>
      <c r="B227" s="56" t="s">
        <v>111</v>
      </c>
      <c r="C227" s="40" t="s">
        <v>114</v>
      </c>
      <c r="D227" s="40" t="s">
        <v>83</v>
      </c>
      <c r="E227" s="40">
        <v>67.17</v>
      </c>
      <c r="F227" s="38" t="s">
        <v>1784</v>
      </c>
      <c r="G227" s="38" t="s">
        <v>36</v>
      </c>
      <c r="H227" s="40">
        <v>35</v>
      </c>
      <c r="I227" s="48">
        <v>43440</v>
      </c>
      <c r="J227" s="48">
        <v>43479</v>
      </c>
      <c r="K227" s="48">
        <v>43599</v>
      </c>
      <c r="L227" s="40">
        <v>39</v>
      </c>
      <c r="M227" s="40">
        <v>159</v>
      </c>
      <c r="N227" s="40">
        <v>12010</v>
      </c>
      <c r="O227" s="42">
        <f t="shared" si="24"/>
        <v>84790.6</v>
      </c>
      <c r="P227" s="40"/>
      <c r="Q227" s="40">
        <v>1200</v>
      </c>
      <c r="R227" s="42">
        <f t="shared" si="29"/>
        <v>17.5</v>
      </c>
      <c r="S227" s="42">
        <f t="shared" si="25"/>
        <v>8472</v>
      </c>
      <c r="T227" s="40">
        <v>21000</v>
      </c>
      <c r="U227" s="40"/>
      <c r="V227" s="40"/>
      <c r="W227" s="40"/>
      <c r="X227" s="40">
        <v>1000</v>
      </c>
      <c r="Y227" s="42">
        <f t="shared" si="26"/>
        <v>7060</v>
      </c>
      <c r="Z227" s="40">
        <f t="shared" si="27"/>
        <v>148260</v>
      </c>
      <c r="AA227" s="42">
        <f t="shared" si="28"/>
        <v>63469.399999999994</v>
      </c>
      <c r="AB227" s="40"/>
      <c r="AC227" s="40"/>
      <c r="AD227" s="40"/>
      <c r="AE227" s="40"/>
      <c r="AF227" s="40"/>
      <c r="AG227" s="40"/>
      <c r="AH227" s="40"/>
    </row>
    <row r="228" spans="1:34" x14ac:dyDescent="0.25">
      <c r="A228" s="56">
        <v>225</v>
      </c>
      <c r="B228" s="56" t="s">
        <v>111</v>
      </c>
      <c r="C228" s="40" t="s">
        <v>114</v>
      </c>
      <c r="D228" s="40" t="s">
        <v>83</v>
      </c>
      <c r="E228" s="40">
        <v>67.180000000000007</v>
      </c>
      <c r="F228" s="38" t="s">
        <v>1785</v>
      </c>
      <c r="G228" s="38" t="s">
        <v>37</v>
      </c>
      <c r="H228" s="40">
        <v>35</v>
      </c>
      <c r="I228" s="48">
        <v>43437</v>
      </c>
      <c r="J228" s="48">
        <v>43478</v>
      </c>
      <c r="K228" s="48">
        <v>43595</v>
      </c>
      <c r="L228" s="40">
        <v>41</v>
      </c>
      <c r="M228" s="40">
        <v>158</v>
      </c>
      <c r="N228" s="40">
        <v>12290</v>
      </c>
      <c r="O228" s="42">
        <f t="shared" si="24"/>
        <v>86767.400000000009</v>
      </c>
      <c r="P228" s="40"/>
      <c r="Q228" s="40">
        <v>1180</v>
      </c>
      <c r="R228" s="42">
        <f t="shared" si="29"/>
        <v>17.415254237288135</v>
      </c>
      <c r="S228" s="42">
        <f t="shared" si="25"/>
        <v>8330.7999999999993</v>
      </c>
      <c r="T228" s="40">
        <v>20550</v>
      </c>
      <c r="U228" s="40"/>
      <c r="V228" s="40"/>
      <c r="W228" s="40"/>
      <c r="X228" s="40">
        <v>1000</v>
      </c>
      <c r="Y228" s="42">
        <f t="shared" si="26"/>
        <v>7060</v>
      </c>
      <c r="Z228" s="40">
        <f t="shared" si="27"/>
        <v>145082.99999999997</v>
      </c>
      <c r="AA228" s="42">
        <f t="shared" si="28"/>
        <v>58315.599999999962</v>
      </c>
      <c r="AB228" s="40"/>
      <c r="AC228" s="40"/>
      <c r="AD228" s="40"/>
      <c r="AE228" s="40"/>
      <c r="AF228" s="40"/>
      <c r="AG228" s="40"/>
      <c r="AH228" s="40"/>
    </row>
    <row r="229" spans="1:34" x14ac:dyDescent="0.25">
      <c r="A229" s="56">
        <v>226</v>
      </c>
      <c r="B229" s="56" t="s">
        <v>111</v>
      </c>
      <c r="C229" s="40" t="s">
        <v>114</v>
      </c>
      <c r="D229" s="40" t="s">
        <v>83</v>
      </c>
      <c r="E229" s="40">
        <v>67.19</v>
      </c>
      <c r="F229" s="38" t="s">
        <v>1786</v>
      </c>
      <c r="G229" s="38" t="s">
        <v>38</v>
      </c>
      <c r="H229" s="40">
        <v>35</v>
      </c>
      <c r="I229" s="48">
        <v>43437</v>
      </c>
      <c r="J229" s="48">
        <v>43485</v>
      </c>
      <c r="K229" s="48">
        <v>43600</v>
      </c>
      <c r="L229" s="40">
        <v>48</v>
      </c>
      <c r="M229" s="40">
        <v>163</v>
      </c>
      <c r="N229" s="40">
        <v>11960</v>
      </c>
      <c r="O229" s="42">
        <f t="shared" si="24"/>
        <v>84437.6</v>
      </c>
      <c r="P229" s="40"/>
      <c r="Q229" s="40">
        <v>1160</v>
      </c>
      <c r="R229" s="42">
        <f t="shared" si="29"/>
        <v>17.5</v>
      </c>
      <c r="S229" s="42">
        <f t="shared" si="25"/>
        <v>8189.6</v>
      </c>
      <c r="T229" s="40">
        <v>20300</v>
      </c>
      <c r="U229" s="40"/>
      <c r="V229" s="40"/>
      <c r="W229" s="40"/>
      <c r="X229" s="40">
        <v>980</v>
      </c>
      <c r="Y229" s="42">
        <f t="shared" si="26"/>
        <v>6918.8</v>
      </c>
      <c r="Z229" s="40">
        <f t="shared" si="27"/>
        <v>143318</v>
      </c>
      <c r="AA229" s="42">
        <f t="shared" si="28"/>
        <v>58880.399999999994</v>
      </c>
      <c r="AB229" s="40"/>
      <c r="AC229" s="40"/>
      <c r="AD229" s="40"/>
      <c r="AE229" s="40"/>
      <c r="AF229" s="40"/>
      <c r="AG229" s="40"/>
      <c r="AH229" s="40"/>
    </row>
    <row r="230" spans="1:34" x14ac:dyDescent="0.25">
      <c r="A230" s="56">
        <v>227</v>
      </c>
      <c r="B230" s="56" t="s">
        <v>111</v>
      </c>
      <c r="C230" s="40" t="s">
        <v>114</v>
      </c>
      <c r="D230" s="40" t="s">
        <v>83</v>
      </c>
      <c r="E230" s="40">
        <v>67.8</v>
      </c>
      <c r="F230" s="38" t="s">
        <v>1787</v>
      </c>
      <c r="G230" s="38" t="s">
        <v>39</v>
      </c>
      <c r="H230" s="40">
        <v>35</v>
      </c>
      <c r="I230" s="48">
        <v>43437</v>
      </c>
      <c r="J230" s="48">
        <v>43484</v>
      </c>
      <c r="K230" s="48">
        <v>43598</v>
      </c>
      <c r="L230" s="40">
        <v>47</v>
      </c>
      <c r="M230" s="40">
        <v>161</v>
      </c>
      <c r="N230" s="40">
        <v>11935</v>
      </c>
      <c r="O230" s="42">
        <f t="shared" si="24"/>
        <v>84261.099999999991</v>
      </c>
      <c r="P230" s="40"/>
      <c r="Q230" s="40">
        <v>1160</v>
      </c>
      <c r="R230" s="42">
        <f t="shared" si="29"/>
        <v>17.5</v>
      </c>
      <c r="S230" s="42">
        <f t="shared" si="25"/>
        <v>8189.6</v>
      </c>
      <c r="T230" s="40">
        <v>20300</v>
      </c>
      <c r="U230" s="40"/>
      <c r="V230" s="40"/>
      <c r="W230" s="40"/>
      <c r="X230" s="40">
        <v>995</v>
      </c>
      <c r="Y230" s="42">
        <f t="shared" si="26"/>
        <v>7024.7</v>
      </c>
      <c r="Z230" s="40">
        <f t="shared" si="27"/>
        <v>143318</v>
      </c>
      <c r="AA230" s="42">
        <f t="shared" si="28"/>
        <v>59056.900000000009</v>
      </c>
      <c r="AB230" s="40"/>
      <c r="AC230" s="40"/>
      <c r="AD230" s="40"/>
      <c r="AE230" s="40"/>
      <c r="AF230" s="40"/>
      <c r="AG230" s="40"/>
      <c r="AH230" s="40"/>
    </row>
    <row r="231" spans="1:34" x14ac:dyDescent="0.25">
      <c r="A231" s="56">
        <v>228</v>
      </c>
      <c r="B231" s="56" t="s">
        <v>111</v>
      </c>
      <c r="C231" s="40" t="s">
        <v>114</v>
      </c>
      <c r="D231" s="40" t="s">
        <v>83</v>
      </c>
      <c r="E231" s="40">
        <v>67.900000000000006</v>
      </c>
      <c r="F231" s="38" t="s">
        <v>1788</v>
      </c>
      <c r="G231" s="38" t="s">
        <v>40</v>
      </c>
      <c r="H231" s="40">
        <v>35</v>
      </c>
      <c r="I231" s="48">
        <v>43437</v>
      </c>
      <c r="J231" s="48">
        <v>43485</v>
      </c>
      <c r="K231" s="48">
        <v>43599</v>
      </c>
      <c r="L231" s="40">
        <v>48</v>
      </c>
      <c r="M231" s="40">
        <v>162</v>
      </c>
      <c r="N231" s="40">
        <v>12235</v>
      </c>
      <c r="O231" s="42">
        <f t="shared" si="24"/>
        <v>86379.099999999991</v>
      </c>
      <c r="P231" s="40"/>
      <c r="Q231" s="40">
        <v>1160</v>
      </c>
      <c r="R231" s="42">
        <f t="shared" si="29"/>
        <v>17.5</v>
      </c>
      <c r="S231" s="42">
        <f t="shared" si="25"/>
        <v>8189.6</v>
      </c>
      <c r="T231" s="40">
        <v>20300</v>
      </c>
      <c r="U231" s="40"/>
      <c r="V231" s="40"/>
      <c r="W231" s="40"/>
      <c r="X231" s="40">
        <v>1000</v>
      </c>
      <c r="Y231" s="42">
        <f t="shared" si="26"/>
        <v>7060</v>
      </c>
      <c r="Z231" s="40">
        <f t="shared" si="27"/>
        <v>143318</v>
      </c>
      <c r="AA231" s="42">
        <f t="shared" si="28"/>
        <v>56938.900000000009</v>
      </c>
      <c r="AB231" s="40"/>
      <c r="AC231" s="40"/>
      <c r="AD231" s="40"/>
      <c r="AE231" s="40"/>
      <c r="AF231" s="40"/>
      <c r="AG231" s="40"/>
      <c r="AH231" s="40"/>
    </row>
    <row r="232" spans="1:34" x14ac:dyDescent="0.25">
      <c r="A232" s="56">
        <v>229</v>
      </c>
      <c r="B232" s="56" t="s">
        <v>111</v>
      </c>
      <c r="C232" s="40" t="s">
        <v>114</v>
      </c>
      <c r="D232" s="40" t="s">
        <v>83</v>
      </c>
      <c r="E232" s="40">
        <v>67.7</v>
      </c>
      <c r="F232" s="38" t="s">
        <v>1789</v>
      </c>
      <c r="G232" s="38" t="s">
        <v>41</v>
      </c>
      <c r="H232" s="40">
        <v>35</v>
      </c>
      <c r="I232" s="48">
        <v>43438</v>
      </c>
      <c r="J232" s="48">
        <v>43479</v>
      </c>
      <c r="K232" s="48">
        <v>43599</v>
      </c>
      <c r="L232" s="40">
        <v>41</v>
      </c>
      <c r="M232" s="40">
        <v>161</v>
      </c>
      <c r="N232" s="40">
        <v>12310</v>
      </c>
      <c r="O232" s="42">
        <f t="shared" si="24"/>
        <v>86908.6</v>
      </c>
      <c r="P232" s="40"/>
      <c r="Q232" s="40">
        <v>1200</v>
      </c>
      <c r="R232" s="42">
        <f t="shared" si="29"/>
        <v>17.5</v>
      </c>
      <c r="S232" s="42">
        <f t="shared" si="25"/>
        <v>8472</v>
      </c>
      <c r="T232" s="40">
        <v>21000</v>
      </c>
      <c r="U232" s="40"/>
      <c r="V232" s="40"/>
      <c r="W232" s="40"/>
      <c r="X232" s="40">
        <v>1040</v>
      </c>
      <c r="Y232" s="42">
        <f t="shared" si="26"/>
        <v>7342.4</v>
      </c>
      <c r="Z232" s="40">
        <f t="shared" si="27"/>
        <v>148260</v>
      </c>
      <c r="AA232" s="42">
        <f t="shared" si="28"/>
        <v>61351.399999999994</v>
      </c>
      <c r="AB232" s="40"/>
      <c r="AC232" s="40"/>
      <c r="AD232" s="40"/>
      <c r="AE232" s="40"/>
      <c r="AF232" s="40"/>
      <c r="AG232" s="40"/>
      <c r="AH232" s="40"/>
    </row>
    <row r="233" spans="1:34" x14ac:dyDescent="0.25">
      <c r="A233" s="56">
        <v>230</v>
      </c>
      <c r="B233" s="56" t="s">
        <v>111</v>
      </c>
      <c r="C233" s="40" t="s">
        <v>114</v>
      </c>
      <c r="D233" s="40" t="s">
        <v>83</v>
      </c>
      <c r="E233" s="40">
        <v>67.599999999999994</v>
      </c>
      <c r="F233" s="38" t="s">
        <v>1790</v>
      </c>
      <c r="G233" s="38" t="s">
        <v>42</v>
      </c>
      <c r="H233" s="40">
        <v>35</v>
      </c>
      <c r="I233" s="48">
        <v>43437</v>
      </c>
      <c r="J233" s="48">
        <v>43477</v>
      </c>
      <c r="K233" s="48">
        <v>43598</v>
      </c>
      <c r="L233" s="40">
        <v>40</v>
      </c>
      <c r="M233" s="40">
        <v>161</v>
      </c>
      <c r="N233" s="40">
        <v>12010</v>
      </c>
      <c r="O233" s="42">
        <f t="shared" si="24"/>
        <v>84790.6</v>
      </c>
      <c r="P233" s="40"/>
      <c r="Q233" s="40">
        <v>1160</v>
      </c>
      <c r="R233" s="42">
        <f t="shared" si="29"/>
        <v>17.5</v>
      </c>
      <c r="S233" s="42">
        <f t="shared" si="25"/>
        <v>8189.6</v>
      </c>
      <c r="T233" s="40">
        <v>20300</v>
      </c>
      <c r="U233" s="40"/>
      <c r="V233" s="40"/>
      <c r="W233" s="40"/>
      <c r="X233" s="40">
        <v>1000</v>
      </c>
      <c r="Y233" s="42">
        <f t="shared" si="26"/>
        <v>7060</v>
      </c>
      <c r="Z233" s="40">
        <f t="shared" si="27"/>
        <v>143318</v>
      </c>
      <c r="AA233" s="42">
        <f t="shared" si="28"/>
        <v>58527.399999999994</v>
      </c>
      <c r="AB233" s="40"/>
      <c r="AC233" s="40"/>
      <c r="AD233" s="40"/>
      <c r="AE233" s="40"/>
      <c r="AF233" s="40"/>
      <c r="AG233" s="40"/>
      <c r="AH233" s="40"/>
    </row>
    <row r="234" spans="1:34" x14ac:dyDescent="0.25">
      <c r="A234" s="56">
        <v>231</v>
      </c>
      <c r="B234" s="56" t="s">
        <v>111</v>
      </c>
      <c r="C234" s="40" t="s">
        <v>114</v>
      </c>
      <c r="D234" s="40" t="s">
        <v>83</v>
      </c>
      <c r="E234" s="40">
        <v>67.3</v>
      </c>
      <c r="F234" s="38" t="s">
        <v>1791</v>
      </c>
      <c r="G234" s="38" t="s">
        <v>43</v>
      </c>
      <c r="H234" s="40">
        <v>35</v>
      </c>
      <c r="I234" s="48">
        <v>43438</v>
      </c>
      <c r="J234" s="48">
        <v>43472</v>
      </c>
      <c r="K234" s="48">
        <v>43598</v>
      </c>
      <c r="L234" s="40">
        <v>34</v>
      </c>
      <c r="M234" s="40">
        <v>160</v>
      </c>
      <c r="N234" s="40">
        <v>12000</v>
      </c>
      <c r="O234" s="42">
        <f t="shared" si="24"/>
        <v>84719.999999999985</v>
      </c>
      <c r="P234" s="40"/>
      <c r="Q234" s="40">
        <v>1080</v>
      </c>
      <c r="R234" s="42">
        <f t="shared" si="29"/>
        <v>17.5</v>
      </c>
      <c r="S234" s="42">
        <f t="shared" si="25"/>
        <v>7624.8</v>
      </c>
      <c r="T234" s="40">
        <v>18900</v>
      </c>
      <c r="U234" s="40"/>
      <c r="V234" s="40"/>
      <c r="W234" s="40"/>
      <c r="X234" s="40">
        <v>990</v>
      </c>
      <c r="Y234" s="42">
        <f t="shared" si="26"/>
        <v>6989.4</v>
      </c>
      <c r="Z234" s="40">
        <f t="shared" si="27"/>
        <v>133434</v>
      </c>
      <c r="AA234" s="42">
        <f t="shared" si="28"/>
        <v>48714.000000000015</v>
      </c>
      <c r="AB234" s="40"/>
      <c r="AC234" s="40"/>
      <c r="AD234" s="40"/>
      <c r="AE234" s="40"/>
      <c r="AF234" s="40"/>
      <c r="AG234" s="40"/>
      <c r="AH234" s="40"/>
    </row>
    <row r="235" spans="1:34" x14ac:dyDescent="0.25">
      <c r="A235" s="56">
        <v>232</v>
      </c>
      <c r="B235" s="56" t="s">
        <v>111</v>
      </c>
      <c r="C235" s="40" t="s">
        <v>114</v>
      </c>
      <c r="D235" s="40" t="s">
        <v>83</v>
      </c>
      <c r="E235" s="40">
        <v>67.5</v>
      </c>
      <c r="F235" s="38" t="s">
        <v>1792</v>
      </c>
      <c r="G235" s="38" t="s">
        <v>44</v>
      </c>
      <c r="H235" s="40">
        <v>35</v>
      </c>
      <c r="I235" s="48">
        <v>43435</v>
      </c>
      <c r="J235" s="48">
        <v>43482</v>
      </c>
      <c r="K235" s="48">
        <v>43597</v>
      </c>
      <c r="L235" s="40">
        <v>47</v>
      </c>
      <c r="M235" s="40">
        <v>162</v>
      </c>
      <c r="N235" s="40">
        <v>12040</v>
      </c>
      <c r="O235" s="42">
        <f t="shared" si="24"/>
        <v>85002.4</v>
      </c>
      <c r="P235" s="40"/>
      <c r="Q235" s="40">
        <v>1160</v>
      </c>
      <c r="R235" s="42">
        <f t="shared" si="29"/>
        <v>17.5</v>
      </c>
      <c r="S235" s="42">
        <f t="shared" si="25"/>
        <v>8189.6</v>
      </c>
      <c r="T235" s="40">
        <v>20300</v>
      </c>
      <c r="U235" s="40"/>
      <c r="V235" s="40"/>
      <c r="W235" s="40"/>
      <c r="X235" s="40">
        <v>990</v>
      </c>
      <c r="Y235" s="42">
        <f t="shared" si="26"/>
        <v>6989.4</v>
      </c>
      <c r="Z235" s="40">
        <f t="shared" si="27"/>
        <v>143318</v>
      </c>
      <c r="AA235" s="42">
        <f t="shared" si="28"/>
        <v>58315.600000000006</v>
      </c>
      <c r="AB235" s="40"/>
      <c r="AC235" s="40"/>
      <c r="AD235" s="40"/>
      <c r="AE235" s="40"/>
      <c r="AF235" s="40"/>
      <c r="AG235" s="40"/>
      <c r="AH235" s="40"/>
    </row>
    <row r="236" spans="1:34" x14ac:dyDescent="0.25">
      <c r="A236" s="56">
        <v>233</v>
      </c>
      <c r="B236" s="56" t="s">
        <v>111</v>
      </c>
      <c r="C236" s="40" t="s">
        <v>114</v>
      </c>
      <c r="D236" s="40" t="s">
        <v>83</v>
      </c>
      <c r="E236" s="40">
        <v>67.400000000000006</v>
      </c>
      <c r="F236" s="38" t="s">
        <v>1793</v>
      </c>
      <c r="G236" s="38" t="s">
        <v>45</v>
      </c>
      <c r="H236" s="40">
        <v>35</v>
      </c>
      <c r="I236" s="48">
        <v>43440</v>
      </c>
      <c r="J236" s="48">
        <v>43480</v>
      </c>
      <c r="K236" s="48">
        <v>43600</v>
      </c>
      <c r="L236" s="40">
        <v>40</v>
      </c>
      <c r="M236" s="40">
        <v>160</v>
      </c>
      <c r="N236" s="40">
        <v>12210</v>
      </c>
      <c r="O236" s="42">
        <f t="shared" si="24"/>
        <v>86202.599999999991</v>
      </c>
      <c r="P236" s="40"/>
      <c r="Q236" s="40">
        <v>1200</v>
      </c>
      <c r="R236" s="42">
        <f t="shared" si="29"/>
        <v>17.5</v>
      </c>
      <c r="S236" s="42">
        <f t="shared" si="25"/>
        <v>8472</v>
      </c>
      <c r="T236" s="40">
        <v>21000</v>
      </c>
      <c r="U236" s="40"/>
      <c r="V236" s="40"/>
      <c r="W236" s="40"/>
      <c r="X236" s="40">
        <v>1000</v>
      </c>
      <c r="Y236" s="42">
        <f t="shared" si="26"/>
        <v>7060</v>
      </c>
      <c r="Z236" s="40">
        <f t="shared" si="27"/>
        <v>148260</v>
      </c>
      <c r="AA236" s="42">
        <f t="shared" si="28"/>
        <v>62057.400000000009</v>
      </c>
      <c r="AB236" s="40"/>
      <c r="AC236" s="40"/>
      <c r="AD236" s="40"/>
      <c r="AE236" s="40"/>
      <c r="AF236" s="40"/>
      <c r="AG236" s="40"/>
      <c r="AH236" s="40"/>
    </row>
    <row r="237" spans="1:34" x14ac:dyDescent="0.25">
      <c r="A237" s="56">
        <v>234</v>
      </c>
      <c r="B237" s="56" t="s">
        <v>111</v>
      </c>
      <c r="C237" s="40" t="s">
        <v>114</v>
      </c>
      <c r="D237" s="40" t="s">
        <v>83</v>
      </c>
      <c r="E237" s="40">
        <v>67.2</v>
      </c>
      <c r="F237" s="38" t="s">
        <v>1794</v>
      </c>
      <c r="G237" s="38" t="s">
        <v>47</v>
      </c>
      <c r="H237" s="40">
        <v>35</v>
      </c>
      <c r="I237" s="48">
        <v>43437</v>
      </c>
      <c r="J237" s="48">
        <v>43478</v>
      </c>
      <c r="K237" s="48">
        <v>43598</v>
      </c>
      <c r="L237" s="40">
        <v>41</v>
      </c>
      <c r="M237" s="40">
        <v>161</v>
      </c>
      <c r="N237" s="40">
        <v>12140</v>
      </c>
      <c r="O237" s="42">
        <f t="shared" si="24"/>
        <v>85708.4</v>
      </c>
      <c r="P237" s="40"/>
      <c r="Q237" s="40">
        <v>1147</v>
      </c>
      <c r="R237" s="42">
        <f t="shared" si="29"/>
        <v>17.890148212728857</v>
      </c>
      <c r="S237" s="42">
        <f t="shared" si="25"/>
        <v>8097.82</v>
      </c>
      <c r="T237" s="40">
        <v>20520</v>
      </c>
      <c r="U237" s="40"/>
      <c r="V237" s="40"/>
      <c r="W237" s="40"/>
      <c r="X237" s="40">
        <v>1000</v>
      </c>
      <c r="Y237" s="42">
        <f t="shared" si="26"/>
        <v>7060</v>
      </c>
      <c r="Z237" s="40">
        <f t="shared" si="27"/>
        <v>144871.19999999998</v>
      </c>
      <c r="AA237" s="42">
        <f t="shared" si="28"/>
        <v>59162.799999999988</v>
      </c>
      <c r="AB237" s="40"/>
      <c r="AC237" s="40"/>
      <c r="AD237" s="40"/>
      <c r="AE237" s="40"/>
      <c r="AF237" s="40"/>
      <c r="AG237" s="40"/>
      <c r="AH237" s="40"/>
    </row>
    <row r="238" spans="1:34" x14ac:dyDescent="0.25">
      <c r="A238" s="56">
        <v>235</v>
      </c>
      <c r="B238" s="56" t="s">
        <v>111</v>
      </c>
      <c r="C238" s="40" t="s">
        <v>114</v>
      </c>
      <c r="D238" s="40" t="s">
        <v>83</v>
      </c>
      <c r="E238" s="40">
        <v>67.099999999999994</v>
      </c>
      <c r="F238" s="38" t="s">
        <v>1795</v>
      </c>
      <c r="G238" s="38" t="s">
        <v>48</v>
      </c>
      <c r="H238" s="40">
        <v>35</v>
      </c>
      <c r="I238" s="48">
        <v>43441</v>
      </c>
      <c r="J238" s="48">
        <v>43481</v>
      </c>
      <c r="K238" s="48">
        <v>43601</v>
      </c>
      <c r="L238" s="40">
        <v>40</v>
      </c>
      <c r="M238" s="40">
        <v>160</v>
      </c>
      <c r="N238" s="40">
        <v>12060</v>
      </c>
      <c r="O238" s="42">
        <f t="shared" si="24"/>
        <v>85143.599999999991</v>
      </c>
      <c r="P238" s="40"/>
      <c r="Q238" s="40">
        <v>1120</v>
      </c>
      <c r="R238" s="42">
        <f t="shared" si="29"/>
        <v>17.5</v>
      </c>
      <c r="S238" s="42">
        <f t="shared" si="25"/>
        <v>7907.2</v>
      </c>
      <c r="T238" s="40">
        <v>19600</v>
      </c>
      <c r="U238" s="40"/>
      <c r="V238" s="40"/>
      <c r="W238" s="40"/>
      <c r="X238" s="40">
        <v>1000</v>
      </c>
      <c r="Y238" s="42">
        <f t="shared" si="26"/>
        <v>7060</v>
      </c>
      <c r="Z238" s="40">
        <f t="shared" si="27"/>
        <v>138376</v>
      </c>
      <c r="AA238" s="42">
        <f t="shared" si="28"/>
        <v>53232.400000000009</v>
      </c>
      <c r="AB238" s="40"/>
      <c r="AC238" s="40"/>
      <c r="AD238" s="40"/>
      <c r="AE238" s="40"/>
      <c r="AF238" s="40"/>
      <c r="AG238" s="40"/>
      <c r="AH238" s="40"/>
    </row>
    <row r="239" spans="1:34" x14ac:dyDescent="0.25">
      <c r="A239" s="56">
        <v>236</v>
      </c>
      <c r="B239" s="56" t="s">
        <v>111</v>
      </c>
      <c r="C239" s="40" t="s">
        <v>114</v>
      </c>
      <c r="D239" s="40" t="s">
        <v>83</v>
      </c>
      <c r="E239" s="42">
        <v>67.2</v>
      </c>
      <c r="F239" s="38" t="s">
        <v>1796</v>
      </c>
      <c r="G239" s="38" t="s">
        <v>49</v>
      </c>
      <c r="H239" s="40">
        <v>35</v>
      </c>
      <c r="I239" s="48">
        <v>43440</v>
      </c>
      <c r="J239" s="48">
        <v>43475</v>
      </c>
      <c r="K239" s="48">
        <v>43600</v>
      </c>
      <c r="L239" s="40">
        <v>35</v>
      </c>
      <c r="M239" s="40">
        <v>160</v>
      </c>
      <c r="N239" s="40">
        <v>11800</v>
      </c>
      <c r="O239" s="42">
        <f t="shared" si="24"/>
        <v>83308</v>
      </c>
      <c r="P239" s="40"/>
      <c r="Q239" s="40">
        <v>1120</v>
      </c>
      <c r="R239" s="42">
        <f t="shared" si="29"/>
        <v>17.5</v>
      </c>
      <c r="S239" s="42">
        <f t="shared" si="25"/>
        <v>7907.2</v>
      </c>
      <c r="T239" s="40">
        <v>19600</v>
      </c>
      <c r="U239" s="40"/>
      <c r="V239" s="40"/>
      <c r="W239" s="40"/>
      <c r="X239" s="40">
        <v>987</v>
      </c>
      <c r="Y239" s="42">
        <f t="shared" si="26"/>
        <v>6968.2199999999993</v>
      </c>
      <c r="Z239" s="40">
        <f t="shared" si="27"/>
        <v>138376</v>
      </c>
      <c r="AA239" s="42">
        <f t="shared" si="28"/>
        <v>55068</v>
      </c>
      <c r="AB239" s="40"/>
      <c r="AC239" s="40"/>
      <c r="AD239" s="40"/>
      <c r="AE239" s="40"/>
      <c r="AF239" s="40"/>
      <c r="AG239" s="40"/>
      <c r="AH239" s="40"/>
    </row>
    <row r="240" spans="1:34" x14ac:dyDescent="0.25">
      <c r="A240" s="56">
        <v>237</v>
      </c>
      <c r="B240" s="56" t="s">
        <v>111</v>
      </c>
      <c r="C240" s="40" t="s">
        <v>114</v>
      </c>
      <c r="D240" s="40" t="s">
        <v>83</v>
      </c>
      <c r="E240" s="40">
        <v>67.23</v>
      </c>
      <c r="F240" s="38" t="s">
        <v>1797</v>
      </c>
      <c r="G240" s="38" t="s">
        <v>50</v>
      </c>
      <c r="H240" s="40">
        <v>35</v>
      </c>
      <c r="I240" s="48">
        <v>43434</v>
      </c>
      <c r="J240" s="48">
        <v>43477</v>
      </c>
      <c r="K240" s="48">
        <v>43593</v>
      </c>
      <c r="L240" s="40">
        <v>43</v>
      </c>
      <c r="M240" s="40">
        <v>159</v>
      </c>
      <c r="N240" s="40">
        <v>11890</v>
      </c>
      <c r="O240" s="42">
        <f t="shared" si="24"/>
        <v>83943.4</v>
      </c>
      <c r="P240" s="40"/>
      <c r="Q240" s="40">
        <v>1100</v>
      </c>
      <c r="R240" s="42">
        <f t="shared" si="29"/>
        <v>17.272727272727273</v>
      </c>
      <c r="S240" s="42">
        <f t="shared" si="25"/>
        <v>7765.9999999999991</v>
      </c>
      <c r="T240" s="40">
        <v>19000</v>
      </c>
      <c r="U240" s="40"/>
      <c r="V240" s="40"/>
      <c r="W240" s="40"/>
      <c r="X240" s="40">
        <v>1000</v>
      </c>
      <c r="Y240" s="42">
        <f t="shared" si="26"/>
        <v>7060</v>
      </c>
      <c r="Z240" s="40">
        <f t="shared" si="27"/>
        <v>134140</v>
      </c>
      <c r="AA240" s="42">
        <f t="shared" si="28"/>
        <v>50196.600000000006</v>
      </c>
      <c r="AB240" s="40"/>
      <c r="AC240" s="40"/>
      <c r="AD240" s="40"/>
      <c r="AE240" s="40"/>
      <c r="AF240" s="40"/>
      <c r="AG240" s="40"/>
      <c r="AH240" s="40"/>
    </row>
    <row r="241" spans="1:34" x14ac:dyDescent="0.25">
      <c r="A241" s="56">
        <v>238</v>
      </c>
      <c r="B241" s="56" t="s">
        <v>111</v>
      </c>
      <c r="C241" s="40" t="s">
        <v>114</v>
      </c>
      <c r="D241" s="40" t="s">
        <v>83</v>
      </c>
      <c r="E241" s="40">
        <v>67.239999999999995</v>
      </c>
      <c r="F241" s="38" t="s">
        <v>1798</v>
      </c>
      <c r="G241" s="38" t="s">
        <v>51</v>
      </c>
      <c r="H241" s="40">
        <v>35</v>
      </c>
      <c r="I241" s="48">
        <v>43438</v>
      </c>
      <c r="J241" s="48">
        <v>43485</v>
      </c>
      <c r="K241" s="48">
        <v>43600</v>
      </c>
      <c r="L241" s="40">
        <v>47</v>
      </c>
      <c r="M241" s="40">
        <v>162</v>
      </c>
      <c r="N241" s="40">
        <v>11700</v>
      </c>
      <c r="O241" s="42">
        <f t="shared" si="24"/>
        <v>82602</v>
      </c>
      <c r="P241" s="40"/>
      <c r="Q241" s="40">
        <v>1190</v>
      </c>
      <c r="R241" s="42">
        <f t="shared" si="29"/>
        <v>17.207563025210085</v>
      </c>
      <c r="S241" s="42">
        <f t="shared" si="25"/>
        <v>8401.4</v>
      </c>
      <c r="T241" s="40">
        <v>20477</v>
      </c>
      <c r="U241" s="40"/>
      <c r="V241" s="40"/>
      <c r="W241" s="40"/>
      <c r="X241" s="40">
        <v>1040</v>
      </c>
      <c r="Y241" s="42">
        <f t="shared" si="26"/>
        <v>7342.4</v>
      </c>
      <c r="Z241" s="40">
        <f t="shared" si="27"/>
        <v>144567.62</v>
      </c>
      <c r="AA241" s="42">
        <f t="shared" si="28"/>
        <v>61965.619999999995</v>
      </c>
      <c r="AB241" s="40"/>
      <c r="AC241" s="40"/>
      <c r="AD241" s="40"/>
      <c r="AE241" s="40"/>
      <c r="AF241" s="40"/>
      <c r="AG241" s="40"/>
      <c r="AH241" s="40"/>
    </row>
    <row r="242" spans="1:34" x14ac:dyDescent="0.25">
      <c r="A242" s="56">
        <v>239</v>
      </c>
      <c r="B242" s="56" t="s">
        <v>111</v>
      </c>
      <c r="C242" s="40" t="s">
        <v>114</v>
      </c>
      <c r="D242" s="40" t="s">
        <v>83</v>
      </c>
      <c r="E242" s="40">
        <v>67.25</v>
      </c>
      <c r="F242" s="38" t="s">
        <v>1799</v>
      </c>
      <c r="G242" s="38" t="s">
        <v>52</v>
      </c>
      <c r="H242" s="40">
        <v>35</v>
      </c>
      <c r="I242" s="48">
        <v>43430</v>
      </c>
      <c r="J242" s="48">
        <v>43475</v>
      </c>
      <c r="K242" s="48">
        <v>43593</v>
      </c>
      <c r="L242" s="40">
        <v>45</v>
      </c>
      <c r="M242" s="40">
        <v>163</v>
      </c>
      <c r="N242" s="40">
        <v>12000</v>
      </c>
      <c r="O242" s="42">
        <f t="shared" si="24"/>
        <v>84719.999999999985</v>
      </c>
      <c r="P242" s="40"/>
      <c r="Q242" s="40">
        <v>1200</v>
      </c>
      <c r="R242" s="42">
        <f t="shared" si="29"/>
        <v>17.5</v>
      </c>
      <c r="S242" s="42">
        <f t="shared" si="25"/>
        <v>8472</v>
      </c>
      <c r="T242" s="40">
        <v>21000</v>
      </c>
      <c r="U242" s="40"/>
      <c r="V242" s="40"/>
      <c r="W242" s="40"/>
      <c r="X242" s="40">
        <v>1000</v>
      </c>
      <c r="Y242" s="42">
        <f t="shared" si="26"/>
        <v>7060</v>
      </c>
      <c r="Z242" s="40">
        <f t="shared" si="27"/>
        <v>148260</v>
      </c>
      <c r="AA242" s="42">
        <f t="shared" si="28"/>
        <v>63540.000000000015</v>
      </c>
      <c r="AB242" s="40"/>
      <c r="AC242" s="40"/>
      <c r="AD242" s="40"/>
      <c r="AE242" s="40"/>
      <c r="AF242" s="40"/>
      <c r="AG242" s="40"/>
      <c r="AH242" s="40"/>
    </row>
    <row r="243" spans="1:34" x14ac:dyDescent="0.25">
      <c r="A243" s="56">
        <v>240</v>
      </c>
      <c r="B243" s="56" t="s">
        <v>111</v>
      </c>
      <c r="C243" s="40" t="s">
        <v>114</v>
      </c>
      <c r="D243" s="40" t="s">
        <v>83</v>
      </c>
      <c r="E243" s="40">
        <v>67.260000000000005</v>
      </c>
      <c r="F243" s="38" t="s">
        <v>1800</v>
      </c>
      <c r="G243" s="38" t="s">
        <v>53</v>
      </c>
      <c r="H243" s="40">
        <v>35</v>
      </c>
      <c r="I243" s="48">
        <v>43431</v>
      </c>
      <c r="J243" s="48">
        <v>43471</v>
      </c>
      <c r="K243" s="48">
        <v>43594</v>
      </c>
      <c r="L243" s="40">
        <v>40</v>
      </c>
      <c r="M243" s="40">
        <v>163</v>
      </c>
      <c r="N243" s="40">
        <v>11770</v>
      </c>
      <c r="O243" s="42">
        <f t="shared" si="24"/>
        <v>83096.2</v>
      </c>
      <c r="P243" s="40"/>
      <c r="Q243" s="40">
        <v>1160</v>
      </c>
      <c r="R243" s="42">
        <f t="shared" si="29"/>
        <v>17.5</v>
      </c>
      <c r="S243" s="42">
        <f t="shared" si="25"/>
        <v>8189.6</v>
      </c>
      <c r="T243" s="40">
        <v>20300</v>
      </c>
      <c r="U243" s="40"/>
      <c r="V243" s="40"/>
      <c r="W243" s="40"/>
      <c r="X243" s="40">
        <v>1040</v>
      </c>
      <c r="Y243" s="42">
        <f t="shared" si="26"/>
        <v>7342.4</v>
      </c>
      <c r="Z243" s="40">
        <f t="shared" si="27"/>
        <v>143318</v>
      </c>
      <c r="AA243" s="42">
        <f t="shared" si="28"/>
        <v>60221.8</v>
      </c>
      <c r="AB243" s="40"/>
      <c r="AC243" s="40"/>
      <c r="AD243" s="40"/>
      <c r="AE243" s="40"/>
      <c r="AF243" s="40"/>
      <c r="AG243" s="40"/>
      <c r="AH243" s="40"/>
    </row>
    <row r="244" spans="1:34" x14ac:dyDescent="0.25">
      <c r="A244" s="56">
        <v>241</v>
      </c>
      <c r="B244" s="56" t="s">
        <v>111</v>
      </c>
      <c r="C244" s="40" t="s">
        <v>114</v>
      </c>
      <c r="D244" s="40" t="s">
        <v>83</v>
      </c>
      <c r="E244" s="40">
        <v>67.22</v>
      </c>
      <c r="F244" s="38" t="s">
        <v>1801</v>
      </c>
      <c r="G244" s="38" t="s">
        <v>54</v>
      </c>
      <c r="H244" s="40">
        <v>35</v>
      </c>
      <c r="I244" s="48">
        <v>43437</v>
      </c>
      <c r="J244" s="48">
        <v>43478</v>
      </c>
      <c r="K244" s="48">
        <v>43600</v>
      </c>
      <c r="L244" s="40">
        <v>41</v>
      </c>
      <c r="M244" s="40">
        <v>163</v>
      </c>
      <c r="N244" s="40">
        <v>11890</v>
      </c>
      <c r="O244" s="42">
        <f t="shared" si="24"/>
        <v>83943.4</v>
      </c>
      <c r="P244" s="40"/>
      <c r="Q244" s="40">
        <v>1200</v>
      </c>
      <c r="R244" s="42">
        <f t="shared" si="29"/>
        <v>17.5</v>
      </c>
      <c r="S244" s="42">
        <f t="shared" si="25"/>
        <v>8472</v>
      </c>
      <c r="T244" s="40">
        <v>21000</v>
      </c>
      <c r="U244" s="40"/>
      <c r="V244" s="40"/>
      <c r="W244" s="40"/>
      <c r="X244" s="40">
        <v>1000</v>
      </c>
      <c r="Y244" s="42">
        <f t="shared" si="26"/>
        <v>7060</v>
      </c>
      <c r="Z244" s="40">
        <f t="shared" si="27"/>
        <v>148260</v>
      </c>
      <c r="AA244" s="42">
        <f t="shared" si="28"/>
        <v>64316.600000000006</v>
      </c>
      <c r="AB244" s="40"/>
      <c r="AC244" s="40"/>
      <c r="AD244" s="40"/>
      <c r="AE244" s="40"/>
      <c r="AF244" s="40"/>
      <c r="AG244" s="40"/>
      <c r="AH244" s="40"/>
    </row>
    <row r="245" spans="1:34" x14ac:dyDescent="0.25">
      <c r="A245" s="56">
        <v>242</v>
      </c>
      <c r="B245" s="56" t="s">
        <v>111</v>
      </c>
      <c r="C245" s="40" t="s">
        <v>114</v>
      </c>
      <c r="D245" s="40" t="s">
        <v>83</v>
      </c>
      <c r="E245" s="40">
        <v>68.599999999999994</v>
      </c>
      <c r="F245" s="38" t="s">
        <v>1802</v>
      </c>
      <c r="G245" s="38" t="s">
        <v>55</v>
      </c>
      <c r="H245" s="40">
        <v>35</v>
      </c>
      <c r="I245" s="48">
        <v>43438</v>
      </c>
      <c r="J245" s="48">
        <v>43478</v>
      </c>
      <c r="K245" s="48">
        <v>43599</v>
      </c>
      <c r="L245" s="40">
        <v>40</v>
      </c>
      <c r="M245" s="40">
        <v>161</v>
      </c>
      <c r="N245" s="40">
        <v>11614</v>
      </c>
      <c r="O245" s="42">
        <f t="shared" si="24"/>
        <v>81994.84</v>
      </c>
      <c r="P245" s="40"/>
      <c r="Q245" s="40">
        <v>1120</v>
      </c>
      <c r="R245" s="42">
        <f t="shared" si="29"/>
        <v>17.5</v>
      </c>
      <c r="S245" s="42">
        <f t="shared" si="25"/>
        <v>7907.2</v>
      </c>
      <c r="T245" s="40">
        <v>19600</v>
      </c>
      <c r="U245" s="40"/>
      <c r="V245" s="40"/>
      <c r="W245" s="40"/>
      <c r="X245" s="40">
        <v>1000</v>
      </c>
      <c r="Y245" s="42">
        <f t="shared" si="26"/>
        <v>7060</v>
      </c>
      <c r="Z245" s="40">
        <f t="shared" si="27"/>
        <v>138376</v>
      </c>
      <c r="AA245" s="42">
        <f t="shared" si="28"/>
        <v>56381.16</v>
      </c>
      <c r="AB245" s="40"/>
      <c r="AC245" s="40"/>
      <c r="AD245" s="40"/>
      <c r="AE245" s="40"/>
      <c r="AF245" s="40"/>
      <c r="AG245" s="40"/>
      <c r="AH245" s="40"/>
    </row>
    <row r="246" spans="1:34" x14ac:dyDescent="0.25">
      <c r="A246" s="56">
        <v>243</v>
      </c>
      <c r="B246" s="56" t="s">
        <v>111</v>
      </c>
      <c r="C246" s="40" t="s">
        <v>114</v>
      </c>
      <c r="D246" s="40" t="s">
        <v>83</v>
      </c>
      <c r="E246" s="40">
        <v>68.12</v>
      </c>
      <c r="F246" s="38" t="s">
        <v>1803</v>
      </c>
      <c r="G246" s="38" t="s">
        <v>56</v>
      </c>
      <c r="H246" s="40">
        <v>35</v>
      </c>
      <c r="I246" s="48">
        <v>43432</v>
      </c>
      <c r="J246" s="48">
        <v>43475</v>
      </c>
      <c r="K246" s="48">
        <v>43588</v>
      </c>
      <c r="L246" s="40">
        <v>43</v>
      </c>
      <c r="M246" s="40">
        <v>156</v>
      </c>
      <c r="N246" s="40">
        <v>12080</v>
      </c>
      <c r="O246" s="42">
        <f t="shared" si="24"/>
        <v>85284.800000000003</v>
      </c>
      <c r="P246" s="40"/>
      <c r="Q246" s="40">
        <v>1200</v>
      </c>
      <c r="R246" s="42">
        <f t="shared" si="29"/>
        <v>17.5</v>
      </c>
      <c r="S246" s="42">
        <f t="shared" si="25"/>
        <v>8472</v>
      </c>
      <c r="T246" s="40">
        <v>21000</v>
      </c>
      <c r="U246" s="40"/>
      <c r="V246" s="40"/>
      <c r="W246" s="40"/>
      <c r="X246" s="40">
        <v>1000</v>
      </c>
      <c r="Y246" s="42">
        <f t="shared" si="26"/>
        <v>7060</v>
      </c>
      <c r="Z246" s="40">
        <f t="shared" si="27"/>
        <v>148260</v>
      </c>
      <c r="AA246" s="42">
        <f t="shared" si="28"/>
        <v>62975.199999999997</v>
      </c>
      <c r="AB246" s="40"/>
      <c r="AC246" s="40"/>
      <c r="AD246" s="40"/>
      <c r="AE246" s="40"/>
      <c r="AF246" s="40"/>
      <c r="AG246" s="40"/>
      <c r="AH246" s="40"/>
    </row>
    <row r="247" spans="1:34" x14ac:dyDescent="0.25">
      <c r="A247" s="56">
        <v>244</v>
      </c>
      <c r="B247" s="56" t="s">
        <v>111</v>
      </c>
      <c r="C247" s="40" t="s">
        <v>114</v>
      </c>
      <c r="D247" s="40" t="s">
        <v>83</v>
      </c>
      <c r="E247" s="40">
        <v>68.7</v>
      </c>
      <c r="F247" s="38" t="s">
        <v>1804</v>
      </c>
      <c r="G247" s="38" t="s">
        <v>57</v>
      </c>
      <c r="H247" s="40">
        <v>35</v>
      </c>
      <c r="I247" s="48">
        <v>43440</v>
      </c>
      <c r="J247" s="48">
        <v>43479</v>
      </c>
      <c r="K247" s="48">
        <v>43596</v>
      </c>
      <c r="L247" s="40">
        <v>39</v>
      </c>
      <c r="M247" s="40">
        <v>156</v>
      </c>
      <c r="N247" s="40">
        <v>11660</v>
      </c>
      <c r="O247" s="42">
        <f t="shared" si="24"/>
        <v>82319.600000000006</v>
      </c>
      <c r="P247" s="40"/>
      <c r="Q247" s="40">
        <v>1160</v>
      </c>
      <c r="R247" s="42">
        <f t="shared" si="29"/>
        <v>17.5</v>
      </c>
      <c r="S247" s="42">
        <f t="shared" si="25"/>
        <v>8189.6</v>
      </c>
      <c r="T247" s="40">
        <v>20300</v>
      </c>
      <c r="U247" s="40"/>
      <c r="V247" s="40"/>
      <c r="W247" s="40"/>
      <c r="X247" s="40">
        <v>1000</v>
      </c>
      <c r="Y247" s="42">
        <f t="shared" si="26"/>
        <v>7060</v>
      </c>
      <c r="Z247" s="40">
        <f t="shared" si="27"/>
        <v>143318</v>
      </c>
      <c r="AA247" s="42">
        <f t="shared" si="28"/>
        <v>60998.399999999994</v>
      </c>
      <c r="AB247" s="40"/>
      <c r="AC247" s="40"/>
      <c r="AD247" s="40"/>
      <c r="AE247" s="40"/>
      <c r="AF247" s="40"/>
      <c r="AG247" s="40"/>
      <c r="AH247" s="40"/>
    </row>
    <row r="248" spans="1:34" x14ac:dyDescent="0.25">
      <c r="A248" s="56">
        <v>245</v>
      </c>
      <c r="B248" s="56" t="s">
        <v>111</v>
      </c>
      <c r="C248" s="40" t="s">
        <v>114</v>
      </c>
      <c r="D248" s="40" t="s">
        <v>83</v>
      </c>
      <c r="E248" s="40">
        <v>68.239999999999995</v>
      </c>
      <c r="F248" s="38" t="s">
        <v>1805</v>
      </c>
      <c r="G248" s="38" t="s">
        <v>58</v>
      </c>
      <c r="H248" s="40">
        <v>35</v>
      </c>
      <c r="I248" s="48">
        <v>43426</v>
      </c>
      <c r="J248" s="48">
        <v>43475</v>
      </c>
      <c r="K248" s="48">
        <v>43588</v>
      </c>
      <c r="L248" s="40">
        <v>49</v>
      </c>
      <c r="M248" s="40">
        <v>162</v>
      </c>
      <c r="N248" s="40">
        <v>11650</v>
      </c>
      <c r="O248" s="42">
        <f t="shared" si="24"/>
        <v>82248.999999999985</v>
      </c>
      <c r="P248" s="40"/>
      <c r="Q248" s="40">
        <v>1200</v>
      </c>
      <c r="R248" s="42">
        <f t="shared" si="29"/>
        <v>17.5</v>
      </c>
      <c r="S248" s="42">
        <f t="shared" si="25"/>
        <v>8472</v>
      </c>
      <c r="T248" s="40">
        <v>21000</v>
      </c>
      <c r="U248" s="40"/>
      <c r="V248" s="40"/>
      <c r="W248" s="40"/>
      <c r="X248" s="40">
        <v>1040</v>
      </c>
      <c r="Y248" s="42">
        <f t="shared" si="26"/>
        <v>7342.4</v>
      </c>
      <c r="Z248" s="40">
        <f t="shared" si="27"/>
        <v>148260</v>
      </c>
      <c r="AA248" s="42">
        <f t="shared" si="28"/>
        <v>66011.000000000015</v>
      </c>
      <c r="AB248" s="40"/>
      <c r="AC248" s="40"/>
      <c r="AD248" s="40"/>
      <c r="AE248" s="40"/>
      <c r="AF248" s="40"/>
      <c r="AG248" s="40"/>
      <c r="AH248" s="40"/>
    </row>
    <row r="249" spans="1:34" x14ac:dyDescent="0.25">
      <c r="A249" s="56">
        <v>246</v>
      </c>
      <c r="B249" s="56" t="s">
        <v>111</v>
      </c>
      <c r="C249" s="40" t="s">
        <v>114</v>
      </c>
      <c r="D249" s="40" t="s">
        <v>83</v>
      </c>
      <c r="E249" s="40">
        <v>68.23</v>
      </c>
      <c r="F249" s="38" t="s">
        <v>1806</v>
      </c>
      <c r="G249" s="38" t="s">
        <v>59</v>
      </c>
      <c r="H249" s="40">
        <v>35</v>
      </c>
      <c r="I249" s="48">
        <v>43460</v>
      </c>
      <c r="J249" s="48">
        <v>43475</v>
      </c>
      <c r="K249" s="48">
        <v>43592</v>
      </c>
      <c r="L249" s="40">
        <v>15</v>
      </c>
      <c r="M249" s="40">
        <v>132</v>
      </c>
      <c r="N249" s="40">
        <v>12000</v>
      </c>
      <c r="O249" s="42">
        <f t="shared" si="24"/>
        <v>84719.999999999985</v>
      </c>
      <c r="P249" s="40"/>
      <c r="Q249" s="40">
        <v>1160</v>
      </c>
      <c r="R249" s="42">
        <f t="shared" si="29"/>
        <v>16.25</v>
      </c>
      <c r="S249" s="42">
        <f t="shared" si="25"/>
        <v>8189.6</v>
      </c>
      <c r="T249" s="40">
        <v>18850</v>
      </c>
      <c r="U249" s="40"/>
      <c r="V249" s="40"/>
      <c r="W249" s="40"/>
      <c r="X249" s="40">
        <v>1000</v>
      </c>
      <c r="Y249" s="42">
        <f t="shared" si="26"/>
        <v>7060</v>
      </c>
      <c r="Z249" s="40">
        <f t="shared" si="27"/>
        <v>133081</v>
      </c>
      <c r="AA249" s="42">
        <f t="shared" si="28"/>
        <v>48361.000000000015</v>
      </c>
      <c r="AB249" s="40"/>
      <c r="AC249" s="40"/>
      <c r="AD249" s="40"/>
      <c r="AE249" s="40"/>
      <c r="AF249" s="40"/>
      <c r="AG249" s="40"/>
      <c r="AH249" s="40"/>
    </row>
    <row r="250" spans="1:34" x14ac:dyDescent="0.25">
      <c r="A250" s="56">
        <v>247</v>
      </c>
      <c r="B250" s="56" t="s">
        <v>111</v>
      </c>
      <c r="C250" s="40" t="s">
        <v>114</v>
      </c>
      <c r="D250" s="40" t="s">
        <v>83</v>
      </c>
      <c r="E250" s="40">
        <v>68.25</v>
      </c>
      <c r="F250" s="38" t="s">
        <v>1807</v>
      </c>
      <c r="G250" s="38" t="s">
        <v>60</v>
      </c>
      <c r="H250" s="40">
        <v>35</v>
      </c>
      <c r="I250" s="48">
        <v>43434</v>
      </c>
      <c r="J250" s="48">
        <v>43476</v>
      </c>
      <c r="K250" s="48">
        <v>43592</v>
      </c>
      <c r="L250" s="40">
        <v>42</v>
      </c>
      <c r="M250" s="40">
        <v>158</v>
      </c>
      <c r="N250" s="40">
        <v>11610</v>
      </c>
      <c r="O250" s="42">
        <f t="shared" si="24"/>
        <v>81966.600000000006</v>
      </c>
      <c r="P250" s="40"/>
      <c r="Q250" s="40">
        <v>1180</v>
      </c>
      <c r="R250" s="42">
        <f t="shared" si="29"/>
        <v>17.5</v>
      </c>
      <c r="S250" s="42">
        <f t="shared" si="25"/>
        <v>8330.7999999999993</v>
      </c>
      <c r="T250" s="40">
        <v>20650</v>
      </c>
      <c r="U250" s="40"/>
      <c r="V250" s="40"/>
      <c r="W250" s="40"/>
      <c r="X250" s="40">
        <v>1000</v>
      </c>
      <c r="Y250" s="42">
        <f t="shared" si="26"/>
        <v>7060</v>
      </c>
      <c r="Z250" s="40">
        <f t="shared" si="27"/>
        <v>145789</v>
      </c>
      <c r="AA250" s="42">
        <f t="shared" si="28"/>
        <v>63822.399999999994</v>
      </c>
      <c r="AB250" s="40"/>
      <c r="AC250" s="40"/>
      <c r="AD250" s="40"/>
      <c r="AE250" s="40"/>
      <c r="AF250" s="40"/>
      <c r="AG250" s="40"/>
      <c r="AH250" s="40"/>
    </row>
    <row r="251" spans="1:34" x14ac:dyDescent="0.25">
      <c r="A251" s="56">
        <v>248</v>
      </c>
      <c r="B251" s="56" t="s">
        <v>111</v>
      </c>
      <c r="C251" s="40" t="s">
        <v>114</v>
      </c>
      <c r="D251" s="40" t="s">
        <v>83</v>
      </c>
      <c r="E251" s="40">
        <v>68.260000000000005</v>
      </c>
      <c r="F251" s="38" t="s">
        <v>1808</v>
      </c>
      <c r="G251" s="38" t="s">
        <v>52</v>
      </c>
      <c r="H251" s="40">
        <v>35</v>
      </c>
      <c r="I251" s="48">
        <v>43437</v>
      </c>
      <c r="J251" s="48">
        <v>43475</v>
      </c>
      <c r="K251" s="48">
        <v>43590</v>
      </c>
      <c r="L251" s="40">
        <v>38</v>
      </c>
      <c r="M251" s="40">
        <v>153</v>
      </c>
      <c r="N251" s="40">
        <v>11610</v>
      </c>
      <c r="O251" s="42">
        <f t="shared" si="24"/>
        <v>81966.600000000006</v>
      </c>
      <c r="P251" s="40"/>
      <c r="Q251" s="40">
        <v>1040</v>
      </c>
      <c r="R251" s="42">
        <f t="shared" si="29"/>
        <v>17.5</v>
      </c>
      <c r="S251" s="42">
        <f t="shared" si="25"/>
        <v>7342.4</v>
      </c>
      <c r="T251" s="40">
        <v>18200</v>
      </c>
      <c r="U251" s="40"/>
      <c r="V251" s="40"/>
      <c r="W251" s="40"/>
      <c r="X251" s="40">
        <v>950</v>
      </c>
      <c r="Y251" s="42">
        <f t="shared" si="26"/>
        <v>6707</v>
      </c>
      <c r="Z251" s="40">
        <f t="shared" si="27"/>
        <v>128492</v>
      </c>
      <c r="AA251" s="42">
        <f t="shared" si="28"/>
        <v>46525.399999999994</v>
      </c>
      <c r="AB251" s="40"/>
      <c r="AC251" s="40"/>
      <c r="AD251" s="40"/>
      <c r="AE251" s="40"/>
      <c r="AF251" s="40"/>
      <c r="AG251" s="40"/>
      <c r="AH251" s="40"/>
    </row>
    <row r="252" spans="1:34" x14ac:dyDescent="0.25">
      <c r="A252" s="56">
        <v>249</v>
      </c>
      <c r="B252" s="56" t="s">
        <v>111</v>
      </c>
      <c r="C252" s="40" t="s">
        <v>114</v>
      </c>
      <c r="D252" s="40" t="s">
        <v>83</v>
      </c>
      <c r="E252" s="40">
        <v>68.22</v>
      </c>
      <c r="F252" s="38" t="s">
        <v>1809</v>
      </c>
      <c r="G252" s="38" t="s">
        <v>61</v>
      </c>
      <c r="H252" s="40">
        <v>35</v>
      </c>
      <c r="I252" s="48">
        <v>43428</v>
      </c>
      <c r="J252" s="48">
        <v>43477</v>
      </c>
      <c r="K252" s="48">
        <v>43584</v>
      </c>
      <c r="L252" s="40">
        <v>49</v>
      </c>
      <c r="M252" s="40">
        <v>156</v>
      </c>
      <c r="N252" s="40">
        <v>11670</v>
      </c>
      <c r="O252" s="42">
        <f t="shared" si="24"/>
        <v>82390.2</v>
      </c>
      <c r="P252" s="40"/>
      <c r="Q252" s="40">
        <v>1160</v>
      </c>
      <c r="R252" s="42">
        <f t="shared" si="29"/>
        <v>17.5</v>
      </c>
      <c r="S252" s="42">
        <f t="shared" si="25"/>
        <v>8189.6</v>
      </c>
      <c r="T252" s="40">
        <v>20300</v>
      </c>
      <c r="U252" s="40"/>
      <c r="V252" s="40"/>
      <c r="W252" s="40"/>
      <c r="X252" s="40">
        <v>1000</v>
      </c>
      <c r="Y252" s="42">
        <f t="shared" si="26"/>
        <v>7060</v>
      </c>
      <c r="Z252" s="40">
        <f t="shared" si="27"/>
        <v>143318</v>
      </c>
      <c r="AA252" s="42">
        <f t="shared" si="28"/>
        <v>60927.8</v>
      </c>
      <c r="AB252" s="40"/>
      <c r="AC252" s="40"/>
      <c r="AD252" s="40"/>
      <c r="AE252" s="40"/>
      <c r="AF252" s="40"/>
      <c r="AG252" s="40"/>
      <c r="AH252" s="40"/>
    </row>
    <row r="253" spans="1:34" x14ac:dyDescent="0.25">
      <c r="A253" s="56">
        <v>250</v>
      </c>
      <c r="B253" s="56" t="s">
        <v>111</v>
      </c>
      <c r="C253" s="40" t="s">
        <v>114</v>
      </c>
      <c r="D253" s="40" t="s">
        <v>83</v>
      </c>
      <c r="E253" s="40">
        <v>68.209999999999994</v>
      </c>
      <c r="F253" s="38" t="s">
        <v>1810</v>
      </c>
      <c r="G253" s="38" t="s">
        <v>62</v>
      </c>
      <c r="H253" s="40">
        <v>35</v>
      </c>
      <c r="I253" s="48">
        <v>43437</v>
      </c>
      <c r="J253" s="48">
        <v>43475</v>
      </c>
      <c r="K253" s="48">
        <v>43594</v>
      </c>
      <c r="L253" s="40">
        <v>38</v>
      </c>
      <c r="M253" s="40">
        <v>157</v>
      </c>
      <c r="N253" s="40">
        <v>11540</v>
      </c>
      <c r="O253" s="42">
        <f t="shared" si="24"/>
        <v>81472.399999999994</v>
      </c>
      <c r="P253" s="40"/>
      <c r="Q253" s="40">
        <v>1150</v>
      </c>
      <c r="R253" s="42">
        <f t="shared" si="29"/>
        <v>17.5</v>
      </c>
      <c r="S253" s="42">
        <f t="shared" si="25"/>
        <v>8118.9999999999991</v>
      </c>
      <c r="T253" s="40">
        <v>20125</v>
      </c>
      <c r="U253" s="40"/>
      <c r="V253" s="40"/>
      <c r="W253" s="40"/>
      <c r="X253" s="40">
        <v>985</v>
      </c>
      <c r="Y253" s="42">
        <f t="shared" si="26"/>
        <v>6954.0999999999995</v>
      </c>
      <c r="Z253" s="40">
        <f t="shared" si="27"/>
        <v>142082.49999999997</v>
      </c>
      <c r="AA253" s="42">
        <f t="shared" si="28"/>
        <v>60610.099999999977</v>
      </c>
      <c r="AB253" s="40"/>
      <c r="AC253" s="40"/>
      <c r="AD253" s="40"/>
      <c r="AE253" s="40"/>
      <c r="AF253" s="40"/>
      <c r="AG253" s="40"/>
      <c r="AH253" s="40"/>
    </row>
    <row r="254" spans="1:34" x14ac:dyDescent="0.25">
      <c r="A254" s="56">
        <v>251</v>
      </c>
      <c r="B254" s="56" t="s">
        <v>111</v>
      </c>
      <c r="C254" s="40" t="s">
        <v>114</v>
      </c>
      <c r="D254" s="40" t="s">
        <v>83</v>
      </c>
      <c r="E254" s="40">
        <v>68.19</v>
      </c>
      <c r="F254" s="38" t="s">
        <v>1811</v>
      </c>
      <c r="G254" s="38" t="s">
        <v>65</v>
      </c>
      <c r="H254" s="40">
        <v>35</v>
      </c>
      <c r="I254" s="48">
        <v>43427</v>
      </c>
      <c r="J254" s="48">
        <v>43475</v>
      </c>
      <c r="K254" s="48">
        <v>43589</v>
      </c>
      <c r="L254" s="40">
        <v>48</v>
      </c>
      <c r="M254" s="40">
        <v>162</v>
      </c>
      <c r="N254" s="40">
        <v>11725</v>
      </c>
      <c r="O254" s="42">
        <f t="shared" si="24"/>
        <v>82778.5</v>
      </c>
      <c r="P254" s="40"/>
      <c r="Q254" s="40">
        <v>1160</v>
      </c>
      <c r="R254" s="42">
        <f t="shared" si="29"/>
        <v>17.5</v>
      </c>
      <c r="S254" s="42">
        <f t="shared" si="25"/>
        <v>8189.6</v>
      </c>
      <c r="T254" s="40">
        <v>20300</v>
      </c>
      <c r="U254" s="40"/>
      <c r="V254" s="40"/>
      <c r="W254" s="40"/>
      <c r="X254" s="40">
        <v>990</v>
      </c>
      <c r="Y254" s="42">
        <f t="shared" si="26"/>
        <v>6989.4</v>
      </c>
      <c r="Z254" s="40">
        <f t="shared" si="27"/>
        <v>143318</v>
      </c>
      <c r="AA254" s="42">
        <f t="shared" si="28"/>
        <v>60539.5</v>
      </c>
      <c r="AB254" s="40"/>
      <c r="AC254" s="40"/>
      <c r="AD254" s="40"/>
      <c r="AE254" s="40"/>
      <c r="AF254" s="40"/>
      <c r="AG254" s="40"/>
      <c r="AH254" s="40"/>
    </row>
    <row r="255" spans="1:34" x14ac:dyDescent="0.25">
      <c r="A255" s="56">
        <v>252</v>
      </c>
      <c r="B255" s="56" t="s">
        <v>111</v>
      </c>
      <c r="C255" s="40" t="s">
        <v>114</v>
      </c>
      <c r="D255" s="40" t="s">
        <v>83</v>
      </c>
      <c r="E255" s="40">
        <v>68.17</v>
      </c>
      <c r="F255" s="38" t="s">
        <v>1812</v>
      </c>
      <c r="G255" s="38" t="s">
        <v>66</v>
      </c>
      <c r="H255" s="40">
        <v>35</v>
      </c>
      <c r="I255" s="48">
        <v>43430</v>
      </c>
      <c r="J255" s="48">
        <v>43475</v>
      </c>
      <c r="K255" s="48">
        <v>43591</v>
      </c>
      <c r="L255" s="40">
        <v>45</v>
      </c>
      <c r="M255" s="40">
        <v>161</v>
      </c>
      <c r="N255" s="40">
        <v>10620</v>
      </c>
      <c r="O255" s="42">
        <f t="shared" si="24"/>
        <v>74977.2</v>
      </c>
      <c r="P255" s="40"/>
      <c r="Q255" s="40">
        <v>1200</v>
      </c>
      <c r="R255" s="42">
        <f t="shared" si="29"/>
        <v>17.5</v>
      </c>
      <c r="S255" s="42">
        <f t="shared" si="25"/>
        <v>8472</v>
      </c>
      <c r="T255" s="40">
        <v>21000</v>
      </c>
      <c r="U255" s="40"/>
      <c r="V255" s="40"/>
      <c r="W255" s="40"/>
      <c r="X255" s="40">
        <v>1000</v>
      </c>
      <c r="Y255" s="42">
        <f t="shared" si="26"/>
        <v>7060</v>
      </c>
      <c r="Z255" s="40">
        <f t="shared" si="27"/>
        <v>148260</v>
      </c>
      <c r="AA255" s="42">
        <f t="shared" si="28"/>
        <v>73282.8</v>
      </c>
      <c r="AB255" s="40"/>
      <c r="AC255" s="40"/>
      <c r="AD255" s="40"/>
      <c r="AE255" s="40"/>
      <c r="AF255" s="40"/>
      <c r="AG255" s="40"/>
      <c r="AH255" s="40"/>
    </row>
    <row r="256" spans="1:34" x14ac:dyDescent="0.25">
      <c r="A256" s="56">
        <v>253</v>
      </c>
      <c r="B256" s="56" t="s">
        <v>111</v>
      </c>
      <c r="C256" s="40" t="s">
        <v>114</v>
      </c>
      <c r="D256" s="40" t="s">
        <v>83</v>
      </c>
      <c r="E256" s="40">
        <v>68.16</v>
      </c>
      <c r="F256" s="38" t="s">
        <v>1813</v>
      </c>
      <c r="G256" s="38" t="s">
        <v>34</v>
      </c>
      <c r="H256" s="40">
        <v>35</v>
      </c>
      <c r="I256" s="48">
        <v>43431</v>
      </c>
      <c r="J256" s="48">
        <v>43488</v>
      </c>
      <c r="K256" s="48">
        <v>43588</v>
      </c>
      <c r="L256" s="40">
        <v>57</v>
      </c>
      <c r="M256" s="40">
        <v>157</v>
      </c>
      <c r="N256" s="40">
        <v>11610</v>
      </c>
      <c r="O256" s="42">
        <f t="shared" si="24"/>
        <v>81966.600000000006</v>
      </c>
      <c r="P256" s="40"/>
      <c r="Q256" s="40">
        <v>1156</v>
      </c>
      <c r="R256" s="42">
        <f t="shared" si="29"/>
        <v>17.5</v>
      </c>
      <c r="S256" s="42">
        <f t="shared" si="25"/>
        <v>8161.3600000000006</v>
      </c>
      <c r="T256" s="40">
        <v>20230</v>
      </c>
      <c r="U256" s="40"/>
      <c r="V256" s="40"/>
      <c r="W256" s="40"/>
      <c r="X256" s="40">
        <v>1040</v>
      </c>
      <c r="Y256" s="42">
        <f t="shared" si="26"/>
        <v>7342.4</v>
      </c>
      <c r="Z256" s="40">
        <f t="shared" si="27"/>
        <v>142823.80000000002</v>
      </c>
      <c r="AA256" s="42">
        <f t="shared" si="28"/>
        <v>60857.200000000012</v>
      </c>
      <c r="AB256" s="40"/>
      <c r="AC256" s="40"/>
      <c r="AD256" s="40"/>
      <c r="AE256" s="40"/>
      <c r="AF256" s="40"/>
      <c r="AG256" s="40"/>
      <c r="AH256" s="40"/>
    </row>
    <row r="257" spans="1:34" x14ac:dyDescent="0.25">
      <c r="A257" s="56">
        <v>254</v>
      </c>
      <c r="B257" s="56" t="s">
        <v>111</v>
      </c>
      <c r="C257" s="40" t="s">
        <v>114</v>
      </c>
      <c r="D257" s="40" t="s">
        <v>83</v>
      </c>
      <c r="E257" s="40">
        <v>68.150000000000006</v>
      </c>
      <c r="F257" s="38" t="s">
        <v>1814</v>
      </c>
      <c r="G257" s="38" t="s">
        <v>68</v>
      </c>
      <c r="H257" s="40">
        <v>35</v>
      </c>
      <c r="I257" s="48">
        <v>43429</v>
      </c>
      <c r="J257" s="48">
        <v>43475</v>
      </c>
      <c r="K257" s="48">
        <v>43589</v>
      </c>
      <c r="L257" s="40">
        <v>46</v>
      </c>
      <c r="M257" s="40">
        <v>160</v>
      </c>
      <c r="N257" s="40">
        <v>10980</v>
      </c>
      <c r="O257" s="42">
        <f t="shared" si="24"/>
        <v>77518.8</v>
      </c>
      <c r="P257" s="40"/>
      <c r="Q257" s="40">
        <v>1116</v>
      </c>
      <c r="R257" s="42">
        <f t="shared" si="29"/>
        <v>17.5</v>
      </c>
      <c r="S257" s="42">
        <f t="shared" si="25"/>
        <v>7878.96</v>
      </c>
      <c r="T257" s="40">
        <v>19530</v>
      </c>
      <c r="U257" s="40"/>
      <c r="V257" s="40"/>
      <c r="W257" s="40"/>
      <c r="X257" s="40">
        <v>985</v>
      </c>
      <c r="Y257" s="42">
        <f t="shared" si="26"/>
        <v>6954.0999999999995</v>
      </c>
      <c r="Z257" s="40">
        <f t="shared" si="27"/>
        <v>137881.79999999999</v>
      </c>
      <c r="AA257" s="42">
        <f t="shared" si="28"/>
        <v>60362.999999999985</v>
      </c>
      <c r="AB257" s="40"/>
      <c r="AC257" s="40"/>
      <c r="AD257" s="40"/>
      <c r="AE257" s="40"/>
      <c r="AF257" s="40"/>
      <c r="AG257" s="40"/>
      <c r="AH257" s="40"/>
    </row>
    <row r="258" spans="1:34" x14ac:dyDescent="0.25">
      <c r="A258" s="56">
        <v>255</v>
      </c>
      <c r="B258" s="56" t="s">
        <v>111</v>
      </c>
      <c r="C258" s="40" t="s">
        <v>114</v>
      </c>
      <c r="D258" s="40" t="s">
        <v>83</v>
      </c>
      <c r="E258" s="40">
        <v>68.11</v>
      </c>
      <c r="F258" s="38" t="s">
        <v>1815</v>
      </c>
      <c r="G258" s="38" t="s">
        <v>69</v>
      </c>
      <c r="H258" s="40">
        <v>35</v>
      </c>
      <c r="I258" s="48">
        <v>43431</v>
      </c>
      <c r="J258" s="48">
        <v>43475</v>
      </c>
      <c r="K258" s="48">
        <v>43590</v>
      </c>
      <c r="L258" s="40">
        <v>44</v>
      </c>
      <c r="M258" s="40">
        <v>159</v>
      </c>
      <c r="N258" s="40">
        <v>11680</v>
      </c>
      <c r="O258" s="42">
        <f t="shared" si="24"/>
        <v>82460.800000000003</v>
      </c>
      <c r="P258" s="40"/>
      <c r="Q258" s="40">
        <v>1200</v>
      </c>
      <c r="R258" s="42">
        <f t="shared" si="29"/>
        <v>17.5</v>
      </c>
      <c r="S258" s="42">
        <f t="shared" si="25"/>
        <v>8472</v>
      </c>
      <c r="T258" s="40">
        <v>21000</v>
      </c>
      <c r="U258" s="40"/>
      <c r="V258" s="40"/>
      <c r="W258" s="40"/>
      <c r="X258" s="40">
        <v>1040</v>
      </c>
      <c r="Y258" s="42">
        <f t="shared" si="26"/>
        <v>7342.4</v>
      </c>
      <c r="Z258" s="40">
        <f t="shared" si="27"/>
        <v>148260</v>
      </c>
      <c r="AA258" s="42">
        <f t="shared" si="28"/>
        <v>65799.199999999997</v>
      </c>
      <c r="AB258" s="40"/>
      <c r="AC258" s="40"/>
      <c r="AD258" s="40"/>
      <c r="AE258" s="40"/>
      <c r="AF258" s="40"/>
      <c r="AG258" s="40"/>
      <c r="AH258" s="40"/>
    </row>
    <row r="259" spans="1:34" x14ac:dyDescent="0.25">
      <c r="A259" s="56">
        <v>256</v>
      </c>
      <c r="B259" s="56" t="s">
        <v>111</v>
      </c>
      <c r="C259" s="40" t="s">
        <v>114</v>
      </c>
      <c r="D259" s="40" t="s">
        <v>83</v>
      </c>
      <c r="E259" s="40">
        <v>68.14</v>
      </c>
      <c r="F259" s="38" t="s">
        <v>1816</v>
      </c>
      <c r="G259" s="38" t="s">
        <v>70</v>
      </c>
      <c r="H259" s="40">
        <v>35</v>
      </c>
      <c r="I259" s="48">
        <v>43441</v>
      </c>
      <c r="J259" s="48">
        <v>43482</v>
      </c>
      <c r="K259" s="48">
        <v>43595</v>
      </c>
      <c r="L259" s="40">
        <v>41</v>
      </c>
      <c r="M259" s="40">
        <v>154</v>
      </c>
      <c r="N259" s="40">
        <v>11995</v>
      </c>
      <c r="O259" s="42">
        <f t="shared" si="24"/>
        <v>84684.7</v>
      </c>
      <c r="P259" s="40"/>
      <c r="Q259" s="40">
        <v>1190</v>
      </c>
      <c r="R259" s="42">
        <f t="shared" si="29"/>
        <v>17.5</v>
      </c>
      <c r="S259" s="42">
        <f t="shared" si="25"/>
        <v>8401.4</v>
      </c>
      <c r="T259" s="40">
        <v>20825</v>
      </c>
      <c r="U259" s="40"/>
      <c r="V259" s="40"/>
      <c r="W259" s="40"/>
      <c r="X259" s="40">
        <v>1000</v>
      </c>
      <c r="Y259" s="42">
        <f t="shared" si="26"/>
        <v>7060</v>
      </c>
      <c r="Z259" s="40">
        <f t="shared" si="27"/>
        <v>147024.5</v>
      </c>
      <c r="AA259" s="42">
        <f t="shared" si="28"/>
        <v>62339.8</v>
      </c>
      <c r="AB259" s="40"/>
      <c r="AC259" s="40"/>
      <c r="AD259" s="40"/>
      <c r="AE259" s="40"/>
      <c r="AF259" s="40"/>
      <c r="AG259" s="40"/>
      <c r="AH259" s="40"/>
    </row>
    <row r="260" spans="1:34" x14ac:dyDescent="0.25">
      <c r="A260" s="56">
        <v>257</v>
      </c>
      <c r="B260" s="56" t="s">
        <v>111</v>
      </c>
      <c r="C260" s="40" t="s">
        <v>114</v>
      </c>
      <c r="D260" s="40" t="s">
        <v>83</v>
      </c>
      <c r="E260" s="40">
        <v>68.400000000000006</v>
      </c>
      <c r="F260" s="38" t="s">
        <v>1817</v>
      </c>
      <c r="G260" s="38" t="s">
        <v>71</v>
      </c>
      <c r="H260" s="40">
        <v>35</v>
      </c>
      <c r="I260" s="48">
        <v>43439</v>
      </c>
      <c r="J260" s="48">
        <v>43475</v>
      </c>
      <c r="K260" s="48">
        <v>43597</v>
      </c>
      <c r="L260" s="40">
        <v>36</v>
      </c>
      <c r="M260" s="40">
        <v>158</v>
      </c>
      <c r="N260" s="40">
        <v>11460</v>
      </c>
      <c r="O260" s="42">
        <f t="shared" si="24"/>
        <v>80907.600000000006</v>
      </c>
      <c r="P260" s="40"/>
      <c r="Q260" s="40">
        <v>1200</v>
      </c>
      <c r="R260" s="42">
        <f t="shared" si="29"/>
        <v>17.5</v>
      </c>
      <c r="S260" s="42">
        <f t="shared" si="25"/>
        <v>8472</v>
      </c>
      <c r="T260" s="40">
        <v>21000</v>
      </c>
      <c r="U260" s="40"/>
      <c r="V260" s="40"/>
      <c r="W260" s="40"/>
      <c r="X260" s="40">
        <v>1050</v>
      </c>
      <c r="Y260" s="42">
        <f t="shared" si="26"/>
        <v>7413</v>
      </c>
      <c r="Z260" s="40">
        <f t="shared" si="27"/>
        <v>148260</v>
      </c>
      <c r="AA260" s="42">
        <f t="shared" si="28"/>
        <v>67352.399999999994</v>
      </c>
      <c r="AB260" s="40"/>
      <c r="AC260" s="40"/>
      <c r="AD260" s="40"/>
      <c r="AE260" s="40"/>
      <c r="AF260" s="40"/>
      <c r="AG260" s="40"/>
      <c r="AH260" s="40"/>
    </row>
    <row r="261" spans="1:34" x14ac:dyDescent="0.25">
      <c r="A261" s="56">
        <v>258</v>
      </c>
      <c r="B261" s="56" t="s">
        <v>111</v>
      </c>
      <c r="C261" s="40" t="s">
        <v>114</v>
      </c>
      <c r="D261" s="40" t="s">
        <v>83</v>
      </c>
      <c r="E261" s="40">
        <v>68.5</v>
      </c>
      <c r="F261" s="38" t="s">
        <v>1818</v>
      </c>
      <c r="G261" s="38" t="s">
        <v>72</v>
      </c>
      <c r="H261" s="40">
        <v>35</v>
      </c>
      <c r="I261" s="48">
        <v>43437</v>
      </c>
      <c r="J261" s="48">
        <v>43477</v>
      </c>
      <c r="K261" s="48">
        <v>43596</v>
      </c>
      <c r="L261" s="40">
        <v>40</v>
      </c>
      <c r="M261" s="40">
        <v>159</v>
      </c>
      <c r="N261" s="40">
        <v>11400</v>
      </c>
      <c r="O261" s="42">
        <f t="shared" ref="O261:O324" si="30">(N261/H261)*247.1</f>
        <v>80484</v>
      </c>
      <c r="P261" s="40"/>
      <c r="Q261" s="40">
        <v>1147</v>
      </c>
      <c r="R261" s="42">
        <f t="shared" si="29"/>
        <v>17.499564080209243</v>
      </c>
      <c r="S261" s="42">
        <f t="shared" ref="S261:S324" si="31">(Q261/H261)*247.1</f>
        <v>8097.82</v>
      </c>
      <c r="T261" s="40">
        <v>20072</v>
      </c>
      <c r="U261" s="40"/>
      <c r="V261" s="40"/>
      <c r="W261" s="40"/>
      <c r="X261" s="40">
        <v>995</v>
      </c>
      <c r="Y261" s="42">
        <f t="shared" ref="Y261:Y324" si="32">(X261/H261)*247.1</f>
        <v>7024.7</v>
      </c>
      <c r="Z261" s="40">
        <f t="shared" ref="Z261:Z324" si="33">S261*R261</f>
        <v>141708.32</v>
      </c>
      <c r="AA261" s="42">
        <f t="shared" ref="AA261:AA324" si="34">Z261-O261</f>
        <v>61224.320000000007</v>
      </c>
      <c r="AB261" s="40"/>
      <c r="AC261" s="40"/>
      <c r="AD261" s="40"/>
      <c r="AE261" s="40"/>
      <c r="AF261" s="40"/>
      <c r="AG261" s="40"/>
      <c r="AH261" s="40"/>
    </row>
    <row r="262" spans="1:34" x14ac:dyDescent="0.25">
      <c r="A262" s="56">
        <v>259</v>
      </c>
      <c r="B262" s="56" t="s">
        <v>111</v>
      </c>
      <c r="C262" s="40" t="s">
        <v>114</v>
      </c>
      <c r="D262" s="40" t="s">
        <v>83</v>
      </c>
      <c r="E262" s="40">
        <v>68.180000000000007</v>
      </c>
      <c r="F262" s="38" t="s">
        <v>1819</v>
      </c>
      <c r="G262" s="38" t="s">
        <v>73</v>
      </c>
      <c r="H262" s="40">
        <v>35</v>
      </c>
      <c r="I262" s="48">
        <v>43429</v>
      </c>
      <c r="J262" s="48">
        <v>43477</v>
      </c>
      <c r="K262" s="48">
        <v>43587</v>
      </c>
      <c r="L262" s="40">
        <v>48</v>
      </c>
      <c r="M262" s="40">
        <v>158</v>
      </c>
      <c r="N262" s="40">
        <v>11945</v>
      </c>
      <c r="O262" s="42">
        <f t="shared" si="30"/>
        <v>84331.7</v>
      </c>
      <c r="P262" s="40"/>
      <c r="Q262" s="40">
        <v>1160</v>
      </c>
      <c r="R262" s="42">
        <f t="shared" si="29"/>
        <v>17.5</v>
      </c>
      <c r="S262" s="42">
        <f t="shared" si="31"/>
        <v>8189.6</v>
      </c>
      <c r="T262" s="40">
        <v>20300</v>
      </c>
      <c r="U262" s="40"/>
      <c r="V262" s="40"/>
      <c r="W262" s="40"/>
      <c r="X262" s="40">
        <v>1000</v>
      </c>
      <c r="Y262" s="42">
        <f t="shared" si="32"/>
        <v>7060</v>
      </c>
      <c r="Z262" s="40">
        <f t="shared" si="33"/>
        <v>143318</v>
      </c>
      <c r="AA262" s="42">
        <f t="shared" si="34"/>
        <v>58986.3</v>
      </c>
      <c r="AB262" s="40"/>
      <c r="AC262" s="40"/>
      <c r="AD262" s="40"/>
      <c r="AE262" s="40"/>
      <c r="AF262" s="40"/>
      <c r="AG262" s="40"/>
      <c r="AH262" s="40"/>
    </row>
    <row r="263" spans="1:34" x14ac:dyDescent="0.25">
      <c r="A263" s="56">
        <v>260</v>
      </c>
      <c r="B263" s="56" t="s">
        <v>111</v>
      </c>
      <c r="C263" s="40" t="s">
        <v>114</v>
      </c>
      <c r="D263" s="40" t="s">
        <v>83</v>
      </c>
      <c r="E263" s="40">
        <v>68.2</v>
      </c>
      <c r="F263" s="38" t="s">
        <v>1820</v>
      </c>
      <c r="G263" s="38" t="s">
        <v>74</v>
      </c>
      <c r="H263" s="40">
        <v>35</v>
      </c>
      <c r="I263" s="48">
        <v>43434</v>
      </c>
      <c r="J263" s="48">
        <v>43478</v>
      </c>
      <c r="K263" s="48">
        <v>43595</v>
      </c>
      <c r="L263" s="40">
        <v>44</v>
      </c>
      <c r="M263" s="40">
        <v>161</v>
      </c>
      <c r="N263" s="40">
        <v>11850</v>
      </c>
      <c r="O263" s="42">
        <f t="shared" si="30"/>
        <v>83661</v>
      </c>
      <c r="P263" s="40"/>
      <c r="Q263" s="40">
        <v>1160</v>
      </c>
      <c r="R263" s="42">
        <f t="shared" si="29"/>
        <v>17.5</v>
      </c>
      <c r="S263" s="42">
        <f t="shared" si="31"/>
        <v>8189.6</v>
      </c>
      <c r="T263" s="40">
        <v>20300</v>
      </c>
      <c r="U263" s="40"/>
      <c r="V263" s="40"/>
      <c r="W263" s="40"/>
      <c r="X263" s="40">
        <v>1000</v>
      </c>
      <c r="Y263" s="42">
        <f t="shared" si="32"/>
        <v>7060</v>
      </c>
      <c r="Z263" s="40">
        <f t="shared" si="33"/>
        <v>143318</v>
      </c>
      <c r="AA263" s="42">
        <f t="shared" si="34"/>
        <v>59657</v>
      </c>
      <c r="AB263" s="40"/>
      <c r="AC263" s="40"/>
      <c r="AD263" s="40"/>
      <c r="AE263" s="40"/>
      <c r="AF263" s="40"/>
      <c r="AG263" s="40"/>
      <c r="AH263" s="40"/>
    </row>
    <row r="264" spans="1:34" x14ac:dyDescent="0.25">
      <c r="A264" s="56">
        <v>261</v>
      </c>
      <c r="B264" s="56" t="s">
        <v>111</v>
      </c>
      <c r="C264" s="40" t="s">
        <v>114</v>
      </c>
      <c r="D264" s="40" t="s">
        <v>83</v>
      </c>
      <c r="E264" s="40">
        <v>68.13</v>
      </c>
      <c r="F264" s="38" t="s">
        <v>1821</v>
      </c>
      <c r="G264" s="38" t="s">
        <v>75</v>
      </c>
      <c r="H264" s="40">
        <v>35</v>
      </c>
      <c r="I264" s="48">
        <v>43460</v>
      </c>
      <c r="J264" s="48">
        <v>43475</v>
      </c>
      <c r="K264" s="48">
        <v>43495</v>
      </c>
      <c r="L264" s="40">
        <v>15</v>
      </c>
      <c r="M264" s="40">
        <v>35</v>
      </c>
      <c r="N264" s="40">
        <v>11870</v>
      </c>
      <c r="O264" s="42">
        <f t="shared" si="30"/>
        <v>83802.2</v>
      </c>
      <c r="P264" s="40"/>
      <c r="Q264" s="40">
        <v>1080</v>
      </c>
      <c r="R264" s="42">
        <f t="shared" ref="R264:R327" si="35">T264/Q264</f>
        <v>17.5</v>
      </c>
      <c r="S264" s="42">
        <f t="shared" si="31"/>
        <v>7624.8</v>
      </c>
      <c r="T264" s="40">
        <v>18900</v>
      </c>
      <c r="U264" s="40"/>
      <c r="V264" s="40"/>
      <c r="W264" s="40"/>
      <c r="X264" s="40">
        <v>990</v>
      </c>
      <c r="Y264" s="42">
        <f t="shared" si="32"/>
        <v>6989.4</v>
      </c>
      <c r="Z264" s="40">
        <f t="shared" si="33"/>
        <v>133434</v>
      </c>
      <c r="AA264" s="42">
        <f t="shared" si="34"/>
        <v>49631.8</v>
      </c>
      <c r="AB264" s="40"/>
      <c r="AC264" s="40"/>
      <c r="AD264" s="40"/>
      <c r="AE264" s="40"/>
      <c r="AF264" s="40"/>
      <c r="AG264" s="40"/>
      <c r="AH264" s="40"/>
    </row>
    <row r="265" spans="1:34" x14ac:dyDescent="0.25">
      <c r="A265" s="56">
        <v>262</v>
      </c>
      <c r="B265" s="56" t="s">
        <v>111</v>
      </c>
      <c r="C265" s="40" t="s">
        <v>114</v>
      </c>
      <c r="D265" s="40" t="s">
        <v>83</v>
      </c>
      <c r="E265" s="40">
        <v>68.8</v>
      </c>
      <c r="F265" s="38" t="s">
        <v>1822</v>
      </c>
      <c r="G265" s="38" t="s">
        <v>76</v>
      </c>
      <c r="H265" s="40">
        <v>35</v>
      </c>
      <c r="I265" s="48">
        <v>43424</v>
      </c>
      <c r="J265" s="48">
        <v>43477</v>
      </c>
      <c r="K265" s="48">
        <v>43583</v>
      </c>
      <c r="L265" s="40">
        <v>53</v>
      </c>
      <c r="M265" s="40">
        <v>159</v>
      </c>
      <c r="N265" s="40">
        <v>11820</v>
      </c>
      <c r="O265" s="42">
        <f t="shared" si="30"/>
        <v>83449.2</v>
      </c>
      <c r="P265" s="40"/>
      <c r="Q265" s="40">
        <v>1196</v>
      </c>
      <c r="R265" s="42">
        <f t="shared" si="35"/>
        <v>17.449832775919731</v>
      </c>
      <c r="S265" s="42">
        <f t="shared" si="31"/>
        <v>8443.76</v>
      </c>
      <c r="T265" s="40">
        <v>20870</v>
      </c>
      <c r="U265" s="40"/>
      <c r="V265" s="40"/>
      <c r="W265" s="40"/>
      <c r="X265" s="40">
        <v>1040</v>
      </c>
      <c r="Y265" s="42">
        <f t="shared" si="32"/>
        <v>7342.4</v>
      </c>
      <c r="Z265" s="40">
        <f t="shared" si="33"/>
        <v>147342.19999999998</v>
      </c>
      <c r="AA265" s="42">
        <f t="shared" si="34"/>
        <v>63892.999999999985</v>
      </c>
      <c r="AB265" s="40"/>
      <c r="AC265" s="40"/>
      <c r="AD265" s="40"/>
      <c r="AE265" s="40"/>
      <c r="AF265" s="40"/>
      <c r="AG265" s="40"/>
      <c r="AH265" s="40"/>
    </row>
    <row r="266" spans="1:34" x14ac:dyDescent="0.25">
      <c r="A266" s="56">
        <v>263</v>
      </c>
      <c r="B266" s="56" t="s">
        <v>111</v>
      </c>
      <c r="C266" s="40" t="s">
        <v>114</v>
      </c>
      <c r="D266" s="40" t="s">
        <v>83</v>
      </c>
      <c r="E266" s="42">
        <v>68.099999999999994</v>
      </c>
      <c r="F266" s="38" t="s">
        <v>1823</v>
      </c>
      <c r="G266" s="38" t="s">
        <v>77</v>
      </c>
      <c r="H266" s="40">
        <v>35</v>
      </c>
      <c r="I266" s="48">
        <v>43433</v>
      </c>
      <c r="J266" s="48">
        <v>43479</v>
      </c>
      <c r="K266" s="48">
        <v>43592</v>
      </c>
      <c r="L266" s="40">
        <v>46</v>
      </c>
      <c r="M266" s="40">
        <v>159</v>
      </c>
      <c r="N266" s="40">
        <v>11600</v>
      </c>
      <c r="O266" s="42">
        <f t="shared" si="30"/>
        <v>81896</v>
      </c>
      <c r="P266" s="40"/>
      <c r="Q266" s="40">
        <v>1160</v>
      </c>
      <c r="R266" s="42">
        <f t="shared" si="35"/>
        <v>17.5</v>
      </c>
      <c r="S266" s="42">
        <f t="shared" si="31"/>
        <v>8189.6</v>
      </c>
      <c r="T266" s="40">
        <v>20300</v>
      </c>
      <c r="U266" s="40"/>
      <c r="V266" s="40"/>
      <c r="W266" s="40"/>
      <c r="X266" s="40">
        <v>1000</v>
      </c>
      <c r="Y266" s="42">
        <f t="shared" si="32"/>
        <v>7060</v>
      </c>
      <c r="Z266" s="40">
        <f t="shared" si="33"/>
        <v>143318</v>
      </c>
      <c r="AA266" s="42">
        <f t="shared" si="34"/>
        <v>61422</v>
      </c>
      <c r="AB266" s="40"/>
      <c r="AC266" s="40"/>
      <c r="AD266" s="40"/>
      <c r="AE266" s="40"/>
      <c r="AF266" s="40"/>
      <c r="AG266" s="40"/>
      <c r="AH266" s="40"/>
    </row>
    <row r="267" spans="1:34" x14ac:dyDescent="0.25">
      <c r="A267" s="56">
        <v>264</v>
      </c>
      <c r="B267" s="56" t="s">
        <v>111</v>
      </c>
      <c r="C267" s="40" t="s">
        <v>114</v>
      </c>
      <c r="D267" s="40" t="s">
        <v>83</v>
      </c>
      <c r="E267" s="40">
        <v>68.099999999999994</v>
      </c>
      <c r="F267" s="38" t="s">
        <v>1824</v>
      </c>
      <c r="G267" s="38" t="s">
        <v>78</v>
      </c>
      <c r="H267" s="40">
        <v>35</v>
      </c>
      <c r="I267" s="48">
        <v>43435</v>
      </c>
      <c r="J267" s="48">
        <v>43480</v>
      </c>
      <c r="K267" s="48">
        <v>43598</v>
      </c>
      <c r="L267" s="40">
        <v>45</v>
      </c>
      <c r="M267" s="40">
        <v>163</v>
      </c>
      <c r="N267" s="40">
        <v>11710</v>
      </c>
      <c r="O267" s="42">
        <f t="shared" si="30"/>
        <v>82672.599999999991</v>
      </c>
      <c r="P267" s="40"/>
      <c r="Q267" s="40">
        <v>1173</v>
      </c>
      <c r="R267" s="42">
        <f t="shared" si="35"/>
        <v>17.499573742540495</v>
      </c>
      <c r="S267" s="42">
        <f t="shared" si="31"/>
        <v>8281.3799999999992</v>
      </c>
      <c r="T267" s="40">
        <v>20527</v>
      </c>
      <c r="U267" s="40"/>
      <c r="V267" s="40"/>
      <c r="W267" s="40"/>
      <c r="X267" s="40">
        <v>1000</v>
      </c>
      <c r="Y267" s="42">
        <f t="shared" si="32"/>
        <v>7060</v>
      </c>
      <c r="Z267" s="40">
        <f t="shared" si="33"/>
        <v>144920.62</v>
      </c>
      <c r="AA267" s="42">
        <f t="shared" si="34"/>
        <v>62248.020000000004</v>
      </c>
      <c r="AB267" s="40"/>
      <c r="AC267" s="40"/>
      <c r="AD267" s="40"/>
      <c r="AE267" s="40"/>
      <c r="AF267" s="40"/>
      <c r="AG267" s="40"/>
      <c r="AH267" s="40"/>
    </row>
    <row r="268" spans="1:34" x14ac:dyDescent="0.25">
      <c r="A268" s="56">
        <v>265</v>
      </c>
      <c r="B268" s="56" t="s">
        <v>111</v>
      </c>
      <c r="C268" s="40" t="s">
        <v>114</v>
      </c>
      <c r="D268" s="40" t="s">
        <v>83</v>
      </c>
      <c r="E268" s="40">
        <v>68.900000000000006</v>
      </c>
      <c r="F268" s="38" t="s">
        <v>1825</v>
      </c>
      <c r="G268" s="38" t="s">
        <v>79</v>
      </c>
      <c r="H268" s="40">
        <v>35</v>
      </c>
      <c r="I268" s="48">
        <v>43424</v>
      </c>
      <c r="J268" s="48">
        <v>43477</v>
      </c>
      <c r="K268" s="48">
        <v>43580</v>
      </c>
      <c r="L268" s="40">
        <v>53</v>
      </c>
      <c r="M268" s="40">
        <v>156</v>
      </c>
      <c r="N268" s="40">
        <v>11700</v>
      </c>
      <c r="O268" s="42">
        <f t="shared" si="30"/>
        <v>82602</v>
      </c>
      <c r="P268" s="40"/>
      <c r="Q268" s="40">
        <v>1200</v>
      </c>
      <c r="R268" s="42">
        <f t="shared" si="35"/>
        <v>17.5</v>
      </c>
      <c r="S268" s="42">
        <f t="shared" si="31"/>
        <v>8472</v>
      </c>
      <c r="T268" s="40">
        <v>21000</v>
      </c>
      <c r="U268" s="40"/>
      <c r="V268" s="40"/>
      <c r="W268" s="40"/>
      <c r="X268" s="40">
        <v>1000</v>
      </c>
      <c r="Y268" s="42">
        <f t="shared" si="32"/>
        <v>7060</v>
      </c>
      <c r="Z268" s="40">
        <f t="shared" si="33"/>
        <v>148260</v>
      </c>
      <c r="AA268" s="42">
        <f t="shared" si="34"/>
        <v>65658</v>
      </c>
      <c r="AB268" s="40"/>
      <c r="AC268" s="40"/>
      <c r="AD268" s="40"/>
      <c r="AE268" s="40"/>
      <c r="AF268" s="40"/>
      <c r="AG268" s="40"/>
      <c r="AH268" s="40"/>
    </row>
    <row r="269" spans="1:34" x14ac:dyDescent="0.25">
      <c r="A269" s="56">
        <v>266</v>
      </c>
      <c r="B269" s="56" t="s">
        <v>111</v>
      </c>
      <c r="C269" s="40" t="s">
        <v>114</v>
      </c>
      <c r="D269" s="40" t="s">
        <v>83</v>
      </c>
      <c r="E269" s="40">
        <v>68.3</v>
      </c>
      <c r="F269" s="38" t="s">
        <v>1826</v>
      </c>
      <c r="G269" s="38" t="s">
        <v>80</v>
      </c>
      <c r="H269" s="40">
        <v>35</v>
      </c>
      <c r="I269" s="48">
        <v>43431</v>
      </c>
      <c r="J269" s="48">
        <v>43475</v>
      </c>
      <c r="K269" s="48">
        <v>43585</v>
      </c>
      <c r="L269" s="40">
        <v>44</v>
      </c>
      <c r="M269" s="40">
        <v>154</v>
      </c>
      <c r="N269" s="40">
        <v>11685</v>
      </c>
      <c r="O269" s="42">
        <f t="shared" si="30"/>
        <v>82496.099999999991</v>
      </c>
      <c r="P269" s="40"/>
      <c r="Q269" s="40">
        <v>1120</v>
      </c>
      <c r="R269" s="42">
        <f t="shared" si="35"/>
        <v>17.5</v>
      </c>
      <c r="S269" s="42">
        <f t="shared" si="31"/>
        <v>7907.2</v>
      </c>
      <c r="T269" s="40">
        <v>19600</v>
      </c>
      <c r="U269" s="40"/>
      <c r="V269" s="40"/>
      <c r="W269" s="40"/>
      <c r="X269" s="40">
        <v>1000</v>
      </c>
      <c r="Y269" s="42">
        <f t="shared" si="32"/>
        <v>7060</v>
      </c>
      <c r="Z269" s="40">
        <f t="shared" si="33"/>
        <v>138376</v>
      </c>
      <c r="AA269" s="42">
        <f t="shared" si="34"/>
        <v>55879.900000000009</v>
      </c>
      <c r="AB269" s="40"/>
      <c r="AC269" s="40"/>
      <c r="AD269" s="40"/>
      <c r="AE269" s="40"/>
      <c r="AF269" s="40"/>
      <c r="AG269" s="40"/>
      <c r="AH269" s="40"/>
    </row>
    <row r="270" spans="1:34" x14ac:dyDescent="0.25">
      <c r="A270" s="56">
        <v>267</v>
      </c>
      <c r="B270" s="56" t="s">
        <v>111</v>
      </c>
      <c r="C270" s="40" t="s">
        <v>114</v>
      </c>
      <c r="D270" s="40" t="s">
        <v>83</v>
      </c>
      <c r="E270" s="42">
        <v>68.2</v>
      </c>
      <c r="F270" s="38" t="s">
        <v>1827</v>
      </c>
      <c r="G270" s="38" t="s">
        <v>81</v>
      </c>
      <c r="H270" s="40">
        <v>35</v>
      </c>
      <c r="I270" s="48">
        <v>43425</v>
      </c>
      <c r="J270" s="48">
        <v>43475</v>
      </c>
      <c r="K270" s="48">
        <v>43710</v>
      </c>
      <c r="L270" s="40">
        <v>50</v>
      </c>
      <c r="M270" s="40">
        <v>285</v>
      </c>
      <c r="N270" s="40">
        <v>11695</v>
      </c>
      <c r="O270" s="42">
        <f t="shared" si="30"/>
        <v>82566.7</v>
      </c>
      <c r="P270" s="40"/>
      <c r="Q270" s="40">
        <v>1080</v>
      </c>
      <c r="R270" s="42">
        <f t="shared" si="35"/>
        <v>17.5</v>
      </c>
      <c r="S270" s="42">
        <f t="shared" si="31"/>
        <v>7624.8</v>
      </c>
      <c r="T270" s="40">
        <v>18900</v>
      </c>
      <c r="U270" s="40"/>
      <c r="V270" s="40"/>
      <c r="W270" s="40"/>
      <c r="X270" s="40">
        <v>1000</v>
      </c>
      <c r="Y270" s="42">
        <f t="shared" si="32"/>
        <v>7060</v>
      </c>
      <c r="Z270" s="40">
        <f t="shared" si="33"/>
        <v>133434</v>
      </c>
      <c r="AA270" s="42">
        <f t="shared" si="34"/>
        <v>50867.3</v>
      </c>
      <c r="AB270" s="40"/>
      <c r="AC270" s="40"/>
      <c r="AD270" s="40"/>
      <c r="AE270" s="40"/>
      <c r="AF270" s="40"/>
      <c r="AG270" s="40"/>
      <c r="AH270" s="40"/>
    </row>
    <row r="271" spans="1:34" x14ac:dyDescent="0.25">
      <c r="A271" s="56">
        <v>268</v>
      </c>
      <c r="B271" s="56" t="s">
        <v>111</v>
      </c>
      <c r="C271" s="40" t="s">
        <v>115</v>
      </c>
      <c r="D271" s="40" t="s">
        <v>116</v>
      </c>
      <c r="E271" s="40">
        <v>63.1</v>
      </c>
      <c r="F271" s="38" t="s">
        <v>1824</v>
      </c>
      <c r="G271" s="38" t="s">
        <v>78</v>
      </c>
      <c r="H271" s="40">
        <v>35</v>
      </c>
      <c r="I271" s="48">
        <v>43436</v>
      </c>
      <c r="J271" s="48">
        <v>43482</v>
      </c>
      <c r="K271" s="48">
        <v>43597</v>
      </c>
      <c r="L271" s="40">
        <v>46</v>
      </c>
      <c r="M271" s="40">
        <v>161</v>
      </c>
      <c r="N271" s="40">
        <v>9660</v>
      </c>
      <c r="O271" s="42">
        <f t="shared" si="30"/>
        <v>68199.599999999991</v>
      </c>
      <c r="P271" s="40"/>
      <c r="Q271" s="40">
        <v>880</v>
      </c>
      <c r="R271" s="42">
        <f t="shared" si="35"/>
        <v>17.5</v>
      </c>
      <c r="S271" s="42">
        <f t="shared" si="31"/>
        <v>6212.8</v>
      </c>
      <c r="T271" s="40">
        <v>15400</v>
      </c>
      <c r="U271" s="40"/>
      <c r="V271" s="40"/>
      <c r="W271" s="40"/>
      <c r="X271" s="40">
        <v>800</v>
      </c>
      <c r="Y271" s="42">
        <f t="shared" si="32"/>
        <v>5648</v>
      </c>
      <c r="Z271" s="40">
        <f t="shared" si="33"/>
        <v>108724</v>
      </c>
      <c r="AA271" s="42">
        <f t="shared" si="34"/>
        <v>40524.400000000009</v>
      </c>
      <c r="AB271" s="40"/>
      <c r="AC271" s="40"/>
      <c r="AD271" s="40"/>
      <c r="AE271" s="40"/>
      <c r="AF271" s="40"/>
      <c r="AG271" s="40"/>
      <c r="AH271" s="40"/>
    </row>
    <row r="272" spans="1:34" x14ac:dyDescent="0.25">
      <c r="A272" s="56">
        <v>269</v>
      </c>
      <c r="B272" s="56" t="s">
        <v>111</v>
      </c>
      <c r="C272" s="40" t="s">
        <v>115</v>
      </c>
      <c r="D272" s="40" t="s">
        <v>116</v>
      </c>
      <c r="E272" s="40">
        <v>63.2</v>
      </c>
      <c r="F272" s="38" t="s">
        <v>1824</v>
      </c>
      <c r="G272" s="38" t="s">
        <v>78</v>
      </c>
      <c r="H272" s="40">
        <v>35</v>
      </c>
      <c r="I272" s="48">
        <v>43436</v>
      </c>
      <c r="J272" s="48">
        <v>43482</v>
      </c>
      <c r="K272" s="48">
        <v>43598</v>
      </c>
      <c r="L272" s="40">
        <v>46</v>
      </c>
      <c r="M272" s="40">
        <v>162</v>
      </c>
      <c r="N272" s="40">
        <v>9800</v>
      </c>
      <c r="O272" s="42">
        <f t="shared" si="30"/>
        <v>69188</v>
      </c>
      <c r="P272" s="40"/>
      <c r="Q272" s="40">
        <v>880</v>
      </c>
      <c r="R272" s="42">
        <f t="shared" si="35"/>
        <v>17.5</v>
      </c>
      <c r="S272" s="42">
        <f t="shared" si="31"/>
        <v>6212.8</v>
      </c>
      <c r="T272" s="40">
        <v>15400</v>
      </c>
      <c r="U272" s="40"/>
      <c r="V272" s="40"/>
      <c r="W272" s="40"/>
      <c r="X272" s="40">
        <v>820</v>
      </c>
      <c r="Y272" s="42">
        <f t="shared" si="32"/>
        <v>5789.2</v>
      </c>
      <c r="Z272" s="40">
        <f t="shared" si="33"/>
        <v>108724</v>
      </c>
      <c r="AA272" s="42">
        <f t="shared" si="34"/>
        <v>39536</v>
      </c>
      <c r="AB272" s="40"/>
      <c r="AC272" s="40"/>
      <c r="AD272" s="40"/>
      <c r="AE272" s="40"/>
      <c r="AF272" s="40"/>
      <c r="AG272" s="40"/>
      <c r="AH272" s="40"/>
    </row>
    <row r="273" spans="1:34" x14ac:dyDescent="0.25">
      <c r="A273" s="56">
        <v>270</v>
      </c>
      <c r="B273" s="56" t="s">
        <v>111</v>
      </c>
      <c r="C273" s="40" t="s">
        <v>115</v>
      </c>
      <c r="D273" s="40" t="s">
        <v>116</v>
      </c>
      <c r="E273" s="40">
        <v>63.3</v>
      </c>
      <c r="F273" s="38" t="s">
        <v>1824</v>
      </c>
      <c r="G273" s="38" t="s">
        <v>78</v>
      </c>
      <c r="H273" s="40">
        <v>35</v>
      </c>
      <c r="I273" s="48">
        <v>43434</v>
      </c>
      <c r="J273" s="48">
        <v>43480</v>
      </c>
      <c r="K273" s="48">
        <v>43596</v>
      </c>
      <c r="L273" s="40">
        <v>46</v>
      </c>
      <c r="M273" s="40">
        <v>162</v>
      </c>
      <c r="N273" s="40">
        <v>10560</v>
      </c>
      <c r="O273" s="42">
        <f t="shared" si="30"/>
        <v>74553.600000000006</v>
      </c>
      <c r="P273" s="40"/>
      <c r="Q273" s="40">
        <v>800</v>
      </c>
      <c r="R273" s="42">
        <f t="shared" si="35"/>
        <v>16.25</v>
      </c>
      <c r="S273" s="42">
        <f t="shared" si="31"/>
        <v>5648</v>
      </c>
      <c r="T273" s="40">
        <v>13000</v>
      </c>
      <c r="U273" s="40"/>
      <c r="V273" s="40"/>
      <c r="W273" s="40"/>
      <c r="X273" s="40">
        <v>780</v>
      </c>
      <c r="Y273" s="42">
        <f t="shared" si="32"/>
        <v>5506.7999999999993</v>
      </c>
      <c r="Z273" s="40">
        <f t="shared" si="33"/>
        <v>91780</v>
      </c>
      <c r="AA273" s="42">
        <f t="shared" si="34"/>
        <v>17226.399999999994</v>
      </c>
      <c r="AB273" s="40"/>
      <c r="AC273" s="40"/>
      <c r="AD273" s="40"/>
      <c r="AE273" s="40"/>
      <c r="AF273" s="40"/>
      <c r="AG273" s="40"/>
      <c r="AH273" s="40"/>
    </row>
    <row r="274" spans="1:34" x14ac:dyDescent="0.25">
      <c r="A274" s="56">
        <v>271</v>
      </c>
      <c r="B274" s="56" t="s">
        <v>111</v>
      </c>
      <c r="C274" s="40" t="s">
        <v>115</v>
      </c>
      <c r="D274" s="40" t="s">
        <v>116</v>
      </c>
      <c r="E274" s="40">
        <v>63.4</v>
      </c>
      <c r="F274" s="38" t="s">
        <v>1824</v>
      </c>
      <c r="G274" s="38" t="s">
        <v>78</v>
      </c>
      <c r="H274" s="40">
        <v>35</v>
      </c>
      <c r="I274" s="48">
        <v>43437</v>
      </c>
      <c r="J274" s="48">
        <v>43478</v>
      </c>
      <c r="K274" s="48">
        <v>43597</v>
      </c>
      <c r="L274" s="40">
        <v>41</v>
      </c>
      <c r="M274" s="40">
        <v>160</v>
      </c>
      <c r="N274" s="40">
        <v>10610</v>
      </c>
      <c r="O274" s="42">
        <f t="shared" si="30"/>
        <v>74906.600000000006</v>
      </c>
      <c r="P274" s="40"/>
      <c r="Q274" s="40">
        <v>920</v>
      </c>
      <c r="R274" s="42">
        <f t="shared" si="35"/>
        <v>16.25</v>
      </c>
      <c r="S274" s="42">
        <f t="shared" si="31"/>
        <v>6495.2</v>
      </c>
      <c r="T274" s="40">
        <v>14950</v>
      </c>
      <c r="U274" s="40"/>
      <c r="V274" s="40"/>
      <c r="W274" s="40"/>
      <c r="X274" s="40">
        <v>800</v>
      </c>
      <c r="Y274" s="42">
        <f t="shared" si="32"/>
        <v>5648</v>
      </c>
      <c r="Z274" s="40">
        <f t="shared" si="33"/>
        <v>105547</v>
      </c>
      <c r="AA274" s="42">
        <f t="shared" si="34"/>
        <v>30640.399999999994</v>
      </c>
      <c r="AB274" s="40"/>
      <c r="AC274" s="40"/>
      <c r="AD274" s="40"/>
      <c r="AE274" s="40"/>
      <c r="AF274" s="40"/>
      <c r="AG274" s="40"/>
      <c r="AH274" s="40"/>
    </row>
    <row r="275" spans="1:34" x14ac:dyDescent="0.25">
      <c r="A275" s="56">
        <v>272</v>
      </c>
      <c r="B275" s="56" t="s">
        <v>111</v>
      </c>
      <c r="C275" s="40" t="s">
        <v>115</v>
      </c>
      <c r="D275" s="40" t="s">
        <v>116</v>
      </c>
      <c r="E275" s="40">
        <v>63.5</v>
      </c>
      <c r="F275" s="38" t="s">
        <v>1824</v>
      </c>
      <c r="G275" s="38" t="s">
        <v>78</v>
      </c>
      <c r="H275" s="40">
        <v>35</v>
      </c>
      <c r="I275" s="48">
        <v>43436</v>
      </c>
      <c r="J275" s="48">
        <v>43483</v>
      </c>
      <c r="K275" s="48">
        <v>43597</v>
      </c>
      <c r="L275" s="40">
        <v>47</v>
      </c>
      <c r="M275" s="40">
        <v>161</v>
      </c>
      <c r="N275" s="40">
        <v>10660</v>
      </c>
      <c r="O275" s="42">
        <f t="shared" si="30"/>
        <v>75259.599999999991</v>
      </c>
      <c r="P275" s="40"/>
      <c r="Q275" s="40">
        <v>880</v>
      </c>
      <c r="R275" s="42">
        <f t="shared" si="35"/>
        <v>18</v>
      </c>
      <c r="S275" s="42">
        <f t="shared" si="31"/>
        <v>6212.8</v>
      </c>
      <c r="T275" s="40">
        <v>15840</v>
      </c>
      <c r="U275" s="40"/>
      <c r="V275" s="40"/>
      <c r="W275" s="40"/>
      <c r="X275" s="40">
        <v>820</v>
      </c>
      <c r="Y275" s="42">
        <f t="shared" si="32"/>
        <v>5789.2</v>
      </c>
      <c r="Z275" s="40">
        <f t="shared" si="33"/>
        <v>111830.40000000001</v>
      </c>
      <c r="AA275" s="42">
        <f t="shared" si="34"/>
        <v>36570.800000000017</v>
      </c>
      <c r="AB275" s="40"/>
      <c r="AC275" s="40"/>
      <c r="AD275" s="40"/>
      <c r="AE275" s="40"/>
      <c r="AF275" s="40"/>
      <c r="AG275" s="40"/>
      <c r="AH275" s="40"/>
    </row>
    <row r="276" spans="1:34" x14ac:dyDescent="0.25">
      <c r="A276" s="56">
        <v>273</v>
      </c>
      <c r="B276" s="56" t="s">
        <v>111</v>
      </c>
      <c r="C276" s="40" t="s">
        <v>115</v>
      </c>
      <c r="D276" s="40" t="s">
        <v>116</v>
      </c>
      <c r="E276" s="40">
        <v>63.6</v>
      </c>
      <c r="F276" s="38" t="s">
        <v>1824</v>
      </c>
      <c r="G276" s="38" t="s">
        <v>78</v>
      </c>
      <c r="H276" s="40">
        <v>35</v>
      </c>
      <c r="I276" s="48">
        <v>43434</v>
      </c>
      <c r="J276" s="48">
        <v>43480</v>
      </c>
      <c r="K276" s="48">
        <v>43595</v>
      </c>
      <c r="L276" s="40">
        <v>46</v>
      </c>
      <c r="M276" s="40">
        <v>161</v>
      </c>
      <c r="N276" s="40">
        <v>11060</v>
      </c>
      <c r="O276" s="42">
        <f t="shared" si="30"/>
        <v>78083.599999999991</v>
      </c>
      <c r="P276" s="40"/>
      <c r="Q276" s="40">
        <v>920</v>
      </c>
      <c r="R276" s="42">
        <f t="shared" si="35"/>
        <v>18</v>
      </c>
      <c r="S276" s="42">
        <f t="shared" si="31"/>
        <v>6495.2</v>
      </c>
      <c r="T276" s="40">
        <v>16560</v>
      </c>
      <c r="U276" s="40"/>
      <c r="V276" s="40"/>
      <c r="W276" s="40"/>
      <c r="X276" s="40">
        <v>800</v>
      </c>
      <c r="Y276" s="42">
        <f t="shared" si="32"/>
        <v>5648</v>
      </c>
      <c r="Z276" s="40">
        <f t="shared" si="33"/>
        <v>116913.59999999999</v>
      </c>
      <c r="AA276" s="42">
        <f t="shared" si="34"/>
        <v>38830</v>
      </c>
      <c r="AB276" s="40"/>
      <c r="AC276" s="40"/>
      <c r="AD276" s="40"/>
      <c r="AE276" s="40"/>
      <c r="AF276" s="40"/>
      <c r="AG276" s="40"/>
      <c r="AH276" s="40"/>
    </row>
    <row r="277" spans="1:34" x14ac:dyDescent="0.25">
      <c r="A277" s="56">
        <v>274</v>
      </c>
      <c r="B277" s="56" t="s">
        <v>111</v>
      </c>
      <c r="C277" s="40" t="s">
        <v>115</v>
      </c>
      <c r="D277" s="40" t="s">
        <v>116</v>
      </c>
      <c r="E277" s="40">
        <v>63.7</v>
      </c>
      <c r="F277" s="38" t="s">
        <v>1776</v>
      </c>
      <c r="G277" s="38" t="s">
        <v>14</v>
      </c>
      <c r="H277" s="40">
        <v>35</v>
      </c>
      <c r="I277" s="48">
        <v>43436</v>
      </c>
      <c r="J277" s="48">
        <v>43482</v>
      </c>
      <c r="K277" s="48">
        <v>43597</v>
      </c>
      <c r="L277" s="40">
        <v>46</v>
      </c>
      <c r="M277" s="40">
        <v>161</v>
      </c>
      <c r="N277" s="40">
        <v>11110</v>
      </c>
      <c r="O277" s="42">
        <f t="shared" si="30"/>
        <v>78436.600000000006</v>
      </c>
      <c r="P277" s="40"/>
      <c r="Q277" s="40">
        <v>950</v>
      </c>
      <c r="R277" s="42">
        <f t="shared" si="35"/>
        <v>18</v>
      </c>
      <c r="S277" s="42">
        <f t="shared" si="31"/>
        <v>6707</v>
      </c>
      <c r="T277" s="40">
        <v>17100</v>
      </c>
      <c r="U277" s="40"/>
      <c r="V277" s="40"/>
      <c r="W277" s="40"/>
      <c r="X277" s="40">
        <v>850</v>
      </c>
      <c r="Y277" s="42">
        <f t="shared" si="32"/>
        <v>6001</v>
      </c>
      <c r="Z277" s="40">
        <f t="shared" si="33"/>
        <v>120726</v>
      </c>
      <c r="AA277" s="42">
        <f t="shared" si="34"/>
        <v>42289.399999999994</v>
      </c>
      <c r="AB277" s="40"/>
      <c r="AC277" s="40"/>
      <c r="AD277" s="40"/>
      <c r="AE277" s="40"/>
      <c r="AF277" s="40"/>
      <c r="AG277" s="40"/>
      <c r="AH277" s="40"/>
    </row>
    <row r="278" spans="1:34" x14ac:dyDescent="0.25">
      <c r="A278" s="56">
        <v>275</v>
      </c>
      <c r="B278" s="56" t="s">
        <v>111</v>
      </c>
      <c r="C278" s="40" t="s">
        <v>115</v>
      </c>
      <c r="D278" s="40" t="s">
        <v>116</v>
      </c>
      <c r="E278" s="40">
        <v>63.8</v>
      </c>
      <c r="F278" s="38" t="s">
        <v>1777</v>
      </c>
      <c r="G278" s="38" t="s">
        <v>20</v>
      </c>
      <c r="H278" s="40">
        <v>35</v>
      </c>
      <c r="I278" s="48">
        <v>43437</v>
      </c>
      <c r="J278" s="48">
        <v>43483</v>
      </c>
      <c r="K278" s="48">
        <v>43597</v>
      </c>
      <c r="L278" s="40">
        <v>46</v>
      </c>
      <c r="M278" s="40">
        <v>160</v>
      </c>
      <c r="N278" s="40">
        <v>11210</v>
      </c>
      <c r="O278" s="42">
        <f t="shared" si="30"/>
        <v>79142.599999999991</v>
      </c>
      <c r="P278" s="40"/>
      <c r="Q278" s="40">
        <v>930</v>
      </c>
      <c r="R278" s="42">
        <f t="shared" si="35"/>
        <v>18</v>
      </c>
      <c r="S278" s="42">
        <f t="shared" si="31"/>
        <v>6565.8</v>
      </c>
      <c r="T278" s="40">
        <v>16740</v>
      </c>
      <c r="U278" s="40"/>
      <c r="V278" s="40"/>
      <c r="W278" s="40"/>
      <c r="X278" s="40">
        <v>800</v>
      </c>
      <c r="Y278" s="42">
        <f t="shared" si="32"/>
        <v>5648</v>
      </c>
      <c r="Z278" s="40">
        <f t="shared" si="33"/>
        <v>118184.40000000001</v>
      </c>
      <c r="AA278" s="42">
        <f t="shared" si="34"/>
        <v>39041.800000000017</v>
      </c>
      <c r="AB278" s="40"/>
      <c r="AC278" s="40"/>
      <c r="AD278" s="40"/>
      <c r="AE278" s="40"/>
      <c r="AF278" s="40"/>
      <c r="AG278" s="40"/>
      <c r="AH278" s="40"/>
    </row>
    <row r="279" spans="1:34" x14ac:dyDescent="0.25">
      <c r="A279" s="56">
        <v>276</v>
      </c>
      <c r="B279" s="56" t="s">
        <v>111</v>
      </c>
      <c r="C279" s="40" t="s">
        <v>115</v>
      </c>
      <c r="D279" s="40" t="s">
        <v>116</v>
      </c>
      <c r="E279" s="40">
        <v>63.9</v>
      </c>
      <c r="F279" s="38" t="s">
        <v>1778</v>
      </c>
      <c r="G279" s="38" t="s">
        <v>29</v>
      </c>
      <c r="H279" s="40">
        <v>35</v>
      </c>
      <c r="I279" s="48">
        <v>43433</v>
      </c>
      <c r="J279" s="48">
        <v>43479</v>
      </c>
      <c r="K279" s="48">
        <v>43597</v>
      </c>
      <c r="L279" s="40">
        <v>46</v>
      </c>
      <c r="M279" s="40">
        <v>164</v>
      </c>
      <c r="N279" s="40">
        <v>11210</v>
      </c>
      <c r="O279" s="42">
        <f t="shared" si="30"/>
        <v>79142.599999999991</v>
      </c>
      <c r="P279" s="40"/>
      <c r="Q279" s="40">
        <v>850</v>
      </c>
      <c r="R279" s="42">
        <f t="shared" si="35"/>
        <v>19.482352941176469</v>
      </c>
      <c r="S279" s="42">
        <f t="shared" si="31"/>
        <v>6001</v>
      </c>
      <c r="T279" s="40">
        <v>16560</v>
      </c>
      <c r="U279" s="40"/>
      <c r="V279" s="40"/>
      <c r="W279" s="40"/>
      <c r="X279" s="40">
        <v>850</v>
      </c>
      <c r="Y279" s="42">
        <f t="shared" si="32"/>
        <v>6001</v>
      </c>
      <c r="Z279" s="40">
        <f t="shared" si="33"/>
        <v>116913.59999999999</v>
      </c>
      <c r="AA279" s="42">
        <f t="shared" si="34"/>
        <v>37771</v>
      </c>
      <c r="AB279" s="40"/>
      <c r="AC279" s="40"/>
      <c r="AD279" s="40"/>
      <c r="AE279" s="40"/>
      <c r="AF279" s="40"/>
      <c r="AG279" s="40"/>
      <c r="AH279" s="40"/>
    </row>
    <row r="280" spans="1:34" x14ac:dyDescent="0.25">
      <c r="A280" s="56">
        <v>277</v>
      </c>
      <c r="B280" s="56" t="s">
        <v>111</v>
      </c>
      <c r="C280" s="40" t="s">
        <v>115</v>
      </c>
      <c r="D280" s="40" t="s">
        <v>116</v>
      </c>
      <c r="E280" s="40">
        <v>63.1</v>
      </c>
      <c r="F280" s="38" t="s">
        <v>1779</v>
      </c>
      <c r="G280" s="38" t="s">
        <v>30</v>
      </c>
      <c r="H280" s="40">
        <v>35</v>
      </c>
      <c r="I280" s="48">
        <v>43434</v>
      </c>
      <c r="J280" s="48">
        <v>43480</v>
      </c>
      <c r="K280" s="48">
        <v>43597</v>
      </c>
      <c r="L280" s="40">
        <v>46</v>
      </c>
      <c r="M280" s="40">
        <v>163</v>
      </c>
      <c r="N280" s="40">
        <v>11260</v>
      </c>
      <c r="O280" s="42">
        <f t="shared" si="30"/>
        <v>79495.600000000006</v>
      </c>
      <c r="P280" s="40"/>
      <c r="Q280" s="40">
        <v>920</v>
      </c>
      <c r="R280" s="42">
        <f t="shared" si="35"/>
        <v>18</v>
      </c>
      <c r="S280" s="42">
        <f t="shared" si="31"/>
        <v>6495.2</v>
      </c>
      <c r="T280" s="40">
        <v>16560</v>
      </c>
      <c r="U280" s="40"/>
      <c r="V280" s="40"/>
      <c r="W280" s="40"/>
      <c r="X280" s="40">
        <v>800</v>
      </c>
      <c r="Y280" s="42">
        <f t="shared" si="32"/>
        <v>5648</v>
      </c>
      <c r="Z280" s="40">
        <f t="shared" si="33"/>
        <v>116913.59999999999</v>
      </c>
      <c r="AA280" s="42">
        <f t="shared" si="34"/>
        <v>37417.999999999985</v>
      </c>
      <c r="AB280" s="40"/>
      <c r="AC280" s="40"/>
      <c r="AD280" s="40"/>
      <c r="AE280" s="40"/>
      <c r="AF280" s="40"/>
      <c r="AG280" s="40"/>
      <c r="AH280" s="40"/>
    </row>
    <row r="281" spans="1:34" x14ac:dyDescent="0.25">
      <c r="A281" s="56">
        <v>278</v>
      </c>
      <c r="B281" s="56" t="s">
        <v>111</v>
      </c>
      <c r="C281" s="40" t="s">
        <v>115</v>
      </c>
      <c r="D281" s="40" t="s">
        <v>116</v>
      </c>
      <c r="E281" s="40">
        <v>63.11</v>
      </c>
      <c r="F281" s="38" t="s">
        <v>1780</v>
      </c>
      <c r="G281" s="38" t="s">
        <v>32</v>
      </c>
      <c r="H281" s="40">
        <v>35</v>
      </c>
      <c r="I281" s="48">
        <v>43434</v>
      </c>
      <c r="J281" s="48">
        <v>43480</v>
      </c>
      <c r="K281" s="51">
        <v>43597</v>
      </c>
      <c r="L281" s="40">
        <v>46</v>
      </c>
      <c r="M281" s="40">
        <v>163</v>
      </c>
      <c r="N281" s="40">
        <v>10560</v>
      </c>
      <c r="O281" s="42">
        <f t="shared" si="30"/>
        <v>74553.600000000006</v>
      </c>
      <c r="P281" s="40"/>
      <c r="Q281" s="40">
        <v>880</v>
      </c>
      <c r="R281" s="42">
        <f t="shared" si="35"/>
        <v>17.5</v>
      </c>
      <c r="S281" s="42">
        <f t="shared" si="31"/>
        <v>6212.8</v>
      </c>
      <c r="T281" s="40">
        <v>15400</v>
      </c>
      <c r="U281" s="40"/>
      <c r="V281" s="40"/>
      <c r="W281" s="40"/>
      <c r="X281" s="40">
        <v>800</v>
      </c>
      <c r="Y281" s="42">
        <f t="shared" si="32"/>
        <v>5648</v>
      </c>
      <c r="Z281" s="40">
        <f t="shared" si="33"/>
        <v>108724</v>
      </c>
      <c r="AA281" s="42">
        <f t="shared" si="34"/>
        <v>34170.399999999994</v>
      </c>
      <c r="AB281" s="40"/>
      <c r="AC281" s="40"/>
      <c r="AD281" s="40"/>
      <c r="AE281" s="40"/>
      <c r="AF281" s="40"/>
      <c r="AG281" s="40"/>
      <c r="AH281" s="40"/>
    </row>
    <row r="282" spans="1:34" x14ac:dyDescent="0.25">
      <c r="A282" s="56">
        <v>279</v>
      </c>
      <c r="B282" s="56" t="s">
        <v>111</v>
      </c>
      <c r="C282" s="40" t="s">
        <v>115</v>
      </c>
      <c r="D282" s="40" t="s">
        <v>116</v>
      </c>
      <c r="E282" s="40">
        <v>63.12</v>
      </c>
      <c r="F282" s="38" t="s">
        <v>1781</v>
      </c>
      <c r="G282" s="38" t="s">
        <v>33</v>
      </c>
      <c r="H282" s="40">
        <v>35</v>
      </c>
      <c r="I282" s="48">
        <v>43435</v>
      </c>
      <c r="J282" s="48">
        <v>43481</v>
      </c>
      <c r="K282" s="51">
        <v>43601</v>
      </c>
      <c r="L282" s="40">
        <v>46</v>
      </c>
      <c r="M282" s="40">
        <v>166</v>
      </c>
      <c r="N282" s="40">
        <v>11260</v>
      </c>
      <c r="O282" s="42">
        <f t="shared" si="30"/>
        <v>79495.600000000006</v>
      </c>
      <c r="P282" s="40"/>
      <c r="Q282" s="40">
        <v>900</v>
      </c>
      <c r="R282" s="42">
        <f t="shared" si="35"/>
        <v>18</v>
      </c>
      <c r="S282" s="42">
        <f t="shared" si="31"/>
        <v>6354</v>
      </c>
      <c r="T282" s="40">
        <v>16200</v>
      </c>
      <c r="U282" s="40"/>
      <c r="V282" s="40"/>
      <c r="W282" s="40"/>
      <c r="X282" s="40">
        <v>800</v>
      </c>
      <c r="Y282" s="42">
        <f t="shared" si="32"/>
        <v>5648</v>
      </c>
      <c r="Z282" s="40">
        <f t="shared" si="33"/>
        <v>114372</v>
      </c>
      <c r="AA282" s="42">
        <f t="shared" si="34"/>
        <v>34876.399999999994</v>
      </c>
      <c r="AB282" s="40"/>
      <c r="AC282" s="40"/>
      <c r="AD282" s="40"/>
      <c r="AE282" s="40"/>
      <c r="AF282" s="40"/>
      <c r="AG282" s="40"/>
      <c r="AH282" s="40"/>
    </row>
    <row r="283" spans="1:34" x14ac:dyDescent="0.25">
      <c r="A283" s="56">
        <v>280</v>
      </c>
      <c r="B283" s="56" t="s">
        <v>111</v>
      </c>
      <c r="C283" s="40" t="s">
        <v>115</v>
      </c>
      <c r="D283" s="40" t="s">
        <v>116</v>
      </c>
      <c r="E283" s="40">
        <v>63.13</v>
      </c>
      <c r="F283" s="38" t="s">
        <v>1782</v>
      </c>
      <c r="G283" s="38" t="s">
        <v>34</v>
      </c>
      <c r="H283" s="40">
        <v>35</v>
      </c>
      <c r="I283" s="48">
        <v>43435</v>
      </c>
      <c r="J283" s="48">
        <v>43481</v>
      </c>
      <c r="K283" s="48">
        <v>43598</v>
      </c>
      <c r="L283" s="40">
        <v>46</v>
      </c>
      <c r="M283" s="40">
        <v>163</v>
      </c>
      <c r="N283" s="40">
        <v>11260</v>
      </c>
      <c r="O283" s="42">
        <f t="shared" si="30"/>
        <v>79495.600000000006</v>
      </c>
      <c r="P283" s="40"/>
      <c r="Q283" s="40">
        <v>930</v>
      </c>
      <c r="R283" s="42">
        <f t="shared" si="35"/>
        <v>18</v>
      </c>
      <c r="S283" s="42">
        <f t="shared" si="31"/>
        <v>6565.8</v>
      </c>
      <c r="T283" s="40">
        <v>16740</v>
      </c>
      <c r="U283" s="40"/>
      <c r="V283" s="40"/>
      <c r="W283" s="40"/>
      <c r="X283" s="40">
        <v>850</v>
      </c>
      <c r="Y283" s="42">
        <f t="shared" si="32"/>
        <v>6001</v>
      </c>
      <c r="Z283" s="40">
        <f t="shared" si="33"/>
        <v>118184.40000000001</v>
      </c>
      <c r="AA283" s="42">
        <f t="shared" si="34"/>
        <v>38688.800000000003</v>
      </c>
      <c r="AB283" s="40"/>
      <c r="AC283" s="40"/>
      <c r="AD283" s="40"/>
      <c r="AE283" s="40"/>
      <c r="AF283" s="40"/>
      <c r="AG283" s="40"/>
      <c r="AH283" s="40"/>
    </row>
    <row r="284" spans="1:34" x14ac:dyDescent="0.25">
      <c r="A284" s="56">
        <v>281</v>
      </c>
      <c r="B284" s="56" t="s">
        <v>111</v>
      </c>
      <c r="C284" s="40" t="s">
        <v>115</v>
      </c>
      <c r="D284" s="40" t="s">
        <v>116</v>
      </c>
      <c r="E284" s="40">
        <v>63.14</v>
      </c>
      <c r="F284" s="38" t="s">
        <v>1783</v>
      </c>
      <c r="G284" s="38" t="s">
        <v>35</v>
      </c>
      <c r="H284" s="40">
        <v>35</v>
      </c>
      <c r="I284" s="48">
        <v>43436</v>
      </c>
      <c r="J284" s="48">
        <v>43480</v>
      </c>
      <c r="K284" s="48">
        <v>43598</v>
      </c>
      <c r="L284" s="40">
        <v>44</v>
      </c>
      <c r="M284" s="40">
        <v>162</v>
      </c>
      <c r="N284" s="40">
        <v>11010</v>
      </c>
      <c r="O284" s="42">
        <f t="shared" si="30"/>
        <v>77730.599999999991</v>
      </c>
      <c r="P284" s="40"/>
      <c r="Q284" s="40">
        <v>920</v>
      </c>
      <c r="R284" s="42">
        <f t="shared" si="35"/>
        <v>18</v>
      </c>
      <c r="S284" s="42">
        <f t="shared" si="31"/>
        <v>6495.2</v>
      </c>
      <c r="T284" s="40">
        <v>16560</v>
      </c>
      <c r="U284" s="40"/>
      <c r="V284" s="40"/>
      <c r="W284" s="40"/>
      <c r="X284" s="40">
        <v>850</v>
      </c>
      <c r="Y284" s="42">
        <f t="shared" si="32"/>
        <v>6001</v>
      </c>
      <c r="Z284" s="40">
        <f t="shared" si="33"/>
        <v>116913.59999999999</v>
      </c>
      <c r="AA284" s="42">
        <f t="shared" si="34"/>
        <v>39183</v>
      </c>
      <c r="AB284" s="40"/>
      <c r="AC284" s="40"/>
      <c r="AD284" s="40"/>
      <c r="AE284" s="40"/>
      <c r="AF284" s="40"/>
      <c r="AG284" s="40"/>
      <c r="AH284" s="40"/>
    </row>
    <row r="285" spans="1:34" x14ac:dyDescent="0.25">
      <c r="A285" s="56">
        <v>282</v>
      </c>
      <c r="B285" s="56" t="s">
        <v>111</v>
      </c>
      <c r="C285" s="40" t="s">
        <v>115</v>
      </c>
      <c r="D285" s="40" t="s">
        <v>116</v>
      </c>
      <c r="E285" s="40">
        <v>63.15</v>
      </c>
      <c r="F285" s="38" t="s">
        <v>1784</v>
      </c>
      <c r="G285" s="38" t="s">
        <v>36</v>
      </c>
      <c r="H285" s="40">
        <v>35</v>
      </c>
      <c r="I285" s="48">
        <v>43433</v>
      </c>
      <c r="J285" s="48">
        <v>43480</v>
      </c>
      <c r="K285" s="48">
        <v>43598</v>
      </c>
      <c r="L285" s="40">
        <v>47</v>
      </c>
      <c r="M285" s="40">
        <v>165</v>
      </c>
      <c r="N285" s="40">
        <v>11160</v>
      </c>
      <c r="O285" s="42">
        <f t="shared" si="30"/>
        <v>78789.599999999991</v>
      </c>
      <c r="P285" s="40"/>
      <c r="Q285" s="40">
        <v>920</v>
      </c>
      <c r="R285" s="42">
        <f t="shared" si="35"/>
        <v>18</v>
      </c>
      <c r="S285" s="42">
        <f t="shared" si="31"/>
        <v>6495.2</v>
      </c>
      <c r="T285" s="40">
        <v>16560</v>
      </c>
      <c r="U285" s="40"/>
      <c r="V285" s="40"/>
      <c r="W285" s="40"/>
      <c r="X285" s="40">
        <v>800</v>
      </c>
      <c r="Y285" s="42">
        <f t="shared" si="32"/>
        <v>5648</v>
      </c>
      <c r="Z285" s="40">
        <f t="shared" si="33"/>
        <v>116913.59999999999</v>
      </c>
      <c r="AA285" s="42">
        <f t="shared" si="34"/>
        <v>38124</v>
      </c>
      <c r="AB285" s="40"/>
      <c r="AC285" s="40"/>
      <c r="AD285" s="40"/>
      <c r="AE285" s="40"/>
      <c r="AF285" s="40"/>
      <c r="AG285" s="40"/>
      <c r="AH285" s="40"/>
    </row>
    <row r="286" spans="1:34" x14ac:dyDescent="0.25">
      <c r="A286" s="56">
        <v>283</v>
      </c>
      <c r="B286" s="56" t="s">
        <v>111</v>
      </c>
      <c r="C286" s="40" t="s">
        <v>115</v>
      </c>
      <c r="D286" s="40" t="s">
        <v>116</v>
      </c>
      <c r="E286" s="40">
        <v>63.16</v>
      </c>
      <c r="F286" s="38" t="s">
        <v>1785</v>
      </c>
      <c r="G286" s="38" t="s">
        <v>37</v>
      </c>
      <c r="H286" s="40">
        <v>35</v>
      </c>
      <c r="I286" s="48">
        <v>43434</v>
      </c>
      <c r="J286" s="48">
        <v>43480</v>
      </c>
      <c r="K286" s="48">
        <v>43598</v>
      </c>
      <c r="L286" s="40">
        <v>46</v>
      </c>
      <c r="M286" s="40">
        <v>164</v>
      </c>
      <c r="N286" s="40">
        <v>10810</v>
      </c>
      <c r="O286" s="42">
        <f t="shared" si="30"/>
        <v>76318.599999999991</v>
      </c>
      <c r="P286" s="40"/>
      <c r="Q286" s="40">
        <v>930</v>
      </c>
      <c r="R286" s="42">
        <f t="shared" si="35"/>
        <v>18</v>
      </c>
      <c r="S286" s="42">
        <f t="shared" si="31"/>
        <v>6565.8</v>
      </c>
      <c r="T286" s="40">
        <v>16740</v>
      </c>
      <c r="U286" s="40"/>
      <c r="V286" s="40"/>
      <c r="W286" s="40"/>
      <c r="X286" s="40">
        <v>850</v>
      </c>
      <c r="Y286" s="42">
        <f t="shared" si="32"/>
        <v>6001</v>
      </c>
      <c r="Z286" s="40">
        <f t="shared" si="33"/>
        <v>118184.40000000001</v>
      </c>
      <c r="AA286" s="42">
        <f t="shared" si="34"/>
        <v>41865.800000000017</v>
      </c>
      <c r="AB286" s="40"/>
      <c r="AC286" s="40"/>
      <c r="AD286" s="40"/>
      <c r="AE286" s="40"/>
      <c r="AF286" s="40"/>
      <c r="AG286" s="40"/>
      <c r="AH286" s="40"/>
    </row>
    <row r="287" spans="1:34" x14ac:dyDescent="0.25">
      <c r="A287" s="56">
        <v>284</v>
      </c>
      <c r="B287" s="56" t="s">
        <v>111</v>
      </c>
      <c r="C287" s="40" t="s">
        <v>115</v>
      </c>
      <c r="D287" s="40" t="s">
        <v>116</v>
      </c>
      <c r="E287" s="40">
        <v>63.17</v>
      </c>
      <c r="F287" s="38" t="s">
        <v>1786</v>
      </c>
      <c r="G287" s="38" t="s">
        <v>38</v>
      </c>
      <c r="H287" s="40">
        <v>35</v>
      </c>
      <c r="I287" s="48">
        <v>43437</v>
      </c>
      <c r="J287" s="48">
        <v>43483</v>
      </c>
      <c r="K287" s="48">
        <v>43599</v>
      </c>
      <c r="L287" s="40">
        <v>46</v>
      </c>
      <c r="M287" s="40">
        <v>162</v>
      </c>
      <c r="N287" s="40">
        <v>11410</v>
      </c>
      <c r="O287" s="42">
        <f t="shared" si="30"/>
        <v>80554.599999999991</v>
      </c>
      <c r="P287" s="40"/>
      <c r="Q287" s="40">
        <v>930</v>
      </c>
      <c r="R287" s="42">
        <f t="shared" si="35"/>
        <v>18</v>
      </c>
      <c r="S287" s="42">
        <f t="shared" si="31"/>
        <v>6565.8</v>
      </c>
      <c r="T287" s="40">
        <v>16740</v>
      </c>
      <c r="U287" s="40"/>
      <c r="V287" s="40"/>
      <c r="W287" s="40"/>
      <c r="X287" s="40">
        <v>800</v>
      </c>
      <c r="Y287" s="42">
        <f t="shared" si="32"/>
        <v>5648</v>
      </c>
      <c r="Z287" s="40">
        <f t="shared" si="33"/>
        <v>118184.40000000001</v>
      </c>
      <c r="AA287" s="42">
        <f t="shared" si="34"/>
        <v>37629.800000000017</v>
      </c>
      <c r="AB287" s="40"/>
      <c r="AC287" s="40"/>
      <c r="AD287" s="40"/>
      <c r="AE287" s="40"/>
      <c r="AF287" s="40"/>
      <c r="AG287" s="40"/>
      <c r="AH287" s="40"/>
    </row>
    <row r="288" spans="1:34" x14ac:dyDescent="0.25">
      <c r="A288" s="56">
        <v>285</v>
      </c>
      <c r="B288" s="56" t="s">
        <v>111</v>
      </c>
      <c r="C288" s="40" t="s">
        <v>115</v>
      </c>
      <c r="D288" s="40" t="s">
        <v>116</v>
      </c>
      <c r="E288" s="40">
        <v>63.18</v>
      </c>
      <c r="F288" s="38" t="s">
        <v>1787</v>
      </c>
      <c r="G288" s="38" t="s">
        <v>39</v>
      </c>
      <c r="H288" s="40">
        <v>35</v>
      </c>
      <c r="I288" s="48">
        <v>43437</v>
      </c>
      <c r="J288" s="48">
        <v>43483</v>
      </c>
      <c r="K288" s="48">
        <v>43599</v>
      </c>
      <c r="L288" s="40">
        <v>46</v>
      </c>
      <c r="M288" s="40">
        <v>162</v>
      </c>
      <c r="N288" s="40">
        <v>11110</v>
      </c>
      <c r="O288" s="42">
        <f t="shared" si="30"/>
        <v>78436.600000000006</v>
      </c>
      <c r="P288" s="40"/>
      <c r="Q288" s="40">
        <v>920</v>
      </c>
      <c r="R288" s="42">
        <f t="shared" si="35"/>
        <v>18</v>
      </c>
      <c r="S288" s="42">
        <f t="shared" si="31"/>
        <v>6495.2</v>
      </c>
      <c r="T288" s="40">
        <v>16560</v>
      </c>
      <c r="U288" s="40"/>
      <c r="V288" s="40"/>
      <c r="W288" s="40"/>
      <c r="X288" s="40">
        <v>830</v>
      </c>
      <c r="Y288" s="42">
        <f t="shared" si="32"/>
        <v>5859.8</v>
      </c>
      <c r="Z288" s="40">
        <f t="shared" si="33"/>
        <v>116913.59999999999</v>
      </c>
      <c r="AA288" s="42">
        <f t="shared" si="34"/>
        <v>38476.999999999985</v>
      </c>
      <c r="AB288" s="40"/>
      <c r="AC288" s="40"/>
      <c r="AD288" s="40"/>
      <c r="AE288" s="40"/>
      <c r="AF288" s="40"/>
      <c r="AG288" s="40"/>
      <c r="AH288" s="40"/>
    </row>
    <row r="289" spans="1:34" x14ac:dyDescent="0.25">
      <c r="A289" s="56">
        <v>286</v>
      </c>
      <c r="B289" s="56" t="s">
        <v>111</v>
      </c>
      <c r="C289" s="40" t="s">
        <v>115</v>
      </c>
      <c r="D289" s="40" t="s">
        <v>116</v>
      </c>
      <c r="E289" s="40">
        <v>63.19</v>
      </c>
      <c r="F289" s="38" t="s">
        <v>1788</v>
      </c>
      <c r="G289" s="38" t="s">
        <v>40</v>
      </c>
      <c r="H289" s="40">
        <v>35</v>
      </c>
      <c r="I289" s="48">
        <v>43438</v>
      </c>
      <c r="J289" s="48">
        <v>43481</v>
      </c>
      <c r="K289" s="48">
        <v>43599</v>
      </c>
      <c r="L289" s="40">
        <v>43</v>
      </c>
      <c r="M289" s="40">
        <v>161</v>
      </c>
      <c r="N289" s="40">
        <v>11116</v>
      </c>
      <c r="O289" s="42">
        <f t="shared" si="30"/>
        <v>78478.960000000006</v>
      </c>
      <c r="P289" s="40"/>
      <c r="Q289" s="40">
        <v>920</v>
      </c>
      <c r="R289" s="42">
        <f t="shared" si="35"/>
        <v>18</v>
      </c>
      <c r="S289" s="42">
        <f t="shared" si="31"/>
        <v>6495.2</v>
      </c>
      <c r="T289" s="40">
        <v>16560</v>
      </c>
      <c r="U289" s="40"/>
      <c r="V289" s="40"/>
      <c r="W289" s="40"/>
      <c r="X289" s="40">
        <v>800</v>
      </c>
      <c r="Y289" s="42">
        <f t="shared" si="32"/>
        <v>5648</v>
      </c>
      <c r="Z289" s="40">
        <f t="shared" si="33"/>
        <v>116913.59999999999</v>
      </c>
      <c r="AA289" s="42">
        <f t="shared" si="34"/>
        <v>38434.639999999985</v>
      </c>
      <c r="AB289" s="40"/>
      <c r="AC289" s="40"/>
      <c r="AD289" s="40"/>
      <c r="AE289" s="40"/>
      <c r="AF289" s="40"/>
      <c r="AG289" s="40"/>
      <c r="AH289" s="40"/>
    </row>
    <row r="290" spans="1:34" x14ac:dyDescent="0.25">
      <c r="A290" s="56">
        <v>287</v>
      </c>
      <c r="B290" s="56" t="s">
        <v>111</v>
      </c>
      <c r="C290" s="40" t="s">
        <v>115</v>
      </c>
      <c r="D290" s="40" t="s">
        <v>116</v>
      </c>
      <c r="E290" s="42">
        <v>63.2</v>
      </c>
      <c r="F290" s="38" t="s">
        <v>1789</v>
      </c>
      <c r="G290" s="38" t="s">
        <v>41</v>
      </c>
      <c r="H290" s="40">
        <v>35</v>
      </c>
      <c r="I290" s="48">
        <v>43434</v>
      </c>
      <c r="J290" s="48">
        <v>43480</v>
      </c>
      <c r="K290" s="48">
        <v>43597</v>
      </c>
      <c r="L290" s="40">
        <v>46</v>
      </c>
      <c r="M290" s="40">
        <v>163</v>
      </c>
      <c r="N290" s="40">
        <v>11210</v>
      </c>
      <c r="O290" s="42">
        <f t="shared" si="30"/>
        <v>79142.599999999991</v>
      </c>
      <c r="P290" s="40"/>
      <c r="Q290" s="40">
        <v>900</v>
      </c>
      <c r="R290" s="42">
        <f t="shared" si="35"/>
        <v>18</v>
      </c>
      <c r="S290" s="42">
        <f t="shared" si="31"/>
        <v>6354</v>
      </c>
      <c r="T290" s="40">
        <v>16200</v>
      </c>
      <c r="U290" s="40"/>
      <c r="V290" s="40"/>
      <c r="W290" s="40"/>
      <c r="X290" s="40">
        <v>800</v>
      </c>
      <c r="Y290" s="42">
        <f t="shared" si="32"/>
        <v>5648</v>
      </c>
      <c r="Z290" s="40">
        <f t="shared" si="33"/>
        <v>114372</v>
      </c>
      <c r="AA290" s="42">
        <f t="shared" si="34"/>
        <v>35229.400000000009</v>
      </c>
      <c r="AB290" s="40"/>
      <c r="AC290" s="40"/>
      <c r="AD290" s="40"/>
      <c r="AE290" s="40"/>
      <c r="AF290" s="40"/>
      <c r="AG290" s="40"/>
      <c r="AH290" s="40"/>
    </row>
    <row r="291" spans="1:34" x14ac:dyDescent="0.25">
      <c r="A291" s="56">
        <v>288</v>
      </c>
      <c r="B291" s="56" t="s">
        <v>111</v>
      </c>
      <c r="C291" s="40" t="s">
        <v>115</v>
      </c>
      <c r="D291" s="40" t="s">
        <v>116</v>
      </c>
      <c r="E291" s="40">
        <v>63.21</v>
      </c>
      <c r="F291" s="38" t="s">
        <v>1790</v>
      </c>
      <c r="G291" s="38" t="s">
        <v>42</v>
      </c>
      <c r="H291" s="40">
        <v>35</v>
      </c>
      <c r="I291" s="48">
        <v>43437</v>
      </c>
      <c r="J291" s="48">
        <v>43484</v>
      </c>
      <c r="K291" s="48">
        <v>43598</v>
      </c>
      <c r="L291" s="40">
        <v>47</v>
      </c>
      <c r="M291" s="40">
        <v>161</v>
      </c>
      <c r="N291" s="40">
        <v>11110</v>
      </c>
      <c r="O291" s="42">
        <f t="shared" si="30"/>
        <v>78436.600000000006</v>
      </c>
      <c r="P291" s="40"/>
      <c r="Q291" s="40">
        <v>900</v>
      </c>
      <c r="R291" s="42">
        <f t="shared" si="35"/>
        <v>18</v>
      </c>
      <c r="S291" s="42">
        <f t="shared" si="31"/>
        <v>6354</v>
      </c>
      <c r="T291" s="40">
        <v>16200</v>
      </c>
      <c r="U291" s="40"/>
      <c r="V291" s="40"/>
      <c r="W291" s="40"/>
      <c r="X291" s="40">
        <v>800</v>
      </c>
      <c r="Y291" s="42">
        <f t="shared" si="32"/>
        <v>5648</v>
      </c>
      <c r="Z291" s="40">
        <f t="shared" si="33"/>
        <v>114372</v>
      </c>
      <c r="AA291" s="42">
        <f t="shared" si="34"/>
        <v>35935.399999999994</v>
      </c>
      <c r="AB291" s="40"/>
      <c r="AC291" s="40"/>
      <c r="AD291" s="40"/>
      <c r="AE291" s="40"/>
      <c r="AF291" s="40"/>
      <c r="AG291" s="40"/>
      <c r="AH291" s="40"/>
    </row>
    <row r="292" spans="1:34" x14ac:dyDescent="0.25">
      <c r="A292" s="56">
        <v>289</v>
      </c>
      <c r="B292" s="56" t="s">
        <v>111</v>
      </c>
      <c r="C292" s="40" t="s">
        <v>115</v>
      </c>
      <c r="D292" s="40" t="s">
        <v>116</v>
      </c>
      <c r="E292" s="40">
        <v>63.22</v>
      </c>
      <c r="F292" s="38" t="s">
        <v>1791</v>
      </c>
      <c r="G292" s="38" t="s">
        <v>43</v>
      </c>
      <c r="H292" s="40">
        <v>35</v>
      </c>
      <c r="I292" s="48">
        <v>43434</v>
      </c>
      <c r="J292" s="48">
        <v>43480</v>
      </c>
      <c r="K292" s="48">
        <v>43598</v>
      </c>
      <c r="L292" s="40">
        <v>46</v>
      </c>
      <c r="M292" s="40">
        <v>164</v>
      </c>
      <c r="N292" s="40">
        <v>11110</v>
      </c>
      <c r="O292" s="42">
        <f t="shared" si="30"/>
        <v>78436.600000000006</v>
      </c>
      <c r="P292" s="40"/>
      <c r="Q292" s="40">
        <v>900</v>
      </c>
      <c r="R292" s="42">
        <f t="shared" si="35"/>
        <v>18</v>
      </c>
      <c r="S292" s="42">
        <f t="shared" si="31"/>
        <v>6354</v>
      </c>
      <c r="T292" s="40">
        <v>16200</v>
      </c>
      <c r="U292" s="40"/>
      <c r="V292" s="40"/>
      <c r="W292" s="40"/>
      <c r="X292" s="40">
        <v>850</v>
      </c>
      <c r="Y292" s="42">
        <f t="shared" si="32"/>
        <v>6001</v>
      </c>
      <c r="Z292" s="40">
        <f t="shared" si="33"/>
        <v>114372</v>
      </c>
      <c r="AA292" s="42">
        <f t="shared" si="34"/>
        <v>35935.399999999994</v>
      </c>
      <c r="AB292" s="40"/>
      <c r="AC292" s="40"/>
      <c r="AD292" s="40"/>
      <c r="AE292" s="40"/>
      <c r="AF292" s="40"/>
      <c r="AG292" s="40"/>
      <c r="AH292" s="40"/>
    </row>
    <row r="293" spans="1:34" x14ac:dyDescent="0.25">
      <c r="A293" s="56">
        <v>290</v>
      </c>
      <c r="B293" s="56" t="s">
        <v>111</v>
      </c>
      <c r="C293" s="40" t="s">
        <v>115</v>
      </c>
      <c r="D293" s="40" t="s">
        <v>116</v>
      </c>
      <c r="E293" s="40">
        <v>63.23</v>
      </c>
      <c r="F293" s="38" t="s">
        <v>1776</v>
      </c>
      <c r="G293" s="38" t="s">
        <v>14</v>
      </c>
      <c r="H293" s="40">
        <v>35</v>
      </c>
      <c r="I293" s="48">
        <v>43434</v>
      </c>
      <c r="J293" s="48">
        <v>43480</v>
      </c>
      <c r="K293" s="48">
        <v>43598</v>
      </c>
      <c r="L293" s="40">
        <v>46</v>
      </c>
      <c r="M293" s="40">
        <v>164</v>
      </c>
      <c r="N293" s="40">
        <v>11160</v>
      </c>
      <c r="O293" s="42">
        <f t="shared" si="30"/>
        <v>78789.599999999991</v>
      </c>
      <c r="P293" s="40"/>
      <c r="Q293" s="40">
        <v>950</v>
      </c>
      <c r="R293" s="42">
        <f t="shared" si="35"/>
        <v>18</v>
      </c>
      <c r="S293" s="42">
        <f t="shared" si="31"/>
        <v>6707</v>
      </c>
      <c r="T293" s="40">
        <v>17100</v>
      </c>
      <c r="U293" s="40"/>
      <c r="V293" s="40"/>
      <c r="W293" s="40"/>
      <c r="X293" s="40">
        <v>850</v>
      </c>
      <c r="Y293" s="42">
        <f t="shared" si="32"/>
        <v>6001</v>
      </c>
      <c r="Z293" s="40">
        <f t="shared" si="33"/>
        <v>120726</v>
      </c>
      <c r="AA293" s="42">
        <f t="shared" si="34"/>
        <v>41936.400000000009</v>
      </c>
      <c r="AB293" s="40"/>
      <c r="AC293" s="40"/>
      <c r="AD293" s="40"/>
      <c r="AE293" s="40"/>
      <c r="AF293" s="40"/>
      <c r="AG293" s="40"/>
      <c r="AH293" s="40"/>
    </row>
    <row r="294" spans="1:34" x14ac:dyDescent="0.25">
      <c r="A294" s="56">
        <v>291</v>
      </c>
      <c r="B294" s="56" t="s">
        <v>111</v>
      </c>
      <c r="C294" s="40" t="s">
        <v>115</v>
      </c>
      <c r="D294" s="40" t="s">
        <v>116</v>
      </c>
      <c r="E294" s="40">
        <v>63.24</v>
      </c>
      <c r="F294" s="38" t="s">
        <v>1777</v>
      </c>
      <c r="G294" s="38" t="s">
        <v>20</v>
      </c>
      <c r="H294" s="40">
        <v>35</v>
      </c>
      <c r="I294" s="48">
        <v>43436</v>
      </c>
      <c r="J294" s="48">
        <v>43483</v>
      </c>
      <c r="K294" s="48">
        <v>43598</v>
      </c>
      <c r="L294" s="40">
        <v>47</v>
      </c>
      <c r="M294" s="40">
        <v>162</v>
      </c>
      <c r="N294" s="40">
        <v>11310</v>
      </c>
      <c r="O294" s="42">
        <f t="shared" si="30"/>
        <v>79848.600000000006</v>
      </c>
      <c r="P294" s="40"/>
      <c r="Q294" s="40">
        <v>900</v>
      </c>
      <c r="R294" s="42">
        <f t="shared" si="35"/>
        <v>18</v>
      </c>
      <c r="S294" s="42">
        <f t="shared" si="31"/>
        <v>6354</v>
      </c>
      <c r="T294" s="40">
        <v>16200</v>
      </c>
      <c r="U294" s="40"/>
      <c r="V294" s="40"/>
      <c r="W294" s="40"/>
      <c r="X294" s="40">
        <v>820</v>
      </c>
      <c r="Y294" s="42">
        <f t="shared" si="32"/>
        <v>5789.2</v>
      </c>
      <c r="Z294" s="40">
        <f t="shared" si="33"/>
        <v>114372</v>
      </c>
      <c r="AA294" s="42">
        <f t="shared" si="34"/>
        <v>34523.399999999994</v>
      </c>
      <c r="AB294" s="40"/>
      <c r="AC294" s="40"/>
      <c r="AD294" s="40"/>
      <c r="AE294" s="40"/>
      <c r="AF294" s="40"/>
      <c r="AG294" s="40"/>
      <c r="AH294" s="40"/>
    </row>
    <row r="295" spans="1:34" x14ac:dyDescent="0.25">
      <c r="A295" s="56">
        <v>292</v>
      </c>
      <c r="B295" s="56" t="s">
        <v>111</v>
      </c>
      <c r="C295" s="40" t="s">
        <v>115</v>
      </c>
      <c r="D295" s="40" t="s">
        <v>116</v>
      </c>
      <c r="E295" s="40">
        <v>63.25</v>
      </c>
      <c r="F295" s="38" t="s">
        <v>1778</v>
      </c>
      <c r="G295" s="38" t="s">
        <v>29</v>
      </c>
      <c r="H295" s="40">
        <v>35</v>
      </c>
      <c r="I295" s="48">
        <v>43438</v>
      </c>
      <c r="J295" s="50">
        <v>43485</v>
      </c>
      <c r="K295" s="48">
        <v>43598</v>
      </c>
      <c r="L295" s="40">
        <v>47</v>
      </c>
      <c r="M295" s="40">
        <v>160</v>
      </c>
      <c r="N295" s="40">
        <v>11210</v>
      </c>
      <c r="O295" s="42">
        <f t="shared" si="30"/>
        <v>79142.599999999991</v>
      </c>
      <c r="P295" s="40"/>
      <c r="Q295" s="40">
        <v>900</v>
      </c>
      <c r="R295" s="42">
        <f t="shared" si="35"/>
        <v>18</v>
      </c>
      <c r="S295" s="42">
        <f t="shared" si="31"/>
        <v>6354</v>
      </c>
      <c r="T295" s="40">
        <v>16200</v>
      </c>
      <c r="U295" s="40"/>
      <c r="V295" s="40"/>
      <c r="W295" s="40"/>
      <c r="X295" s="40">
        <v>800</v>
      </c>
      <c r="Y295" s="42">
        <f t="shared" si="32"/>
        <v>5648</v>
      </c>
      <c r="Z295" s="40">
        <f t="shared" si="33"/>
        <v>114372</v>
      </c>
      <c r="AA295" s="42">
        <f t="shared" si="34"/>
        <v>35229.400000000009</v>
      </c>
      <c r="AB295" s="40"/>
      <c r="AC295" s="40"/>
      <c r="AD295" s="40"/>
      <c r="AE295" s="40"/>
      <c r="AF295" s="40"/>
      <c r="AG295" s="40"/>
      <c r="AH295" s="40"/>
    </row>
    <row r="296" spans="1:34" x14ac:dyDescent="0.25">
      <c r="A296" s="56">
        <v>293</v>
      </c>
      <c r="B296" s="56" t="s">
        <v>111</v>
      </c>
      <c r="C296" s="40" t="s">
        <v>115</v>
      </c>
      <c r="D296" s="40" t="s">
        <v>116</v>
      </c>
      <c r="E296" s="40">
        <v>63.26</v>
      </c>
      <c r="F296" s="38" t="s">
        <v>1779</v>
      </c>
      <c r="G296" s="38" t="s">
        <v>30</v>
      </c>
      <c r="H296" s="40">
        <v>35</v>
      </c>
      <c r="I296" s="48">
        <v>43437</v>
      </c>
      <c r="J296" s="48">
        <v>43484</v>
      </c>
      <c r="K296" s="48">
        <v>43598</v>
      </c>
      <c r="L296" s="40">
        <v>47</v>
      </c>
      <c r="M296" s="40">
        <v>161</v>
      </c>
      <c r="N296" s="40">
        <v>11360</v>
      </c>
      <c r="O296" s="42">
        <f t="shared" si="30"/>
        <v>80201.599999999991</v>
      </c>
      <c r="P296" s="40"/>
      <c r="Q296" s="40">
        <v>820</v>
      </c>
      <c r="R296" s="42">
        <f t="shared" si="35"/>
        <v>18</v>
      </c>
      <c r="S296" s="42">
        <f t="shared" si="31"/>
        <v>5789.2</v>
      </c>
      <c r="T296" s="40">
        <v>14760</v>
      </c>
      <c r="U296" s="40"/>
      <c r="V296" s="40"/>
      <c r="W296" s="40"/>
      <c r="X296" s="40">
        <v>800</v>
      </c>
      <c r="Y296" s="42">
        <f t="shared" si="32"/>
        <v>5648</v>
      </c>
      <c r="Z296" s="40">
        <f t="shared" si="33"/>
        <v>104205.59999999999</v>
      </c>
      <c r="AA296" s="42">
        <f t="shared" si="34"/>
        <v>24004</v>
      </c>
      <c r="AB296" s="40"/>
      <c r="AC296" s="40"/>
      <c r="AD296" s="40"/>
      <c r="AE296" s="40"/>
      <c r="AF296" s="40"/>
      <c r="AG296" s="40"/>
      <c r="AH296" s="40"/>
    </row>
    <row r="297" spans="1:34" x14ac:dyDescent="0.25">
      <c r="A297" s="56">
        <v>294</v>
      </c>
      <c r="B297" s="56" t="s">
        <v>111</v>
      </c>
      <c r="C297" s="40" t="s">
        <v>117</v>
      </c>
      <c r="D297" s="40" t="s">
        <v>113</v>
      </c>
      <c r="E297" s="40">
        <v>69.099999999999994</v>
      </c>
      <c r="F297" s="38" t="s">
        <v>1780</v>
      </c>
      <c r="G297" s="38" t="s">
        <v>32</v>
      </c>
      <c r="H297" s="40">
        <v>35</v>
      </c>
      <c r="I297" s="48">
        <v>43437</v>
      </c>
      <c r="J297" s="48">
        <v>43483</v>
      </c>
      <c r="K297" s="50">
        <v>43598</v>
      </c>
      <c r="L297" s="40">
        <v>46</v>
      </c>
      <c r="M297" s="40">
        <v>161</v>
      </c>
      <c r="N297" s="40">
        <v>11430</v>
      </c>
      <c r="O297" s="42">
        <f t="shared" si="30"/>
        <v>80695.799999999988</v>
      </c>
      <c r="P297" s="40"/>
      <c r="Q297" s="40">
        <v>1000</v>
      </c>
      <c r="R297" s="42">
        <f t="shared" si="35"/>
        <v>18.75</v>
      </c>
      <c r="S297" s="42">
        <f t="shared" si="31"/>
        <v>7060</v>
      </c>
      <c r="T297" s="40">
        <v>18750</v>
      </c>
      <c r="U297" s="40"/>
      <c r="V297" s="40"/>
      <c r="W297" s="40"/>
      <c r="X297" s="40">
        <v>900</v>
      </c>
      <c r="Y297" s="42">
        <f t="shared" si="32"/>
        <v>6354</v>
      </c>
      <c r="Z297" s="40">
        <f t="shared" si="33"/>
        <v>132375</v>
      </c>
      <c r="AA297" s="42">
        <f t="shared" si="34"/>
        <v>51679.200000000012</v>
      </c>
      <c r="AB297" s="40"/>
      <c r="AC297" s="40"/>
      <c r="AD297" s="40"/>
      <c r="AE297" s="40"/>
      <c r="AF297" s="40"/>
      <c r="AG297" s="40"/>
      <c r="AH297" s="40"/>
    </row>
    <row r="298" spans="1:34" x14ac:dyDescent="0.25">
      <c r="A298" s="56">
        <v>295</v>
      </c>
      <c r="B298" s="56" t="s">
        <v>111</v>
      </c>
      <c r="C298" s="40" t="s">
        <v>117</v>
      </c>
      <c r="D298" s="40" t="s">
        <v>113</v>
      </c>
      <c r="E298" s="40">
        <v>69.2</v>
      </c>
      <c r="F298" s="38" t="s">
        <v>1781</v>
      </c>
      <c r="G298" s="38" t="s">
        <v>33</v>
      </c>
      <c r="H298" s="40">
        <v>35</v>
      </c>
      <c r="I298" s="48">
        <v>43437</v>
      </c>
      <c r="J298" s="48">
        <v>43483</v>
      </c>
      <c r="K298" s="48">
        <v>43599</v>
      </c>
      <c r="L298" s="40">
        <v>46</v>
      </c>
      <c r="M298" s="40">
        <v>162</v>
      </c>
      <c r="N298" s="40">
        <v>11610</v>
      </c>
      <c r="O298" s="42">
        <f t="shared" si="30"/>
        <v>81966.600000000006</v>
      </c>
      <c r="P298" s="40"/>
      <c r="Q298" s="40">
        <v>920</v>
      </c>
      <c r="R298" s="42">
        <f t="shared" si="35"/>
        <v>18.75</v>
      </c>
      <c r="S298" s="42">
        <f t="shared" si="31"/>
        <v>6495.2</v>
      </c>
      <c r="T298" s="40">
        <v>17250</v>
      </c>
      <c r="U298" s="40"/>
      <c r="V298" s="40"/>
      <c r="W298" s="40"/>
      <c r="X298" s="40">
        <v>900</v>
      </c>
      <c r="Y298" s="42">
        <f t="shared" si="32"/>
        <v>6354</v>
      </c>
      <c r="Z298" s="40">
        <f t="shared" si="33"/>
        <v>121785</v>
      </c>
      <c r="AA298" s="42">
        <f t="shared" si="34"/>
        <v>39818.399999999994</v>
      </c>
      <c r="AB298" s="40"/>
      <c r="AC298" s="40"/>
      <c r="AD298" s="40"/>
      <c r="AE298" s="40"/>
      <c r="AF298" s="40"/>
      <c r="AG298" s="40"/>
      <c r="AH298" s="40"/>
    </row>
    <row r="299" spans="1:34" x14ac:dyDescent="0.25">
      <c r="A299" s="56">
        <v>296</v>
      </c>
      <c r="B299" s="56" t="s">
        <v>111</v>
      </c>
      <c r="C299" s="40" t="s">
        <v>117</v>
      </c>
      <c r="D299" s="40" t="s">
        <v>113</v>
      </c>
      <c r="E299" s="40">
        <v>69.3</v>
      </c>
      <c r="F299" s="38" t="s">
        <v>1782</v>
      </c>
      <c r="G299" s="38" t="s">
        <v>34</v>
      </c>
      <c r="H299" s="40">
        <v>35</v>
      </c>
      <c r="I299" s="48">
        <v>43433</v>
      </c>
      <c r="J299" s="48">
        <v>43480</v>
      </c>
      <c r="K299" s="48">
        <v>43596</v>
      </c>
      <c r="L299" s="40">
        <v>47</v>
      </c>
      <c r="M299" s="40">
        <v>163</v>
      </c>
      <c r="N299" s="40">
        <v>12005</v>
      </c>
      <c r="O299" s="42">
        <f t="shared" si="30"/>
        <v>84755.3</v>
      </c>
      <c r="P299" s="40"/>
      <c r="Q299" s="40">
        <v>960</v>
      </c>
      <c r="R299" s="42">
        <f t="shared" si="35"/>
        <v>18.75</v>
      </c>
      <c r="S299" s="42">
        <f t="shared" si="31"/>
        <v>6777.5999999999995</v>
      </c>
      <c r="T299" s="40">
        <v>18000</v>
      </c>
      <c r="U299" s="40"/>
      <c r="V299" s="40"/>
      <c r="W299" s="40"/>
      <c r="X299" s="40">
        <v>850</v>
      </c>
      <c r="Y299" s="42">
        <f t="shared" si="32"/>
        <v>6001</v>
      </c>
      <c r="Z299" s="40">
        <f t="shared" si="33"/>
        <v>127079.99999999999</v>
      </c>
      <c r="AA299" s="42">
        <f t="shared" si="34"/>
        <v>42324.699999999983</v>
      </c>
      <c r="AB299" s="40"/>
      <c r="AC299" s="40"/>
      <c r="AD299" s="40"/>
      <c r="AE299" s="40"/>
      <c r="AF299" s="40"/>
      <c r="AG299" s="40"/>
      <c r="AH299" s="40"/>
    </row>
    <row r="300" spans="1:34" x14ac:dyDescent="0.25">
      <c r="A300" s="56">
        <v>297</v>
      </c>
      <c r="B300" s="56" t="s">
        <v>111</v>
      </c>
      <c r="C300" s="40" t="s">
        <v>117</v>
      </c>
      <c r="D300" s="40" t="s">
        <v>113</v>
      </c>
      <c r="E300" s="40">
        <v>69.400000000000006</v>
      </c>
      <c r="F300" s="38" t="s">
        <v>1783</v>
      </c>
      <c r="G300" s="38" t="s">
        <v>35</v>
      </c>
      <c r="H300" s="40">
        <v>35</v>
      </c>
      <c r="I300" s="48">
        <v>43437</v>
      </c>
      <c r="J300" s="48">
        <v>43483</v>
      </c>
      <c r="K300" s="48">
        <v>43599</v>
      </c>
      <c r="L300" s="40">
        <v>46</v>
      </c>
      <c r="M300" s="40">
        <v>162</v>
      </c>
      <c r="N300" s="40">
        <v>11560</v>
      </c>
      <c r="O300" s="42">
        <f t="shared" si="30"/>
        <v>81613.599999999991</v>
      </c>
      <c r="P300" s="40"/>
      <c r="Q300" s="40">
        <v>960</v>
      </c>
      <c r="R300" s="42">
        <f t="shared" si="35"/>
        <v>18.75</v>
      </c>
      <c r="S300" s="42">
        <f t="shared" si="31"/>
        <v>6777.5999999999995</v>
      </c>
      <c r="T300" s="40">
        <v>18000</v>
      </c>
      <c r="U300" s="40"/>
      <c r="V300" s="40"/>
      <c r="W300" s="40"/>
      <c r="X300" s="40">
        <v>900</v>
      </c>
      <c r="Y300" s="42">
        <f t="shared" si="32"/>
        <v>6354</v>
      </c>
      <c r="Z300" s="40">
        <f t="shared" si="33"/>
        <v>127079.99999999999</v>
      </c>
      <c r="AA300" s="42">
        <f t="shared" si="34"/>
        <v>45466.399999999994</v>
      </c>
      <c r="AB300" s="40"/>
      <c r="AC300" s="40"/>
      <c r="AD300" s="40"/>
      <c r="AE300" s="40"/>
      <c r="AF300" s="40"/>
      <c r="AG300" s="40"/>
      <c r="AH300" s="40"/>
    </row>
    <row r="301" spans="1:34" x14ac:dyDescent="0.25">
      <c r="A301" s="56">
        <v>298</v>
      </c>
      <c r="B301" s="56" t="s">
        <v>111</v>
      </c>
      <c r="C301" s="40" t="s">
        <v>117</v>
      </c>
      <c r="D301" s="40" t="s">
        <v>113</v>
      </c>
      <c r="E301" s="40">
        <v>69.400000000000006</v>
      </c>
      <c r="F301" s="38" t="s">
        <v>1784</v>
      </c>
      <c r="G301" s="38" t="s">
        <v>36</v>
      </c>
      <c r="H301" s="40">
        <v>35</v>
      </c>
      <c r="I301" s="48">
        <v>43434</v>
      </c>
      <c r="J301" s="48">
        <v>43479</v>
      </c>
      <c r="K301" s="48">
        <v>43597</v>
      </c>
      <c r="L301" s="40">
        <v>45</v>
      </c>
      <c r="M301" s="40">
        <v>163</v>
      </c>
      <c r="N301" s="40">
        <v>11530</v>
      </c>
      <c r="O301" s="42">
        <f t="shared" si="30"/>
        <v>81401.8</v>
      </c>
      <c r="P301" s="40"/>
      <c r="Q301" s="40">
        <v>1000</v>
      </c>
      <c r="R301" s="42">
        <f t="shared" si="35"/>
        <v>18.75</v>
      </c>
      <c r="S301" s="42">
        <f t="shared" si="31"/>
        <v>7060</v>
      </c>
      <c r="T301" s="40">
        <v>18750</v>
      </c>
      <c r="U301" s="40"/>
      <c r="V301" s="40"/>
      <c r="W301" s="40"/>
      <c r="X301" s="40">
        <v>800</v>
      </c>
      <c r="Y301" s="42">
        <f t="shared" si="32"/>
        <v>5648</v>
      </c>
      <c r="Z301" s="40">
        <f t="shared" si="33"/>
        <v>132375</v>
      </c>
      <c r="AA301" s="42">
        <f t="shared" si="34"/>
        <v>50973.2</v>
      </c>
      <c r="AB301" s="40"/>
      <c r="AC301" s="40"/>
      <c r="AD301" s="40"/>
      <c r="AE301" s="40"/>
      <c r="AF301" s="40"/>
      <c r="AG301" s="40"/>
      <c r="AH301" s="40"/>
    </row>
    <row r="302" spans="1:34" x14ac:dyDescent="0.25">
      <c r="A302" s="56">
        <v>299</v>
      </c>
      <c r="B302" s="56" t="s">
        <v>111</v>
      </c>
      <c r="C302" s="40" t="s">
        <v>117</v>
      </c>
      <c r="D302" s="40" t="s">
        <v>113</v>
      </c>
      <c r="E302" s="40">
        <v>69.5</v>
      </c>
      <c r="F302" s="38" t="s">
        <v>1785</v>
      </c>
      <c r="G302" s="38" t="s">
        <v>37</v>
      </c>
      <c r="H302" s="40">
        <v>35</v>
      </c>
      <c r="I302" s="48">
        <v>43437</v>
      </c>
      <c r="J302" s="48">
        <v>43483</v>
      </c>
      <c r="K302" s="48">
        <v>43599</v>
      </c>
      <c r="L302" s="40">
        <v>46</v>
      </c>
      <c r="M302" s="40">
        <v>162</v>
      </c>
      <c r="N302" s="40">
        <v>11810</v>
      </c>
      <c r="O302" s="42">
        <f t="shared" si="30"/>
        <v>83378.600000000006</v>
      </c>
      <c r="P302" s="40"/>
      <c r="Q302" s="40">
        <v>1000</v>
      </c>
      <c r="R302" s="42">
        <f t="shared" si="35"/>
        <v>18.75</v>
      </c>
      <c r="S302" s="42">
        <f t="shared" si="31"/>
        <v>7060</v>
      </c>
      <c r="T302" s="40">
        <v>18750</v>
      </c>
      <c r="U302" s="40"/>
      <c r="V302" s="40"/>
      <c r="W302" s="40"/>
      <c r="X302" s="40">
        <v>800</v>
      </c>
      <c r="Y302" s="42">
        <f t="shared" si="32"/>
        <v>5648</v>
      </c>
      <c r="Z302" s="40">
        <f t="shared" si="33"/>
        <v>132375</v>
      </c>
      <c r="AA302" s="42">
        <f t="shared" si="34"/>
        <v>48996.399999999994</v>
      </c>
      <c r="AB302" s="40"/>
      <c r="AC302" s="40"/>
      <c r="AD302" s="40"/>
      <c r="AE302" s="40"/>
      <c r="AF302" s="40"/>
      <c r="AG302" s="40"/>
      <c r="AH302" s="40"/>
    </row>
    <row r="303" spans="1:34" x14ac:dyDescent="0.25">
      <c r="A303" s="56">
        <v>300</v>
      </c>
      <c r="B303" s="56" t="s">
        <v>111</v>
      </c>
      <c r="C303" s="40" t="s">
        <v>117</v>
      </c>
      <c r="D303" s="40" t="s">
        <v>113</v>
      </c>
      <c r="E303" s="40">
        <v>69.599999999999994</v>
      </c>
      <c r="F303" s="38" t="s">
        <v>1786</v>
      </c>
      <c r="G303" s="38" t="s">
        <v>38</v>
      </c>
      <c r="H303" s="40">
        <v>35</v>
      </c>
      <c r="I303" s="48">
        <v>43433</v>
      </c>
      <c r="J303" s="48">
        <v>43479</v>
      </c>
      <c r="K303" s="48">
        <v>43597</v>
      </c>
      <c r="L303" s="40">
        <v>46</v>
      </c>
      <c r="M303" s="40">
        <v>164</v>
      </c>
      <c r="N303" s="40">
        <v>10880</v>
      </c>
      <c r="O303" s="42">
        <f t="shared" si="30"/>
        <v>76812.799999999988</v>
      </c>
      <c r="P303" s="40"/>
      <c r="Q303" s="40">
        <v>1040</v>
      </c>
      <c r="R303" s="42">
        <f t="shared" si="35"/>
        <v>18.75</v>
      </c>
      <c r="S303" s="42">
        <f t="shared" si="31"/>
        <v>7342.4</v>
      </c>
      <c r="T303" s="40">
        <v>19500</v>
      </c>
      <c r="U303" s="40"/>
      <c r="V303" s="40"/>
      <c r="W303" s="40"/>
      <c r="X303" s="40">
        <v>850</v>
      </c>
      <c r="Y303" s="42">
        <f t="shared" si="32"/>
        <v>6001</v>
      </c>
      <c r="Z303" s="40">
        <f t="shared" si="33"/>
        <v>137670</v>
      </c>
      <c r="AA303" s="42">
        <f t="shared" si="34"/>
        <v>60857.200000000012</v>
      </c>
      <c r="AB303" s="40"/>
      <c r="AC303" s="40"/>
      <c r="AD303" s="40"/>
      <c r="AE303" s="40"/>
      <c r="AF303" s="40"/>
      <c r="AG303" s="40"/>
      <c r="AH303" s="40"/>
    </row>
    <row r="304" spans="1:34" x14ac:dyDescent="0.25">
      <c r="A304" s="56">
        <v>301</v>
      </c>
      <c r="B304" s="56" t="s">
        <v>111</v>
      </c>
      <c r="C304" s="40" t="s">
        <v>117</v>
      </c>
      <c r="D304" s="40" t="s">
        <v>113</v>
      </c>
      <c r="E304" s="40">
        <v>69.7</v>
      </c>
      <c r="F304" s="38" t="s">
        <v>1787</v>
      </c>
      <c r="G304" s="38" t="s">
        <v>39</v>
      </c>
      <c r="H304" s="40">
        <v>35</v>
      </c>
      <c r="I304" s="48">
        <v>43434</v>
      </c>
      <c r="J304" s="48">
        <v>43480</v>
      </c>
      <c r="K304" s="48">
        <v>43600</v>
      </c>
      <c r="L304" s="40">
        <v>46</v>
      </c>
      <c r="M304" s="40">
        <v>166</v>
      </c>
      <c r="N304" s="40">
        <v>11710</v>
      </c>
      <c r="O304" s="42">
        <f t="shared" si="30"/>
        <v>82672.599999999991</v>
      </c>
      <c r="P304" s="40"/>
      <c r="Q304" s="40">
        <v>1000</v>
      </c>
      <c r="R304" s="42">
        <f t="shared" si="35"/>
        <v>18.75</v>
      </c>
      <c r="S304" s="42">
        <f t="shared" si="31"/>
        <v>7060</v>
      </c>
      <c r="T304" s="40">
        <v>18750</v>
      </c>
      <c r="U304" s="40"/>
      <c r="V304" s="40"/>
      <c r="W304" s="40"/>
      <c r="X304" s="40">
        <v>850</v>
      </c>
      <c r="Y304" s="42">
        <f t="shared" si="32"/>
        <v>6001</v>
      </c>
      <c r="Z304" s="40">
        <f t="shared" si="33"/>
        <v>132375</v>
      </c>
      <c r="AA304" s="42">
        <f t="shared" si="34"/>
        <v>49702.400000000009</v>
      </c>
      <c r="AB304" s="40"/>
      <c r="AC304" s="40"/>
      <c r="AD304" s="40"/>
      <c r="AE304" s="40"/>
      <c r="AF304" s="40"/>
      <c r="AG304" s="40"/>
      <c r="AH304" s="40"/>
    </row>
    <row r="305" spans="1:34" x14ac:dyDescent="0.25">
      <c r="A305" s="56">
        <v>302</v>
      </c>
      <c r="B305" s="56" t="s">
        <v>111</v>
      </c>
      <c r="C305" s="40" t="s">
        <v>117</v>
      </c>
      <c r="D305" s="40" t="s">
        <v>113</v>
      </c>
      <c r="E305" s="40">
        <v>69.8</v>
      </c>
      <c r="F305" s="38" t="s">
        <v>1788</v>
      </c>
      <c r="G305" s="38" t="s">
        <v>40</v>
      </c>
      <c r="H305" s="40">
        <v>35</v>
      </c>
      <c r="I305" s="48">
        <v>43437</v>
      </c>
      <c r="J305" s="48">
        <v>43483</v>
      </c>
      <c r="K305" s="48">
        <v>43601</v>
      </c>
      <c r="L305" s="40">
        <v>46</v>
      </c>
      <c r="M305" s="40">
        <v>164</v>
      </c>
      <c r="N305" s="40">
        <v>11360</v>
      </c>
      <c r="O305" s="42">
        <f t="shared" si="30"/>
        <v>80201.599999999991</v>
      </c>
      <c r="P305" s="40"/>
      <c r="Q305" s="40">
        <v>1040</v>
      </c>
      <c r="R305" s="42">
        <f t="shared" si="35"/>
        <v>18.75</v>
      </c>
      <c r="S305" s="42">
        <f t="shared" si="31"/>
        <v>7342.4</v>
      </c>
      <c r="T305" s="40">
        <v>19500</v>
      </c>
      <c r="U305" s="40"/>
      <c r="V305" s="40"/>
      <c r="W305" s="40"/>
      <c r="X305" s="40">
        <v>850</v>
      </c>
      <c r="Y305" s="42">
        <f t="shared" si="32"/>
        <v>6001</v>
      </c>
      <c r="Z305" s="40">
        <f t="shared" si="33"/>
        <v>137670</v>
      </c>
      <c r="AA305" s="42">
        <f t="shared" si="34"/>
        <v>57468.400000000009</v>
      </c>
      <c r="AB305" s="40"/>
      <c r="AC305" s="40"/>
      <c r="AD305" s="40"/>
      <c r="AE305" s="40"/>
      <c r="AF305" s="40"/>
      <c r="AG305" s="40"/>
      <c r="AH305" s="40"/>
    </row>
    <row r="306" spans="1:34" x14ac:dyDescent="0.25">
      <c r="A306" s="56">
        <v>303</v>
      </c>
      <c r="B306" s="56" t="s">
        <v>111</v>
      </c>
      <c r="C306" s="40" t="s">
        <v>117</v>
      </c>
      <c r="D306" s="40" t="s">
        <v>113</v>
      </c>
      <c r="E306" s="40">
        <v>69.900000000000006</v>
      </c>
      <c r="F306" s="38" t="s">
        <v>1789</v>
      </c>
      <c r="G306" s="38" t="s">
        <v>41</v>
      </c>
      <c r="H306" s="40">
        <v>35</v>
      </c>
      <c r="I306" s="48">
        <v>43433</v>
      </c>
      <c r="J306" s="48">
        <v>43479</v>
      </c>
      <c r="K306" s="48">
        <v>43596</v>
      </c>
      <c r="L306" s="40">
        <v>46</v>
      </c>
      <c r="M306" s="40">
        <v>163</v>
      </c>
      <c r="N306" s="40">
        <v>11360</v>
      </c>
      <c r="O306" s="42">
        <f t="shared" si="30"/>
        <v>80201.599999999991</v>
      </c>
      <c r="P306" s="40"/>
      <c r="Q306" s="40">
        <v>1040</v>
      </c>
      <c r="R306" s="42">
        <f t="shared" si="35"/>
        <v>18.75</v>
      </c>
      <c r="S306" s="42">
        <f t="shared" si="31"/>
        <v>7342.4</v>
      </c>
      <c r="T306" s="40">
        <v>19500</v>
      </c>
      <c r="U306" s="40"/>
      <c r="V306" s="40"/>
      <c r="W306" s="40"/>
      <c r="X306" s="40">
        <v>850</v>
      </c>
      <c r="Y306" s="42">
        <f t="shared" si="32"/>
        <v>6001</v>
      </c>
      <c r="Z306" s="40">
        <f t="shared" si="33"/>
        <v>137670</v>
      </c>
      <c r="AA306" s="42">
        <f t="shared" si="34"/>
        <v>57468.400000000009</v>
      </c>
      <c r="AB306" s="40"/>
      <c r="AC306" s="40"/>
      <c r="AD306" s="40"/>
      <c r="AE306" s="40"/>
      <c r="AF306" s="40"/>
      <c r="AG306" s="40"/>
      <c r="AH306" s="40"/>
    </row>
    <row r="307" spans="1:34" x14ac:dyDescent="0.25">
      <c r="A307" s="56">
        <v>304</v>
      </c>
      <c r="B307" s="56" t="s">
        <v>111</v>
      </c>
      <c r="C307" s="40" t="s">
        <v>117</v>
      </c>
      <c r="D307" s="40" t="s">
        <v>113</v>
      </c>
      <c r="E307" s="42">
        <v>69.099999999999994</v>
      </c>
      <c r="F307" s="38" t="s">
        <v>1790</v>
      </c>
      <c r="G307" s="38" t="s">
        <v>42</v>
      </c>
      <c r="H307" s="40">
        <v>35</v>
      </c>
      <c r="I307" s="48">
        <v>43437</v>
      </c>
      <c r="J307" s="48">
        <v>43483</v>
      </c>
      <c r="K307" s="48">
        <v>43599</v>
      </c>
      <c r="L307" s="40">
        <v>46</v>
      </c>
      <c r="M307" s="40">
        <v>162</v>
      </c>
      <c r="N307" s="40">
        <v>11350</v>
      </c>
      <c r="O307" s="42">
        <f t="shared" si="30"/>
        <v>80131</v>
      </c>
      <c r="P307" s="40"/>
      <c r="Q307" s="40">
        <v>1000</v>
      </c>
      <c r="R307" s="42">
        <f t="shared" si="35"/>
        <v>18.75</v>
      </c>
      <c r="S307" s="42">
        <f t="shared" si="31"/>
        <v>7060</v>
      </c>
      <c r="T307" s="40">
        <v>18750</v>
      </c>
      <c r="U307" s="40"/>
      <c r="V307" s="40"/>
      <c r="W307" s="40"/>
      <c r="X307" s="40">
        <v>900</v>
      </c>
      <c r="Y307" s="42">
        <f t="shared" si="32"/>
        <v>6354</v>
      </c>
      <c r="Z307" s="40">
        <f t="shared" si="33"/>
        <v>132375</v>
      </c>
      <c r="AA307" s="42">
        <f t="shared" si="34"/>
        <v>52244</v>
      </c>
      <c r="AB307" s="40"/>
      <c r="AC307" s="40"/>
      <c r="AD307" s="40"/>
      <c r="AE307" s="40"/>
      <c r="AF307" s="40"/>
      <c r="AG307" s="40"/>
      <c r="AH307" s="40"/>
    </row>
    <row r="308" spans="1:34" x14ac:dyDescent="0.25">
      <c r="A308" s="56">
        <v>305</v>
      </c>
      <c r="B308" s="56" t="s">
        <v>111</v>
      </c>
      <c r="C308" s="40" t="s">
        <v>117</v>
      </c>
      <c r="D308" s="40" t="s">
        <v>113</v>
      </c>
      <c r="E308" s="40">
        <v>69.11</v>
      </c>
      <c r="F308" s="38" t="s">
        <v>1791</v>
      </c>
      <c r="G308" s="38" t="s">
        <v>43</v>
      </c>
      <c r="H308" s="40">
        <v>35</v>
      </c>
      <c r="I308" s="48">
        <v>43437</v>
      </c>
      <c r="J308" s="48">
        <v>43483</v>
      </c>
      <c r="K308" s="48">
        <v>43598</v>
      </c>
      <c r="L308" s="40">
        <v>46</v>
      </c>
      <c r="M308" s="40">
        <v>161</v>
      </c>
      <c r="N308" s="40">
        <v>11760</v>
      </c>
      <c r="O308" s="42">
        <f t="shared" si="30"/>
        <v>83025.599999999991</v>
      </c>
      <c r="P308" s="40"/>
      <c r="Q308" s="40">
        <v>1000</v>
      </c>
      <c r="R308" s="42">
        <f t="shared" si="35"/>
        <v>18.75</v>
      </c>
      <c r="S308" s="42">
        <f t="shared" si="31"/>
        <v>7060</v>
      </c>
      <c r="T308" s="40">
        <v>18750</v>
      </c>
      <c r="U308" s="40"/>
      <c r="V308" s="40"/>
      <c r="W308" s="40"/>
      <c r="X308" s="40">
        <v>900</v>
      </c>
      <c r="Y308" s="42">
        <f t="shared" si="32"/>
        <v>6354</v>
      </c>
      <c r="Z308" s="40">
        <f t="shared" si="33"/>
        <v>132375</v>
      </c>
      <c r="AA308" s="42">
        <f t="shared" si="34"/>
        <v>49349.400000000009</v>
      </c>
      <c r="AB308" s="40"/>
      <c r="AC308" s="40"/>
      <c r="AD308" s="40"/>
      <c r="AE308" s="40"/>
      <c r="AF308" s="40"/>
      <c r="AG308" s="40"/>
      <c r="AH308" s="40"/>
    </row>
    <row r="309" spans="1:34" x14ac:dyDescent="0.25">
      <c r="A309" s="56">
        <v>306</v>
      </c>
      <c r="B309" s="56" t="s">
        <v>111</v>
      </c>
      <c r="C309" s="40" t="s">
        <v>117</v>
      </c>
      <c r="D309" s="40" t="s">
        <v>113</v>
      </c>
      <c r="E309" s="40">
        <v>69.12</v>
      </c>
      <c r="F309" s="38" t="s">
        <v>1792</v>
      </c>
      <c r="G309" s="38" t="s">
        <v>44</v>
      </c>
      <c r="H309" s="40">
        <v>35</v>
      </c>
      <c r="I309" s="48">
        <v>43434</v>
      </c>
      <c r="J309" s="48">
        <v>43480</v>
      </c>
      <c r="K309" s="48">
        <v>43596</v>
      </c>
      <c r="L309" s="40">
        <v>46</v>
      </c>
      <c r="M309" s="40">
        <v>162</v>
      </c>
      <c r="N309" s="40">
        <v>11210</v>
      </c>
      <c r="O309" s="42">
        <f t="shared" si="30"/>
        <v>79142.599999999991</v>
      </c>
      <c r="P309" s="40"/>
      <c r="Q309" s="40">
        <v>960</v>
      </c>
      <c r="R309" s="42">
        <f t="shared" si="35"/>
        <v>18.75</v>
      </c>
      <c r="S309" s="42">
        <f t="shared" si="31"/>
        <v>6777.5999999999995</v>
      </c>
      <c r="T309" s="40">
        <v>18000</v>
      </c>
      <c r="U309" s="40"/>
      <c r="V309" s="40"/>
      <c r="W309" s="40"/>
      <c r="X309" s="40">
        <v>900</v>
      </c>
      <c r="Y309" s="42">
        <f t="shared" si="32"/>
        <v>6354</v>
      </c>
      <c r="Z309" s="40">
        <f t="shared" si="33"/>
        <v>127079.99999999999</v>
      </c>
      <c r="AA309" s="42">
        <f t="shared" si="34"/>
        <v>47937.399999999994</v>
      </c>
      <c r="AB309" s="40"/>
      <c r="AC309" s="40"/>
      <c r="AD309" s="40"/>
      <c r="AE309" s="40"/>
      <c r="AF309" s="40"/>
      <c r="AG309" s="40"/>
      <c r="AH309" s="40"/>
    </row>
    <row r="310" spans="1:34" x14ac:dyDescent="0.25">
      <c r="A310" s="56">
        <v>307</v>
      </c>
      <c r="B310" s="56" t="s">
        <v>111</v>
      </c>
      <c r="C310" s="40" t="s">
        <v>117</v>
      </c>
      <c r="D310" s="40" t="s">
        <v>113</v>
      </c>
      <c r="E310" s="40">
        <v>69.13</v>
      </c>
      <c r="F310" s="38" t="s">
        <v>1793</v>
      </c>
      <c r="G310" s="38" t="s">
        <v>45</v>
      </c>
      <c r="H310" s="40">
        <v>35</v>
      </c>
      <c r="I310" s="48">
        <v>43436</v>
      </c>
      <c r="J310" s="48">
        <v>43482</v>
      </c>
      <c r="K310" s="48">
        <v>43597</v>
      </c>
      <c r="L310" s="40">
        <v>46</v>
      </c>
      <c r="M310" s="40">
        <v>161</v>
      </c>
      <c r="N310" s="40">
        <v>11310</v>
      </c>
      <c r="O310" s="42">
        <f t="shared" si="30"/>
        <v>79848.600000000006</v>
      </c>
      <c r="P310" s="40"/>
      <c r="Q310" s="40">
        <v>1000</v>
      </c>
      <c r="R310" s="42">
        <f t="shared" si="35"/>
        <v>18.75</v>
      </c>
      <c r="S310" s="42">
        <f t="shared" si="31"/>
        <v>7060</v>
      </c>
      <c r="T310" s="40">
        <v>18750</v>
      </c>
      <c r="U310" s="40"/>
      <c r="V310" s="40"/>
      <c r="W310" s="40"/>
      <c r="X310" s="40">
        <v>850</v>
      </c>
      <c r="Y310" s="42">
        <f t="shared" si="32"/>
        <v>6001</v>
      </c>
      <c r="Z310" s="40">
        <f t="shared" si="33"/>
        <v>132375</v>
      </c>
      <c r="AA310" s="42">
        <f t="shared" si="34"/>
        <v>52526.399999999994</v>
      </c>
      <c r="AB310" s="40"/>
      <c r="AC310" s="40"/>
      <c r="AD310" s="40"/>
      <c r="AE310" s="40"/>
      <c r="AF310" s="40"/>
      <c r="AG310" s="40"/>
      <c r="AH310" s="40"/>
    </row>
    <row r="311" spans="1:34" x14ac:dyDescent="0.25">
      <c r="A311" s="56">
        <v>308</v>
      </c>
      <c r="B311" s="56" t="s">
        <v>111</v>
      </c>
      <c r="C311" s="40" t="s">
        <v>117</v>
      </c>
      <c r="D311" s="40" t="s">
        <v>113</v>
      </c>
      <c r="E311" s="40">
        <v>69.14</v>
      </c>
      <c r="F311" s="38" t="s">
        <v>1776</v>
      </c>
      <c r="G311" s="38" t="s">
        <v>14</v>
      </c>
      <c r="H311" s="40">
        <v>35</v>
      </c>
      <c r="I311" s="48">
        <v>43434</v>
      </c>
      <c r="J311" s="48">
        <v>43480</v>
      </c>
      <c r="K311" s="48">
        <v>43597</v>
      </c>
      <c r="L311" s="40">
        <v>46</v>
      </c>
      <c r="M311" s="40">
        <v>163</v>
      </c>
      <c r="N311" s="40">
        <v>11350</v>
      </c>
      <c r="O311" s="42">
        <f t="shared" si="30"/>
        <v>80131</v>
      </c>
      <c r="P311" s="40"/>
      <c r="Q311" s="40">
        <v>1000</v>
      </c>
      <c r="R311" s="42">
        <f t="shared" si="35"/>
        <v>18.75</v>
      </c>
      <c r="S311" s="42">
        <f t="shared" si="31"/>
        <v>7060</v>
      </c>
      <c r="T311" s="40">
        <v>18750</v>
      </c>
      <c r="U311" s="40"/>
      <c r="V311" s="40"/>
      <c r="W311" s="40"/>
      <c r="X311" s="40">
        <v>900</v>
      </c>
      <c r="Y311" s="42">
        <f t="shared" si="32"/>
        <v>6354</v>
      </c>
      <c r="Z311" s="40">
        <f t="shared" si="33"/>
        <v>132375</v>
      </c>
      <c r="AA311" s="42">
        <f t="shared" si="34"/>
        <v>52244</v>
      </c>
      <c r="AB311" s="40"/>
      <c r="AC311" s="40"/>
      <c r="AD311" s="40"/>
      <c r="AE311" s="40"/>
      <c r="AF311" s="40"/>
      <c r="AG311" s="40"/>
      <c r="AH311" s="40"/>
    </row>
    <row r="312" spans="1:34" x14ac:dyDescent="0.25">
      <c r="A312" s="56">
        <v>309</v>
      </c>
      <c r="B312" s="56" t="s">
        <v>111</v>
      </c>
      <c r="C312" s="40" t="s">
        <v>117</v>
      </c>
      <c r="D312" s="40" t="s">
        <v>113</v>
      </c>
      <c r="E312" s="40">
        <v>69.150000000000006</v>
      </c>
      <c r="F312" s="38" t="s">
        <v>1777</v>
      </c>
      <c r="G312" s="38" t="s">
        <v>20</v>
      </c>
      <c r="H312" s="40">
        <v>35</v>
      </c>
      <c r="I312" s="48">
        <v>43437</v>
      </c>
      <c r="J312" s="48">
        <v>43483</v>
      </c>
      <c r="K312" s="48">
        <v>43597</v>
      </c>
      <c r="L312" s="40">
        <v>46</v>
      </c>
      <c r="M312" s="40">
        <v>160</v>
      </c>
      <c r="N312" s="40">
        <v>11410</v>
      </c>
      <c r="O312" s="42">
        <f t="shared" si="30"/>
        <v>80554.599999999991</v>
      </c>
      <c r="P312" s="40"/>
      <c r="Q312" s="40">
        <v>920</v>
      </c>
      <c r="R312" s="42">
        <f t="shared" si="35"/>
        <v>18.75</v>
      </c>
      <c r="S312" s="42">
        <f t="shared" si="31"/>
        <v>6495.2</v>
      </c>
      <c r="T312" s="40">
        <v>17250</v>
      </c>
      <c r="U312" s="40"/>
      <c r="V312" s="40"/>
      <c r="W312" s="40"/>
      <c r="X312" s="40">
        <v>900</v>
      </c>
      <c r="Y312" s="42">
        <f t="shared" si="32"/>
        <v>6354</v>
      </c>
      <c r="Z312" s="40">
        <f t="shared" si="33"/>
        <v>121785</v>
      </c>
      <c r="AA312" s="42">
        <f t="shared" si="34"/>
        <v>41230.400000000009</v>
      </c>
      <c r="AB312" s="40"/>
      <c r="AC312" s="40"/>
      <c r="AD312" s="40"/>
      <c r="AE312" s="40"/>
      <c r="AF312" s="40"/>
      <c r="AG312" s="40"/>
      <c r="AH312" s="40"/>
    </row>
    <row r="313" spans="1:34" x14ac:dyDescent="0.25">
      <c r="A313" s="56">
        <v>310</v>
      </c>
      <c r="B313" s="56" t="s">
        <v>111</v>
      </c>
      <c r="C313" s="40" t="s">
        <v>117</v>
      </c>
      <c r="D313" s="40" t="s">
        <v>113</v>
      </c>
      <c r="E313" s="40">
        <v>69.16</v>
      </c>
      <c r="F313" s="38" t="s">
        <v>1778</v>
      </c>
      <c r="G313" s="38" t="s">
        <v>29</v>
      </c>
      <c r="H313" s="40">
        <v>35</v>
      </c>
      <c r="I313" s="48">
        <v>43438</v>
      </c>
      <c r="J313" s="48">
        <v>43484</v>
      </c>
      <c r="K313" s="48">
        <v>43598</v>
      </c>
      <c r="L313" s="40">
        <v>46</v>
      </c>
      <c r="M313" s="40">
        <v>160</v>
      </c>
      <c r="N313" s="40">
        <v>11460</v>
      </c>
      <c r="O313" s="42">
        <f t="shared" si="30"/>
        <v>80907.600000000006</v>
      </c>
      <c r="P313" s="40"/>
      <c r="Q313" s="40">
        <v>1080</v>
      </c>
      <c r="R313" s="42">
        <f t="shared" si="35"/>
        <v>18.75</v>
      </c>
      <c r="S313" s="42">
        <f t="shared" si="31"/>
        <v>7624.8</v>
      </c>
      <c r="T313" s="40">
        <v>20250</v>
      </c>
      <c r="U313" s="40"/>
      <c r="V313" s="40"/>
      <c r="W313" s="40"/>
      <c r="X313" s="40">
        <v>850</v>
      </c>
      <c r="Y313" s="42">
        <f t="shared" si="32"/>
        <v>6001</v>
      </c>
      <c r="Z313" s="40">
        <f t="shared" si="33"/>
        <v>142965</v>
      </c>
      <c r="AA313" s="42">
        <f t="shared" si="34"/>
        <v>62057.399999999994</v>
      </c>
      <c r="AB313" s="40"/>
      <c r="AC313" s="40"/>
      <c r="AD313" s="40"/>
      <c r="AE313" s="40"/>
      <c r="AF313" s="40"/>
      <c r="AG313" s="40"/>
      <c r="AH313" s="40"/>
    </row>
    <row r="314" spans="1:34" x14ac:dyDescent="0.25">
      <c r="A314" s="56">
        <v>311</v>
      </c>
      <c r="B314" s="56" t="s">
        <v>111</v>
      </c>
      <c r="C314" s="40" t="s">
        <v>117</v>
      </c>
      <c r="D314" s="40" t="s">
        <v>113</v>
      </c>
      <c r="E314" s="40">
        <v>69.17</v>
      </c>
      <c r="F314" s="38" t="s">
        <v>1779</v>
      </c>
      <c r="G314" s="38" t="s">
        <v>30</v>
      </c>
      <c r="H314" s="40">
        <v>35</v>
      </c>
      <c r="I314" s="48">
        <v>43437</v>
      </c>
      <c r="J314" s="48">
        <v>43483</v>
      </c>
      <c r="K314" s="48">
        <v>43599</v>
      </c>
      <c r="L314" s="40">
        <v>46</v>
      </c>
      <c r="M314" s="40">
        <v>162</v>
      </c>
      <c r="N314" s="40">
        <v>11420</v>
      </c>
      <c r="O314" s="42">
        <f t="shared" si="30"/>
        <v>80625.2</v>
      </c>
      <c r="P314" s="40"/>
      <c r="Q314" s="40">
        <v>960</v>
      </c>
      <c r="R314" s="42">
        <f t="shared" si="35"/>
        <v>18.75</v>
      </c>
      <c r="S314" s="42">
        <f t="shared" si="31"/>
        <v>6777.5999999999995</v>
      </c>
      <c r="T314" s="40">
        <v>18000</v>
      </c>
      <c r="U314" s="40"/>
      <c r="V314" s="40"/>
      <c r="W314" s="40"/>
      <c r="X314" s="40">
        <v>800</v>
      </c>
      <c r="Y314" s="42">
        <f t="shared" si="32"/>
        <v>5648</v>
      </c>
      <c r="Z314" s="40">
        <f t="shared" si="33"/>
        <v>127079.99999999999</v>
      </c>
      <c r="AA314" s="42">
        <f t="shared" si="34"/>
        <v>46454.799999999988</v>
      </c>
      <c r="AB314" s="40"/>
      <c r="AC314" s="40"/>
      <c r="AD314" s="40"/>
      <c r="AE314" s="40"/>
      <c r="AF314" s="40"/>
      <c r="AG314" s="40"/>
      <c r="AH314" s="40"/>
    </row>
    <row r="315" spans="1:34" x14ac:dyDescent="0.25">
      <c r="A315" s="56">
        <v>312</v>
      </c>
      <c r="B315" s="56" t="s">
        <v>111</v>
      </c>
      <c r="C315" s="40" t="s">
        <v>117</v>
      </c>
      <c r="D315" s="40" t="s">
        <v>113</v>
      </c>
      <c r="E315" s="40">
        <v>69.180000000000007</v>
      </c>
      <c r="F315" s="38" t="s">
        <v>1780</v>
      </c>
      <c r="G315" s="38" t="s">
        <v>32</v>
      </c>
      <c r="H315" s="40">
        <v>35</v>
      </c>
      <c r="I315" s="48">
        <v>43436</v>
      </c>
      <c r="J315" s="48">
        <v>43482</v>
      </c>
      <c r="K315" s="48">
        <v>43598</v>
      </c>
      <c r="L315" s="40">
        <v>46</v>
      </c>
      <c r="M315" s="40">
        <v>162</v>
      </c>
      <c r="N315" s="40">
        <v>11355</v>
      </c>
      <c r="O315" s="42">
        <f t="shared" si="30"/>
        <v>80166.3</v>
      </c>
      <c r="P315" s="40"/>
      <c r="Q315" s="40">
        <v>900</v>
      </c>
      <c r="R315" s="42">
        <f t="shared" si="35"/>
        <v>18.75</v>
      </c>
      <c r="S315" s="42">
        <f t="shared" si="31"/>
        <v>6354</v>
      </c>
      <c r="T315" s="40">
        <v>16875</v>
      </c>
      <c r="U315" s="40"/>
      <c r="V315" s="40"/>
      <c r="W315" s="40"/>
      <c r="X315" s="40">
        <v>800</v>
      </c>
      <c r="Y315" s="42">
        <f t="shared" si="32"/>
        <v>5648</v>
      </c>
      <c r="Z315" s="40">
        <f t="shared" si="33"/>
        <v>119137.5</v>
      </c>
      <c r="AA315" s="42">
        <f t="shared" si="34"/>
        <v>38971.199999999997</v>
      </c>
      <c r="AB315" s="40"/>
      <c r="AC315" s="40"/>
      <c r="AD315" s="40"/>
      <c r="AE315" s="40"/>
      <c r="AF315" s="40"/>
      <c r="AG315" s="40"/>
      <c r="AH315" s="40"/>
    </row>
    <row r="316" spans="1:34" x14ac:dyDescent="0.25">
      <c r="A316" s="56">
        <v>313</v>
      </c>
      <c r="B316" s="56" t="s">
        <v>111</v>
      </c>
      <c r="C316" s="40" t="s">
        <v>117</v>
      </c>
      <c r="D316" s="40" t="s">
        <v>113</v>
      </c>
      <c r="E316" s="40">
        <v>69.19</v>
      </c>
      <c r="F316" s="38" t="s">
        <v>1781</v>
      </c>
      <c r="G316" s="38" t="s">
        <v>33</v>
      </c>
      <c r="H316" s="40">
        <v>35</v>
      </c>
      <c r="I316" s="48">
        <v>43435</v>
      </c>
      <c r="J316" s="48">
        <v>43479</v>
      </c>
      <c r="K316" s="48">
        <v>43597</v>
      </c>
      <c r="L316" s="40">
        <v>44</v>
      </c>
      <c r="M316" s="40">
        <v>162</v>
      </c>
      <c r="N316" s="40">
        <v>11510</v>
      </c>
      <c r="O316" s="42">
        <f t="shared" si="30"/>
        <v>81260.599999999991</v>
      </c>
      <c r="P316" s="40"/>
      <c r="Q316" s="40">
        <v>900</v>
      </c>
      <c r="R316" s="42">
        <f t="shared" si="35"/>
        <v>18.75</v>
      </c>
      <c r="S316" s="42">
        <f t="shared" si="31"/>
        <v>6354</v>
      </c>
      <c r="T316" s="40">
        <v>16875</v>
      </c>
      <c r="U316" s="40"/>
      <c r="V316" s="40"/>
      <c r="W316" s="40"/>
      <c r="X316" s="40">
        <v>800</v>
      </c>
      <c r="Y316" s="42">
        <f t="shared" si="32"/>
        <v>5648</v>
      </c>
      <c r="Z316" s="40">
        <f t="shared" si="33"/>
        <v>119137.5</v>
      </c>
      <c r="AA316" s="42">
        <f t="shared" si="34"/>
        <v>37876.900000000009</v>
      </c>
      <c r="AB316" s="40"/>
      <c r="AC316" s="40"/>
      <c r="AD316" s="40"/>
      <c r="AE316" s="40"/>
      <c r="AF316" s="40"/>
      <c r="AG316" s="40"/>
      <c r="AH316" s="40"/>
    </row>
    <row r="317" spans="1:34" x14ac:dyDescent="0.25">
      <c r="A317" s="56">
        <v>314</v>
      </c>
      <c r="B317" s="56" t="s">
        <v>111</v>
      </c>
      <c r="C317" s="40" t="s">
        <v>117</v>
      </c>
      <c r="D317" s="40" t="s">
        <v>113</v>
      </c>
      <c r="E317" s="42">
        <v>69.2</v>
      </c>
      <c r="F317" s="38" t="s">
        <v>1782</v>
      </c>
      <c r="G317" s="38" t="s">
        <v>34</v>
      </c>
      <c r="H317" s="40">
        <v>35</v>
      </c>
      <c r="I317" s="48">
        <v>43437</v>
      </c>
      <c r="J317" s="48">
        <v>43484</v>
      </c>
      <c r="K317" s="48">
        <v>43598</v>
      </c>
      <c r="L317" s="40">
        <v>47</v>
      </c>
      <c r="M317" s="40">
        <v>161</v>
      </c>
      <c r="N317" s="40">
        <v>11350</v>
      </c>
      <c r="O317" s="42">
        <f t="shared" si="30"/>
        <v>80131</v>
      </c>
      <c r="P317" s="40"/>
      <c r="Q317" s="40">
        <v>1000</v>
      </c>
      <c r="R317" s="42">
        <f t="shared" si="35"/>
        <v>18.75</v>
      </c>
      <c r="S317" s="42">
        <f t="shared" si="31"/>
        <v>7060</v>
      </c>
      <c r="T317" s="40">
        <v>18750</v>
      </c>
      <c r="U317" s="40"/>
      <c r="V317" s="40"/>
      <c r="W317" s="40"/>
      <c r="X317" s="40">
        <v>900</v>
      </c>
      <c r="Y317" s="42">
        <f t="shared" si="32"/>
        <v>6354</v>
      </c>
      <c r="Z317" s="40">
        <f t="shared" si="33"/>
        <v>132375</v>
      </c>
      <c r="AA317" s="42">
        <f t="shared" si="34"/>
        <v>52244</v>
      </c>
      <c r="AB317" s="40"/>
      <c r="AC317" s="40"/>
      <c r="AD317" s="40"/>
      <c r="AE317" s="40"/>
      <c r="AF317" s="40"/>
      <c r="AG317" s="40"/>
      <c r="AH317" s="40"/>
    </row>
    <row r="318" spans="1:34" x14ac:dyDescent="0.25">
      <c r="A318" s="56">
        <v>315</v>
      </c>
      <c r="B318" s="56" t="s">
        <v>111</v>
      </c>
      <c r="C318" s="40" t="s">
        <v>117</v>
      </c>
      <c r="D318" s="40" t="s">
        <v>113</v>
      </c>
      <c r="E318" s="40">
        <v>69.209999999999994</v>
      </c>
      <c r="F318" s="38" t="s">
        <v>1783</v>
      </c>
      <c r="G318" s="38" t="s">
        <v>35</v>
      </c>
      <c r="H318" s="40">
        <v>35</v>
      </c>
      <c r="I318" s="48">
        <v>43437</v>
      </c>
      <c r="J318" s="48">
        <v>43483</v>
      </c>
      <c r="K318" s="50">
        <v>43598</v>
      </c>
      <c r="L318" s="40">
        <v>46</v>
      </c>
      <c r="M318" s="40">
        <v>161</v>
      </c>
      <c r="N318" s="40">
        <v>11410</v>
      </c>
      <c r="O318" s="42">
        <f t="shared" si="30"/>
        <v>80554.599999999991</v>
      </c>
      <c r="P318" s="40"/>
      <c r="Q318" s="40">
        <v>920</v>
      </c>
      <c r="R318" s="42">
        <f t="shared" si="35"/>
        <v>18.75</v>
      </c>
      <c r="S318" s="42">
        <f t="shared" si="31"/>
        <v>6495.2</v>
      </c>
      <c r="T318" s="40">
        <v>17250</v>
      </c>
      <c r="U318" s="40"/>
      <c r="V318" s="40"/>
      <c r="W318" s="40"/>
      <c r="X318" s="40">
        <v>900</v>
      </c>
      <c r="Y318" s="42">
        <f t="shared" si="32"/>
        <v>6354</v>
      </c>
      <c r="Z318" s="40">
        <f t="shared" si="33"/>
        <v>121785</v>
      </c>
      <c r="AA318" s="42">
        <f t="shared" si="34"/>
        <v>41230.400000000009</v>
      </c>
      <c r="AB318" s="40"/>
      <c r="AC318" s="40"/>
      <c r="AD318" s="40"/>
      <c r="AE318" s="40"/>
      <c r="AF318" s="40"/>
      <c r="AG318" s="40"/>
      <c r="AH318" s="40"/>
    </row>
    <row r="319" spans="1:34" x14ac:dyDescent="0.25">
      <c r="A319" s="56">
        <v>316</v>
      </c>
      <c r="B319" s="56" t="s">
        <v>111</v>
      </c>
      <c r="C319" s="40" t="s">
        <v>117</v>
      </c>
      <c r="D319" s="40" t="s">
        <v>113</v>
      </c>
      <c r="E319" s="40">
        <v>69.22</v>
      </c>
      <c r="F319" s="38" t="s">
        <v>1784</v>
      </c>
      <c r="G319" s="38" t="s">
        <v>36</v>
      </c>
      <c r="H319" s="40">
        <v>35</v>
      </c>
      <c r="I319" s="48">
        <v>43437</v>
      </c>
      <c r="J319" s="48">
        <v>43483</v>
      </c>
      <c r="K319" s="48">
        <v>43599</v>
      </c>
      <c r="L319" s="40">
        <v>46</v>
      </c>
      <c r="M319" s="40">
        <v>162</v>
      </c>
      <c r="N319" s="40">
        <v>11460</v>
      </c>
      <c r="O319" s="42">
        <f t="shared" si="30"/>
        <v>80907.600000000006</v>
      </c>
      <c r="P319" s="40"/>
      <c r="Q319" s="40">
        <v>960</v>
      </c>
      <c r="R319" s="42">
        <f t="shared" si="35"/>
        <v>21.09375</v>
      </c>
      <c r="S319" s="42">
        <f t="shared" si="31"/>
        <v>6777.5999999999995</v>
      </c>
      <c r="T319" s="40">
        <v>20250</v>
      </c>
      <c r="U319" s="40"/>
      <c r="V319" s="40"/>
      <c r="W319" s="40"/>
      <c r="X319" s="40">
        <v>850</v>
      </c>
      <c r="Y319" s="42">
        <f t="shared" si="32"/>
        <v>6001</v>
      </c>
      <c r="Z319" s="40">
        <f t="shared" si="33"/>
        <v>142965</v>
      </c>
      <c r="AA319" s="42">
        <f t="shared" si="34"/>
        <v>62057.399999999994</v>
      </c>
      <c r="AB319" s="40"/>
      <c r="AC319" s="40"/>
      <c r="AD319" s="40"/>
      <c r="AE319" s="40"/>
      <c r="AF319" s="40"/>
      <c r="AG319" s="40"/>
      <c r="AH319" s="40"/>
    </row>
    <row r="320" spans="1:34" x14ac:dyDescent="0.25">
      <c r="A320" s="56">
        <v>317</v>
      </c>
      <c r="B320" s="56" t="s">
        <v>111</v>
      </c>
      <c r="C320" s="40" t="s">
        <v>117</v>
      </c>
      <c r="D320" s="40" t="s">
        <v>113</v>
      </c>
      <c r="E320" s="40">
        <v>69.23</v>
      </c>
      <c r="F320" s="38" t="s">
        <v>1785</v>
      </c>
      <c r="G320" s="38" t="s">
        <v>37</v>
      </c>
      <c r="H320" s="40">
        <v>35</v>
      </c>
      <c r="I320" s="48">
        <v>43433</v>
      </c>
      <c r="J320" s="48">
        <v>43480</v>
      </c>
      <c r="K320" s="48">
        <v>43596</v>
      </c>
      <c r="L320" s="40">
        <v>47</v>
      </c>
      <c r="M320" s="40">
        <v>163</v>
      </c>
      <c r="N320" s="40">
        <v>11420</v>
      </c>
      <c r="O320" s="42">
        <f t="shared" si="30"/>
        <v>80625.2</v>
      </c>
      <c r="P320" s="40"/>
      <c r="Q320" s="40">
        <v>960</v>
      </c>
      <c r="R320" s="42">
        <f t="shared" si="35"/>
        <v>18.75</v>
      </c>
      <c r="S320" s="42">
        <f t="shared" si="31"/>
        <v>6777.5999999999995</v>
      </c>
      <c r="T320" s="40">
        <v>18000</v>
      </c>
      <c r="U320" s="40"/>
      <c r="V320" s="40"/>
      <c r="W320" s="40"/>
      <c r="X320" s="40">
        <v>800</v>
      </c>
      <c r="Y320" s="42">
        <f t="shared" si="32"/>
        <v>5648</v>
      </c>
      <c r="Z320" s="40">
        <f t="shared" si="33"/>
        <v>127079.99999999999</v>
      </c>
      <c r="AA320" s="42">
        <f t="shared" si="34"/>
        <v>46454.799999999988</v>
      </c>
      <c r="AB320" s="40"/>
      <c r="AC320" s="40"/>
      <c r="AD320" s="40"/>
      <c r="AE320" s="40"/>
      <c r="AF320" s="40"/>
      <c r="AG320" s="40"/>
      <c r="AH320" s="40"/>
    </row>
    <row r="321" spans="1:34" x14ac:dyDescent="0.25">
      <c r="A321" s="56">
        <v>318</v>
      </c>
      <c r="B321" s="56" t="s">
        <v>111</v>
      </c>
      <c r="C321" s="40" t="s">
        <v>117</v>
      </c>
      <c r="D321" s="40" t="s">
        <v>113</v>
      </c>
      <c r="E321" s="40">
        <v>69.239999999999995</v>
      </c>
      <c r="F321" s="38" t="s">
        <v>1786</v>
      </c>
      <c r="G321" s="38" t="s">
        <v>38</v>
      </c>
      <c r="H321" s="40">
        <v>35</v>
      </c>
      <c r="I321" s="48">
        <v>43437</v>
      </c>
      <c r="J321" s="48">
        <v>43483</v>
      </c>
      <c r="K321" s="48">
        <v>43599</v>
      </c>
      <c r="L321" s="40">
        <v>46</v>
      </c>
      <c r="M321" s="40">
        <v>162</v>
      </c>
      <c r="N321" s="40">
        <v>11355</v>
      </c>
      <c r="O321" s="42">
        <f t="shared" si="30"/>
        <v>80166.3</v>
      </c>
      <c r="P321" s="40"/>
      <c r="Q321" s="40">
        <v>1000</v>
      </c>
      <c r="R321" s="42">
        <f t="shared" si="35"/>
        <v>16.875</v>
      </c>
      <c r="S321" s="42">
        <f t="shared" si="31"/>
        <v>7060</v>
      </c>
      <c r="T321" s="40">
        <v>16875</v>
      </c>
      <c r="U321" s="40"/>
      <c r="V321" s="40"/>
      <c r="W321" s="40"/>
      <c r="X321" s="40">
        <v>800</v>
      </c>
      <c r="Y321" s="42">
        <f t="shared" si="32"/>
        <v>5648</v>
      </c>
      <c r="Z321" s="40">
        <f t="shared" si="33"/>
        <v>119137.5</v>
      </c>
      <c r="AA321" s="42">
        <f t="shared" si="34"/>
        <v>38971.199999999997</v>
      </c>
      <c r="AB321" s="40"/>
      <c r="AC321" s="40"/>
      <c r="AD321" s="40"/>
      <c r="AE321" s="40"/>
      <c r="AF321" s="40"/>
      <c r="AG321" s="40"/>
      <c r="AH321" s="40"/>
    </row>
    <row r="322" spans="1:34" x14ac:dyDescent="0.25">
      <c r="A322" s="56">
        <v>319</v>
      </c>
      <c r="B322" s="56" t="s">
        <v>111</v>
      </c>
      <c r="C322" s="40" t="s">
        <v>117</v>
      </c>
      <c r="D322" s="40" t="s">
        <v>113</v>
      </c>
      <c r="E322" s="40">
        <v>69.25</v>
      </c>
      <c r="F322" s="38" t="s">
        <v>1787</v>
      </c>
      <c r="G322" s="38" t="s">
        <v>39</v>
      </c>
      <c r="H322" s="40">
        <v>35</v>
      </c>
      <c r="I322" s="48">
        <v>43436</v>
      </c>
      <c r="J322" s="48">
        <v>43482</v>
      </c>
      <c r="K322" s="48">
        <v>43598</v>
      </c>
      <c r="L322" s="40">
        <v>46</v>
      </c>
      <c r="M322" s="40">
        <v>162</v>
      </c>
      <c r="N322" s="40">
        <v>11510</v>
      </c>
      <c r="O322" s="42">
        <f t="shared" si="30"/>
        <v>81260.599999999991</v>
      </c>
      <c r="P322" s="40"/>
      <c r="Q322" s="40">
        <v>960</v>
      </c>
      <c r="R322" s="42">
        <f t="shared" si="35"/>
        <v>17.578125</v>
      </c>
      <c r="S322" s="42">
        <f t="shared" si="31"/>
        <v>6777.5999999999995</v>
      </c>
      <c r="T322" s="40">
        <v>16875</v>
      </c>
      <c r="U322" s="40"/>
      <c r="V322" s="40"/>
      <c r="W322" s="40"/>
      <c r="X322" s="40">
        <v>800</v>
      </c>
      <c r="Y322" s="42">
        <f t="shared" si="32"/>
        <v>5648</v>
      </c>
      <c r="Z322" s="40">
        <f t="shared" si="33"/>
        <v>119137.49999999999</v>
      </c>
      <c r="AA322" s="42">
        <f t="shared" si="34"/>
        <v>37876.899999999994</v>
      </c>
      <c r="AB322" s="40"/>
      <c r="AC322" s="40"/>
      <c r="AD322" s="40"/>
      <c r="AE322" s="40"/>
      <c r="AF322" s="40"/>
      <c r="AG322" s="40"/>
      <c r="AH322" s="40"/>
    </row>
    <row r="323" spans="1:34" x14ac:dyDescent="0.25">
      <c r="A323" s="56">
        <v>320</v>
      </c>
      <c r="B323" s="56" t="s">
        <v>111</v>
      </c>
      <c r="C323" s="40" t="s">
        <v>118</v>
      </c>
      <c r="D323" s="40" t="s">
        <v>119</v>
      </c>
      <c r="E323" s="40">
        <v>64.180000000000007</v>
      </c>
      <c r="F323" s="38" t="s">
        <v>1788</v>
      </c>
      <c r="G323" s="38" t="s">
        <v>40</v>
      </c>
      <c r="H323" s="40">
        <v>35</v>
      </c>
      <c r="I323" s="48">
        <v>43418</v>
      </c>
      <c r="J323" s="48">
        <v>43453</v>
      </c>
      <c r="K323" s="48">
        <v>43577</v>
      </c>
      <c r="L323" s="40">
        <v>35</v>
      </c>
      <c r="M323" s="40">
        <v>159</v>
      </c>
      <c r="N323" s="40">
        <v>11515</v>
      </c>
      <c r="O323" s="42">
        <f t="shared" si="30"/>
        <v>81295.899999999994</v>
      </c>
      <c r="P323" s="40"/>
      <c r="Q323" s="40">
        <v>1025</v>
      </c>
      <c r="R323" s="42">
        <f t="shared" si="35"/>
        <v>16.249756097560976</v>
      </c>
      <c r="S323" s="42">
        <f t="shared" si="31"/>
        <v>7236.5</v>
      </c>
      <c r="T323" s="40">
        <v>16656</v>
      </c>
      <c r="U323" s="40"/>
      <c r="V323" s="40"/>
      <c r="W323" s="40"/>
      <c r="X323" s="40">
        <v>910</v>
      </c>
      <c r="Y323" s="42">
        <f t="shared" si="32"/>
        <v>6424.5999999999995</v>
      </c>
      <c r="Z323" s="40">
        <f t="shared" si="33"/>
        <v>117591.36</v>
      </c>
      <c r="AA323" s="42">
        <f t="shared" si="34"/>
        <v>36295.460000000006</v>
      </c>
      <c r="AB323" s="40"/>
      <c r="AC323" s="40"/>
      <c r="AD323" s="40"/>
      <c r="AE323" s="40"/>
      <c r="AF323" s="40"/>
      <c r="AG323" s="40"/>
      <c r="AH323" s="40"/>
    </row>
    <row r="324" spans="1:34" x14ac:dyDescent="0.25">
      <c r="A324" s="56">
        <v>321</v>
      </c>
      <c r="B324" s="56" t="s">
        <v>111</v>
      </c>
      <c r="C324" s="40" t="s">
        <v>120</v>
      </c>
      <c r="D324" s="40" t="s">
        <v>116</v>
      </c>
      <c r="E324" s="40">
        <v>62.1</v>
      </c>
      <c r="F324" s="38" t="s">
        <v>1789</v>
      </c>
      <c r="G324" s="38" t="s">
        <v>41</v>
      </c>
      <c r="H324" s="40">
        <v>35</v>
      </c>
      <c r="I324" s="48">
        <v>43436</v>
      </c>
      <c r="J324" s="48">
        <v>43482</v>
      </c>
      <c r="K324" s="48">
        <v>43597</v>
      </c>
      <c r="L324" s="40">
        <v>46</v>
      </c>
      <c r="M324" s="40">
        <v>161</v>
      </c>
      <c r="N324" s="40">
        <v>9660</v>
      </c>
      <c r="O324" s="42">
        <f t="shared" si="30"/>
        <v>68199.599999999991</v>
      </c>
      <c r="P324" s="40"/>
      <c r="Q324" s="40">
        <v>880</v>
      </c>
      <c r="R324" s="42">
        <f t="shared" si="35"/>
        <v>17.5</v>
      </c>
      <c r="S324" s="42">
        <f t="shared" si="31"/>
        <v>6212.8</v>
      </c>
      <c r="T324" s="40">
        <v>15400</v>
      </c>
      <c r="U324" s="40"/>
      <c r="V324" s="40"/>
      <c r="W324" s="40"/>
      <c r="X324" s="40">
        <v>800</v>
      </c>
      <c r="Y324" s="42">
        <f t="shared" si="32"/>
        <v>5648</v>
      </c>
      <c r="Z324" s="40">
        <f t="shared" si="33"/>
        <v>108724</v>
      </c>
      <c r="AA324" s="42">
        <f t="shared" si="34"/>
        <v>40524.400000000009</v>
      </c>
      <c r="AB324" s="40"/>
      <c r="AC324" s="40"/>
      <c r="AD324" s="40"/>
      <c r="AE324" s="40"/>
      <c r="AF324" s="40"/>
      <c r="AG324" s="40"/>
      <c r="AH324" s="40"/>
    </row>
    <row r="325" spans="1:34" x14ac:dyDescent="0.25">
      <c r="A325" s="56">
        <v>322</v>
      </c>
      <c r="B325" s="56" t="s">
        <v>111</v>
      </c>
      <c r="C325" s="40" t="s">
        <v>120</v>
      </c>
      <c r="D325" s="40" t="s">
        <v>116</v>
      </c>
      <c r="E325" s="40">
        <v>62.2</v>
      </c>
      <c r="F325" s="38" t="s">
        <v>1790</v>
      </c>
      <c r="G325" s="38" t="s">
        <v>42</v>
      </c>
      <c r="H325" s="40">
        <v>35</v>
      </c>
      <c r="I325" s="48">
        <v>43436</v>
      </c>
      <c r="J325" s="48">
        <v>43482</v>
      </c>
      <c r="K325" s="48">
        <v>43598</v>
      </c>
      <c r="L325" s="40">
        <v>46</v>
      </c>
      <c r="M325" s="40">
        <v>162</v>
      </c>
      <c r="N325" s="40">
        <v>9800</v>
      </c>
      <c r="O325" s="42">
        <f t="shared" ref="O325:O388" si="36">(N325/H325)*247.1</f>
        <v>69188</v>
      </c>
      <c r="P325" s="40"/>
      <c r="Q325" s="40">
        <v>880</v>
      </c>
      <c r="R325" s="42">
        <f t="shared" si="35"/>
        <v>17.5</v>
      </c>
      <c r="S325" s="42">
        <f t="shared" ref="S325:S388" si="37">(Q325/H325)*247.1</f>
        <v>6212.8</v>
      </c>
      <c r="T325" s="40">
        <v>15400</v>
      </c>
      <c r="U325" s="40"/>
      <c r="V325" s="40"/>
      <c r="W325" s="40"/>
      <c r="X325" s="40">
        <v>820</v>
      </c>
      <c r="Y325" s="42">
        <f t="shared" ref="Y325:Y388" si="38">(X325/H325)*247.1</f>
        <v>5789.2</v>
      </c>
      <c r="Z325" s="40">
        <f t="shared" ref="Z325:Z388" si="39">S325*R325</f>
        <v>108724</v>
      </c>
      <c r="AA325" s="42">
        <f t="shared" ref="AA325:AA388" si="40">Z325-O325</f>
        <v>39536</v>
      </c>
      <c r="AB325" s="40"/>
      <c r="AC325" s="40"/>
      <c r="AD325" s="40"/>
      <c r="AE325" s="40"/>
      <c r="AF325" s="40"/>
      <c r="AG325" s="40"/>
      <c r="AH325" s="40"/>
    </row>
    <row r="326" spans="1:34" x14ac:dyDescent="0.25">
      <c r="A326" s="56">
        <v>323</v>
      </c>
      <c r="B326" s="56" t="s">
        <v>111</v>
      </c>
      <c r="C326" s="40" t="s">
        <v>120</v>
      </c>
      <c r="D326" s="40" t="s">
        <v>116</v>
      </c>
      <c r="E326" s="40">
        <v>62.3</v>
      </c>
      <c r="F326" s="38" t="s">
        <v>1791</v>
      </c>
      <c r="G326" s="38" t="s">
        <v>43</v>
      </c>
      <c r="H326" s="40">
        <v>35</v>
      </c>
      <c r="I326" s="48">
        <v>43434</v>
      </c>
      <c r="J326" s="48">
        <v>43480</v>
      </c>
      <c r="K326" s="48">
        <v>43596</v>
      </c>
      <c r="L326" s="40">
        <v>46</v>
      </c>
      <c r="M326" s="40">
        <v>162</v>
      </c>
      <c r="N326" s="40">
        <v>10560</v>
      </c>
      <c r="O326" s="42">
        <f t="shared" si="36"/>
        <v>74553.600000000006</v>
      </c>
      <c r="P326" s="40"/>
      <c r="Q326" s="40">
        <v>800</v>
      </c>
      <c r="R326" s="42">
        <f t="shared" si="35"/>
        <v>16.25</v>
      </c>
      <c r="S326" s="42">
        <f t="shared" si="37"/>
        <v>5648</v>
      </c>
      <c r="T326" s="40">
        <v>13000</v>
      </c>
      <c r="U326" s="40"/>
      <c r="V326" s="40"/>
      <c r="W326" s="40"/>
      <c r="X326" s="40">
        <v>780</v>
      </c>
      <c r="Y326" s="42">
        <f t="shared" si="38"/>
        <v>5506.7999999999993</v>
      </c>
      <c r="Z326" s="40">
        <f t="shared" si="39"/>
        <v>91780</v>
      </c>
      <c r="AA326" s="42">
        <f t="shared" si="40"/>
        <v>17226.399999999994</v>
      </c>
      <c r="AB326" s="40"/>
      <c r="AC326" s="40"/>
      <c r="AD326" s="40"/>
      <c r="AE326" s="40"/>
      <c r="AF326" s="40"/>
      <c r="AG326" s="40"/>
      <c r="AH326" s="40"/>
    </row>
    <row r="327" spans="1:34" x14ac:dyDescent="0.25">
      <c r="A327" s="56">
        <v>324</v>
      </c>
      <c r="B327" s="56" t="s">
        <v>111</v>
      </c>
      <c r="C327" s="40" t="s">
        <v>120</v>
      </c>
      <c r="D327" s="40" t="s">
        <v>116</v>
      </c>
      <c r="E327" s="40">
        <v>62.4</v>
      </c>
      <c r="F327" s="38" t="s">
        <v>1792</v>
      </c>
      <c r="G327" s="38" t="s">
        <v>44</v>
      </c>
      <c r="H327" s="40">
        <v>35</v>
      </c>
      <c r="I327" s="48">
        <v>43437</v>
      </c>
      <c r="J327" s="48">
        <v>43478</v>
      </c>
      <c r="K327" s="48">
        <v>43597</v>
      </c>
      <c r="L327" s="40">
        <v>41</v>
      </c>
      <c r="M327" s="40">
        <v>160</v>
      </c>
      <c r="N327" s="40">
        <v>10610</v>
      </c>
      <c r="O327" s="42">
        <f t="shared" si="36"/>
        <v>74906.600000000006</v>
      </c>
      <c r="P327" s="40"/>
      <c r="Q327" s="40">
        <v>920</v>
      </c>
      <c r="R327" s="42">
        <f t="shared" si="35"/>
        <v>16.25</v>
      </c>
      <c r="S327" s="42">
        <f t="shared" si="37"/>
        <v>6495.2</v>
      </c>
      <c r="T327" s="40">
        <v>14950</v>
      </c>
      <c r="U327" s="40"/>
      <c r="V327" s="40"/>
      <c r="W327" s="40"/>
      <c r="X327" s="40">
        <v>800</v>
      </c>
      <c r="Y327" s="42">
        <f t="shared" si="38"/>
        <v>5648</v>
      </c>
      <c r="Z327" s="40">
        <f t="shared" si="39"/>
        <v>105547</v>
      </c>
      <c r="AA327" s="42">
        <f t="shared" si="40"/>
        <v>30640.399999999994</v>
      </c>
      <c r="AB327" s="40"/>
      <c r="AC327" s="40"/>
      <c r="AD327" s="40"/>
      <c r="AE327" s="40"/>
      <c r="AF327" s="40"/>
      <c r="AG327" s="40"/>
      <c r="AH327" s="40"/>
    </row>
    <row r="328" spans="1:34" x14ac:dyDescent="0.25">
      <c r="A328" s="56">
        <v>325</v>
      </c>
      <c r="B328" s="56" t="s">
        <v>111</v>
      </c>
      <c r="C328" s="40" t="s">
        <v>120</v>
      </c>
      <c r="D328" s="40" t="s">
        <v>116</v>
      </c>
      <c r="E328" s="40">
        <v>62.5</v>
      </c>
      <c r="F328" s="38" t="s">
        <v>1793</v>
      </c>
      <c r="G328" s="38" t="s">
        <v>45</v>
      </c>
      <c r="H328" s="40">
        <v>35</v>
      </c>
      <c r="I328" s="48">
        <v>43436</v>
      </c>
      <c r="J328" s="48">
        <v>43483</v>
      </c>
      <c r="K328" s="48">
        <v>43597</v>
      </c>
      <c r="L328" s="40">
        <v>47</v>
      </c>
      <c r="M328" s="40">
        <v>161</v>
      </c>
      <c r="N328" s="40">
        <v>10660</v>
      </c>
      <c r="O328" s="42">
        <f t="shared" si="36"/>
        <v>75259.599999999991</v>
      </c>
      <c r="P328" s="40"/>
      <c r="Q328" s="40">
        <v>880</v>
      </c>
      <c r="R328" s="42">
        <f t="shared" ref="R328:R391" si="41">T328/Q328</f>
        <v>18</v>
      </c>
      <c r="S328" s="42">
        <f t="shared" si="37"/>
        <v>6212.8</v>
      </c>
      <c r="T328" s="40">
        <v>15840</v>
      </c>
      <c r="U328" s="40"/>
      <c r="V328" s="40"/>
      <c r="W328" s="40"/>
      <c r="X328" s="40">
        <v>820</v>
      </c>
      <c r="Y328" s="42">
        <f t="shared" si="38"/>
        <v>5789.2</v>
      </c>
      <c r="Z328" s="40">
        <f t="shared" si="39"/>
        <v>111830.40000000001</v>
      </c>
      <c r="AA328" s="42">
        <f t="shared" si="40"/>
        <v>36570.800000000017</v>
      </c>
      <c r="AB328" s="40"/>
      <c r="AC328" s="40"/>
      <c r="AD328" s="40"/>
      <c r="AE328" s="40"/>
      <c r="AF328" s="40"/>
      <c r="AG328" s="40"/>
      <c r="AH328" s="40"/>
    </row>
    <row r="329" spans="1:34" x14ac:dyDescent="0.25">
      <c r="A329" s="56">
        <v>326</v>
      </c>
      <c r="B329" s="56" t="s">
        <v>111</v>
      </c>
      <c r="C329" s="40" t="s">
        <v>120</v>
      </c>
      <c r="D329" s="40" t="s">
        <v>116</v>
      </c>
      <c r="E329" s="40">
        <v>62.6</v>
      </c>
      <c r="F329" s="38" t="s">
        <v>1776</v>
      </c>
      <c r="G329" s="38" t="s">
        <v>14</v>
      </c>
      <c r="H329" s="40">
        <v>35</v>
      </c>
      <c r="I329" s="48">
        <v>43434</v>
      </c>
      <c r="J329" s="48">
        <v>43480</v>
      </c>
      <c r="K329" s="48">
        <v>43595</v>
      </c>
      <c r="L329" s="40">
        <v>46</v>
      </c>
      <c r="M329" s="40">
        <v>161</v>
      </c>
      <c r="N329" s="40">
        <v>11060</v>
      </c>
      <c r="O329" s="42">
        <f t="shared" si="36"/>
        <v>78083.599999999991</v>
      </c>
      <c r="P329" s="40"/>
      <c r="Q329" s="40">
        <v>920</v>
      </c>
      <c r="R329" s="42">
        <f t="shared" si="41"/>
        <v>18</v>
      </c>
      <c r="S329" s="42">
        <f t="shared" si="37"/>
        <v>6495.2</v>
      </c>
      <c r="T329" s="40">
        <v>16560</v>
      </c>
      <c r="U329" s="40"/>
      <c r="V329" s="40"/>
      <c r="W329" s="40"/>
      <c r="X329" s="40">
        <v>800</v>
      </c>
      <c r="Y329" s="42">
        <f t="shared" si="38"/>
        <v>5648</v>
      </c>
      <c r="Z329" s="40">
        <f t="shared" si="39"/>
        <v>116913.59999999999</v>
      </c>
      <c r="AA329" s="42">
        <f t="shared" si="40"/>
        <v>38830</v>
      </c>
      <c r="AB329" s="40"/>
      <c r="AC329" s="40"/>
      <c r="AD329" s="40"/>
      <c r="AE329" s="40"/>
      <c r="AF329" s="40"/>
      <c r="AG329" s="40"/>
      <c r="AH329" s="40"/>
    </row>
    <row r="330" spans="1:34" x14ac:dyDescent="0.25">
      <c r="A330" s="56">
        <v>327</v>
      </c>
      <c r="B330" s="56" t="s">
        <v>111</v>
      </c>
      <c r="C330" s="40" t="s">
        <v>120</v>
      </c>
      <c r="D330" s="40" t="s">
        <v>116</v>
      </c>
      <c r="E330" s="40">
        <v>62.7</v>
      </c>
      <c r="F330" s="38" t="s">
        <v>1777</v>
      </c>
      <c r="G330" s="38" t="s">
        <v>20</v>
      </c>
      <c r="H330" s="40">
        <v>35</v>
      </c>
      <c r="I330" s="48">
        <v>43436</v>
      </c>
      <c r="J330" s="48">
        <v>43482</v>
      </c>
      <c r="K330" s="48">
        <v>43597</v>
      </c>
      <c r="L330" s="40">
        <v>46</v>
      </c>
      <c r="M330" s="40">
        <v>161</v>
      </c>
      <c r="N330" s="40">
        <v>11110</v>
      </c>
      <c r="O330" s="42">
        <f t="shared" si="36"/>
        <v>78436.600000000006</v>
      </c>
      <c r="P330" s="40"/>
      <c r="Q330" s="40">
        <v>950</v>
      </c>
      <c r="R330" s="42">
        <f t="shared" si="41"/>
        <v>18</v>
      </c>
      <c r="S330" s="42">
        <f t="shared" si="37"/>
        <v>6707</v>
      </c>
      <c r="T330" s="40">
        <v>17100</v>
      </c>
      <c r="U330" s="40"/>
      <c r="V330" s="40"/>
      <c r="W330" s="40"/>
      <c r="X330" s="40">
        <v>850</v>
      </c>
      <c r="Y330" s="42">
        <f t="shared" si="38"/>
        <v>6001</v>
      </c>
      <c r="Z330" s="40">
        <f t="shared" si="39"/>
        <v>120726</v>
      </c>
      <c r="AA330" s="42">
        <f t="shared" si="40"/>
        <v>42289.399999999994</v>
      </c>
      <c r="AB330" s="40"/>
      <c r="AC330" s="40"/>
      <c r="AD330" s="40"/>
      <c r="AE330" s="40"/>
      <c r="AF330" s="40"/>
      <c r="AG330" s="40"/>
      <c r="AH330" s="40"/>
    </row>
    <row r="331" spans="1:34" x14ac:dyDescent="0.25">
      <c r="A331" s="56">
        <v>328</v>
      </c>
      <c r="B331" s="56" t="s">
        <v>111</v>
      </c>
      <c r="C331" s="40" t="s">
        <v>120</v>
      </c>
      <c r="D331" s="40" t="s">
        <v>116</v>
      </c>
      <c r="E331" s="40">
        <v>62.8</v>
      </c>
      <c r="F331" s="38" t="s">
        <v>1778</v>
      </c>
      <c r="G331" s="38" t="s">
        <v>29</v>
      </c>
      <c r="H331" s="40">
        <v>35</v>
      </c>
      <c r="I331" s="48">
        <v>43437</v>
      </c>
      <c r="J331" s="48">
        <v>43483</v>
      </c>
      <c r="K331" s="48">
        <v>43597</v>
      </c>
      <c r="L331" s="40">
        <v>46</v>
      </c>
      <c r="M331" s="40">
        <v>160</v>
      </c>
      <c r="N331" s="40">
        <v>11210</v>
      </c>
      <c r="O331" s="42">
        <f t="shared" si="36"/>
        <v>79142.599999999991</v>
      </c>
      <c r="P331" s="40"/>
      <c r="Q331" s="40">
        <v>930</v>
      </c>
      <c r="R331" s="42">
        <f t="shared" si="41"/>
        <v>18</v>
      </c>
      <c r="S331" s="42">
        <f t="shared" si="37"/>
        <v>6565.8</v>
      </c>
      <c r="T331" s="40">
        <v>16740</v>
      </c>
      <c r="U331" s="40"/>
      <c r="V331" s="40"/>
      <c r="W331" s="40"/>
      <c r="X331" s="40">
        <v>800</v>
      </c>
      <c r="Y331" s="42">
        <f t="shared" si="38"/>
        <v>5648</v>
      </c>
      <c r="Z331" s="40">
        <f t="shared" si="39"/>
        <v>118184.40000000001</v>
      </c>
      <c r="AA331" s="42">
        <f t="shared" si="40"/>
        <v>39041.800000000017</v>
      </c>
      <c r="AB331" s="40"/>
      <c r="AC331" s="40"/>
      <c r="AD331" s="40"/>
      <c r="AE331" s="40"/>
      <c r="AF331" s="40"/>
      <c r="AG331" s="40"/>
      <c r="AH331" s="40"/>
    </row>
    <row r="332" spans="1:34" x14ac:dyDescent="0.25">
      <c r="A332" s="56">
        <v>329</v>
      </c>
      <c r="B332" s="56" t="s">
        <v>111</v>
      </c>
      <c r="C332" s="40" t="s">
        <v>120</v>
      </c>
      <c r="D332" s="40" t="s">
        <v>116</v>
      </c>
      <c r="E332" s="40">
        <v>62.9</v>
      </c>
      <c r="F332" s="38" t="s">
        <v>1779</v>
      </c>
      <c r="G332" s="38" t="s">
        <v>30</v>
      </c>
      <c r="H332" s="40">
        <v>35</v>
      </c>
      <c r="I332" s="48">
        <v>43433</v>
      </c>
      <c r="J332" s="48">
        <v>43479</v>
      </c>
      <c r="K332" s="48">
        <v>43597</v>
      </c>
      <c r="L332" s="40">
        <v>46</v>
      </c>
      <c r="M332" s="40">
        <v>164</v>
      </c>
      <c r="N332" s="40">
        <v>11210</v>
      </c>
      <c r="O332" s="42">
        <f t="shared" si="36"/>
        <v>79142.599999999991</v>
      </c>
      <c r="P332" s="40"/>
      <c r="Q332" s="40">
        <v>850</v>
      </c>
      <c r="R332" s="42">
        <f t="shared" si="41"/>
        <v>19.482352941176469</v>
      </c>
      <c r="S332" s="42">
        <f t="shared" si="37"/>
        <v>6001</v>
      </c>
      <c r="T332" s="40">
        <v>16560</v>
      </c>
      <c r="U332" s="40"/>
      <c r="V332" s="40"/>
      <c r="W332" s="40"/>
      <c r="X332" s="40">
        <v>850</v>
      </c>
      <c r="Y332" s="42">
        <f t="shared" si="38"/>
        <v>6001</v>
      </c>
      <c r="Z332" s="40">
        <f t="shared" si="39"/>
        <v>116913.59999999999</v>
      </c>
      <c r="AA332" s="42">
        <f t="shared" si="40"/>
        <v>37771</v>
      </c>
      <c r="AB332" s="40"/>
      <c r="AC332" s="40"/>
      <c r="AD332" s="40"/>
      <c r="AE332" s="40"/>
      <c r="AF332" s="40"/>
      <c r="AG332" s="40"/>
      <c r="AH332" s="40"/>
    </row>
    <row r="333" spans="1:34" x14ac:dyDescent="0.25">
      <c r="A333" s="56">
        <v>330</v>
      </c>
      <c r="B333" s="56" t="s">
        <v>111</v>
      </c>
      <c r="C333" s="40" t="s">
        <v>120</v>
      </c>
      <c r="D333" s="40" t="s">
        <v>116</v>
      </c>
      <c r="E333" s="42">
        <v>62.1</v>
      </c>
      <c r="F333" s="38" t="s">
        <v>1780</v>
      </c>
      <c r="G333" s="38" t="s">
        <v>32</v>
      </c>
      <c r="H333" s="40">
        <v>35</v>
      </c>
      <c r="I333" s="48">
        <v>43434</v>
      </c>
      <c r="J333" s="48">
        <v>43480</v>
      </c>
      <c r="K333" s="48">
        <v>43597</v>
      </c>
      <c r="L333" s="40">
        <v>46</v>
      </c>
      <c r="M333" s="40">
        <v>163</v>
      </c>
      <c r="N333" s="40">
        <v>11260</v>
      </c>
      <c r="O333" s="42">
        <f t="shared" si="36"/>
        <v>79495.600000000006</v>
      </c>
      <c r="P333" s="40"/>
      <c r="Q333" s="40">
        <v>920</v>
      </c>
      <c r="R333" s="42">
        <f t="shared" si="41"/>
        <v>18</v>
      </c>
      <c r="S333" s="42">
        <f t="shared" si="37"/>
        <v>6495.2</v>
      </c>
      <c r="T333" s="40">
        <v>16560</v>
      </c>
      <c r="U333" s="40"/>
      <c r="V333" s="40"/>
      <c r="W333" s="40"/>
      <c r="X333" s="40">
        <v>800</v>
      </c>
      <c r="Y333" s="42">
        <f t="shared" si="38"/>
        <v>5648</v>
      </c>
      <c r="Z333" s="40">
        <f t="shared" si="39"/>
        <v>116913.59999999999</v>
      </c>
      <c r="AA333" s="42">
        <f t="shared" si="40"/>
        <v>37417.999999999985</v>
      </c>
      <c r="AB333" s="40"/>
      <c r="AC333" s="40"/>
      <c r="AD333" s="40"/>
      <c r="AE333" s="40"/>
      <c r="AF333" s="40"/>
      <c r="AG333" s="40"/>
      <c r="AH333" s="40"/>
    </row>
    <row r="334" spans="1:34" x14ac:dyDescent="0.25">
      <c r="A334" s="56">
        <v>331</v>
      </c>
      <c r="B334" s="56" t="s">
        <v>111</v>
      </c>
      <c r="C334" s="40" t="s">
        <v>120</v>
      </c>
      <c r="D334" s="40" t="s">
        <v>116</v>
      </c>
      <c r="E334" s="40">
        <v>62.11</v>
      </c>
      <c r="F334" s="38" t="s">
        <v>1781</v>
      </c>
      <c r="G334" s="38" t="s">
        <v>33</v>
      </c>
      <c r="H334" s="40">
        <v>35</v>
      </c>
      <c r="I334" s="48">
        <v>43434</v>
      </c>
      <c r="J334" s="48">
        <v>43480</v>
      </c>
      <c r="K334" s="51">
        <v>43595</v>
      </c>
      <c r="L334" s="40">
        <v>46</v>
      </c>
      <c r="M334" s="40">
        <v>161</v>
      </c>
      <c r="N334" s="40">
        <v>10560</v>
      </c>
      <c r="O334" s="42">
        <f t="shared" si="36"/>
        <v>74553.600000000006</v>
      </c>
      <c r="P334" s="40"/>
      <c r="Q334" s="40">
        <v>880</v>
      </c>
      <c r="R334" s="42">
        <f t="shared" si="41"/>
        <v>17.5</v>
      </c>
      <c r="S334" s="42">
        <f t="shared" si="37"/>
        <v>6212.8</v>
      </c>
      <c r="T334" s="40">
        <v>15400</v>
      </c>
      <c r="U334" s="40"/>
      <c r="V334" s="40"/>
      <c r="W334" s="40"/>
      <c r="X334" s="40">
        <v>800</v>
      </c>
      <c r="Y334" s="42">
        <f t="shared" si="38"/>
        <v>5648</v>
      </c>
      <c r="Z334" s="40">
        <f t="shared" si="39"/>
        <v>108724</v>
      </c>
      <c r="AA334" s="42">
        <f t="shared" si="40"/>
        <v>34170.399999999994</v>
      </c>
      <c r="AB334" s="40"/>
      <c r="AC334" s="40"/>
      <c r="AD334" s="40"/>
      <c r="AE334" s="40"/>
      <c r="AF334" s="40"/>
      <c r="AG334" s="40"/>
      <c r="AH334" s="40"/>
    </row>
    <row r="335" spans="1:34" x14ac:dyDescent="0.25">
      <c r="A335" s="56">
        <v>332</v>
      </c>
      <c r="B335" s="56" t="s">
        <v>111</v>
      </c>
      <c r="C335" s="40" t="s">
        <v>120</v>
      </c>
      <c r="D335" s="40" t="s">
        <v>116</v>
      </c>
      <c r="E335" s="40">
        <v>62.12</v>
      </c>
      <c r="F335" s="38" t="s">
        <v>1782</v>
      </c>
      <c r="G335" s="38" t="s">
        <v>34</v>
      </c>
      <c r="H335" s="40">
        <v>35</v>
      </c>
      <c r="I335" s="48">
        <v>43435</v>
      </c>
      <c r="J335" s="48">
        <v>43481</v>
      </c>
      <c r="K335" s="48">
        <v>43601</v>
      </c>
      <c r="L335" s="40">
        <v>46</v>
      </c>
      <c r="M335" s="40">
        <v>166</v>
      </c>
      <c r="N335" s="40">
        <v>11260</v>
      </c>
      <c r="O335" s="42">
        <f t="shared" si="36"/>
        <v>79495.600000000006</v>
      </c>
      <c r="P335" s="40"/>
      <c r="Q335" s="40">
        <v>900</v>
      </c>
      <c r="R335" s="42">
        <f t="shared" si="41"/>
        <v>18</v>
      </c>
      <c r="S335" s="42">
        <f t="shared" si="37"/>
        <v>6354</v>
      </c>
      <c r="T335" s="40">
        <v>16200</v>
      </c>
      <c r="U335" s="40"/>
      <c r="V335" s="40"/>
      <c r="W335" s="40"/>
      <c r="X335" s="40">
        <v>800</v>
      </c>
      <c r="Y335" s="42">
        <f t="shared" si="38"/>
        <v>5648</v>
      </c>
      <c r="Z335" s="40">
        <f t="shared" si="39"/>
        <v>114372</v>
      </c>
      <c r="AA335" s="42">
        <f t="shared" si="40"/>
        <v>34876.399999999994</v>
      </c>
      <c r="AB335" s="40"/>
      <c r="AC335" s="40"/>
      <c r="AD335" s="40"/>
      <c r="AE335" s="40"/>
      <c r="AF335" s="40"/>
      <c r="AG335" s="40"/>
      <c r="AH335" s="40"/>
    </row>
    <row r="336" spans="1:34" x14ac:dyDescent="0.25">
      <c r="A336" s="56">
        <v>333</v>
      </c>
      <c r="B336" s="56" t="s">
        <v>111</v>
      </c>
      <c r="C336" s="40" t="s">
        <v>120</v>
      </c>
      <c r="D336" s="40" t="s">
        <v>116</v>
      </c>
      <c r="E336" s="40">
        <v>62.13</v>
      </c>
      <c r="F336" s="38" t="s">
        <v>1783</v>
      </c>
      <c r="G336" s="38" t="s">
        <v>35</v>
      </c>
      <c r="H336" s="40">
        <v>35</v>
      </c>
      <c r="I336" s="48">
        <v>43435</v>
      </c>
      <c r="J336" s="48">
        <v>43481</v>
      </c>
      <c r="K336" s="48">
        <v>43598</v>
      </c>
      <c r="L336" s="40">
        <v>46</v>
      </c>
      <c r="M336" s="40">
        <v>163</v>
      </c>
      <c r="N336" s="40">
        <v>11260</v>
      </c>
      <c r="O336" s="42">
        <f t="shared" si="36"/>
        <v>79495.600000000006</v>
      </c>
      <c r="P336" s="40"/>
      <c r="Q336" s="40">
        <v>930</v>
      </c>
      <c r="R336" s="42">
        <f t="shared" si="41"/>
        <v>18</v>
      </c>
      <c r="S336" s="42">
        <f t="shared" si="37"/>
        <v>6565.8</v>
      </c>
      <c r="T336" s="40">
        <v>16740</v>
      </c>
      <c r="U336" s="40"/>
      <c r="V336" s="40"/>
      <c r="W336" s="40"/>
      <c r="X336" s="40">
        <v>850</v>
      </c>
      <c r="Y336" s="42">
        <f t="shared" si="38"/>
        <v>6001</v>
      </c>
      <c r="Z336" s="40">
        <f t="shared" si="39"/>
        <v>118184.40000000001</v>
      </c>
      <c r="AA336" s="42">
        <f t="shared" si="40"/>
        <v>38688.800000000003</v>
      </c>
      <c r="AB336" s="40"/>
      <c r="AC336" s="40"/>
      <c r="AD336" s="40"/>
      <c r="AE336" s="40"/>
      <c r="AF336" s="40"/>
      <c r="AG336" s="40"/>
      <c r="AH336" s="40"/>
    </row>
    <row r="337" spans="1:34" x14ac:dyDescent="0.25">
      <c r="A337" s="56">
        <v>334</v>
      </c>
      <c r="B337" s="56" t="s">
        <v>111</v>
      </c>
      <c r="C337" s="40" t="s">
        <v>120</v>
      </c>
      <c r="D337" s="40" t="s">
        <v>116</v>
      </c>
      <c r="E337" s="40">
        <v>62.14</v>
      </c>
      <c r="F337" s="38" t="s">
        <v>1784</v>
      </c>
      <c r="G337" s="38" t="s">
        <v>36</v>
      </c>
      <c r="H337" s="40">
        <v>35</v>
      </c>
      <c r="I337" s="48">
        <v>43436</v>
      </c>
      <c r="J337" s="48">
        <v>43480</v>
      </c>
      <c r="K337" s="48">
        <v>43598</v>
      </c>
      <c r="L337" s="40">
        <v>44</v>
      </c>
      <c r="M337" s="40">
        <v>162</v>
      </c>
      <c r="N337" s="40">
        <v>11010</v>
      </c>
      <c r="O337" s="42">
        <f t="shared" si="36"/>
        <v>77730.599999999991</v>
      </c>
      <c r="P337" s="40"/>
      <c r="Q337" s="40">
        <v>920</v>
      </c>
      <c r="R337" s="42">
        <f t="shared" si="41"/>
        <v>18</v>
      </c>
      <c r="S337" s="42">
        <f t="shared" si="37"/>
        <v>6495.2</v>
      </c>
      <c r="T337" s="40">
        <v>16560</v>
      </c>
      <c r="U337" s="40"/>
      <c r="V337" s="40"/>
      <c r="W337" s="40"/>
      <c r="X337" s="40">
        <v>850</v>
      </c>
      <c r="Y337" s="42">
        <f t="shared" si="38"/>
        <v>6001</v>
      </c>
      <c r="Z337" s="40">
        <f t="shared" si="39"/>
        <v>116913.59999999999</v>
      </c>
      <c r="AA337" s="42">
        <f t="shared" si="40"/>
        <v>39183</v>
      </c>
      <c r="AB337" s="40"/>
      <c r="AC337" s="40"/>
      <c r="AD337" s="40"/>
      <c r="AE337" s="40"/>
      <c r="AF337" s="40"/>
      <c r="AG337" s="40"/>
      <c r="AH337" s="40"/>
    </row>
    <row r="338" spans="1:34" x14ac:dyDescent="0.25">
      <c r="A338" s="56">
        <v>335</v>
      </c>
      <c r="B338" s="56" t="s">
        <v>111</v>
      </c>
      <c r="C338" s="40" t="s">
        <v>120</v>
      </c>
      <c r="D338" s="40" t="s">
        <v>116</v>
      </c>
      <c r="E338" s="40">
        <v>62.15</v>
      </c>
      <c r="F338" s="38" t="s">
        <v>1785</v>
      </c>
      <c r="G338" s="38" t="s">
        <v>37</v>
      </c>
      <c r="H338" s="40">
        <v>35</v>
      </c>
      <c r="I338" s="48">
        <v>43433</v>
      </c>
      <c r="J338" s="48">
        <v>43480</v>
      </c>
      <c r="K338" s="48">
        <v>43598</v>
      </c>
      <c r="L338" s="40">
        <v>47</v>
      </c>
      <c r="M338" s="40">
        <v>165</v>
      </c>
      <c r="N338" s="40">
        <v>11160</v>
      </c>
      <c r="O338" s="42">
        <f t="shared" si="36"/>
        <v>78789.599999999991</v>
      </c>
      <c r="P338" s="40"/>
      <c r="Q338" s="40">
        <v>920</v>
      </c>
      <c r="R338" s="42">
        <f t="shared" si="41"/>
        <v>18</v>
      </c>
      <c r="S338" s="42">
        <f t="shared" si="37"/>
        <v>6495.2</v>
      </c>
      <c r="T338" s="40">
        <v>16560</v>
      </c>
      <c r="U338" s="40"/>
      <c r="V338" s="40"/>
      <c r="W338" s="40"/>
      <c r="X338" s="40">
        <v>800</v>
      </c>
      <c r="Y338" s="42">
        <f t="shared" si="38"/>
        <v>5648</v>
      </c>
      <c r="Z338" s="40">
        <f t="shared" si="39"/>
        <v>116913.59999999999</v>
      </c>
      <c r="AA338" s="42">
        <f t="shared" si="40"/>
        <v>38124</v>
      </c>
      <c r="AB338" s="40"/>
      <c r="AC338" s="40"/>
      <c r="AD338" s="40"/>
      <c r="AE338" s="40"/>
      <c r="AF338" s="40"/>
      <c r="AG338" s="40"/>
      <c r="AH338" s="40"/>
    </row>
    <row r="339" spans="1:34" x14ac:dyDescent="0.25">
      <c r="A339" s="56">
        <v>336</v>
      </c>
      <c r="B339" s="56" t="s">
        <v>111</v>
      </c>
      <c r="C339" s="40" t="s">
        <v>120</v>
      </c>
      <c r="D339" s="40" t="s">
        <v>116</v>
      </c>
      <c r="E339" s="40">
        <v>62.16</v>
      </c>
      <c r="F339" s="38" t="s">
        <v>1786</v>
      </c>
      <c r="G339" s="38" t="s">
        <v>38</v>
      </c>
      <c r="H339" s="40">
        <v>35</v>
      </c>
      <c r="I339" s="48">
        <v>43434</v>
      </c>
      <c r="J339" s="48">
        <v>43480</v>
      </c>
      <c r="K339" s="48">
        <v>43598</v>
      </c>
      <c r="L339" s="40">
        <v>46</v>
      </c>
      <c r="M339" s="40">
        <v>164</v>
      </c>
      <c r="N339" s="40">
        <v>10810</v>
      </c>
      <c r="O339" s="42">
        <f t="shared" si="36"/>
        <v>76318.599999999991</v>
      </c>
      <c r="P339" s="40"/>
      <c r="Q339" s="40">
        <v>930</v>
      </c>
      <c r="R339" s="42">
        <f t="shared" si="41"/>
        <v>18</v>
      </c>
      <c r="S339" s="42">
        <f t="shared" si="37"/>
        <v>6565.8</v>
      </c>
      <c r="T339" s="40">
        <v>16740</v>
      </c>
      <c r="U339" s="40"/>
      <c r="V339" s="40"/>
      <c r="W339" s="40"/>
      <c r="X339" s="40">
        <v>850</v>
      </c>
      <c r="Y339" s="42">
        <f t="shared" si="38"/>
        <v>6001</v>
      </c>
      <c r="Z339" s="40">
        <f t="shared" si="39"/>
        <v>118184.40000000001</v>
      </c>
      <c r="AA339" s="42">
        <f t="shared" si="40"/>
        <v>41865.800000000017</v>
      </c>
      <c r="AB339" s="40"/>
      <c r="AC339" s="40"/>
      <c r="AD339" s="40"/>
      <c r="AE339" s="40"/>
      <c r="AF339" s="40"/>
      <c r="AG339" s="40"/>
      <c r="AH339" s="40"/>
    </row>
    <row r="340" spans="1:34" x14ac:dyDescent="0.25">
      <c r="A340" s="56">
        <v>337</v>
      </c>
      <c r="B340" s="56" t="s">
        <v>111</v>
      </c>
      <c r="C340" s="40" t="s">
        <v>120</v>
      </c>
      <c r="D340" s="40" t="s">
        <v>116</v>
      </c>
      <c r="E340" s="40">
        <v>62.17</v>
      </c>
      <c r="F340" s="38" t="s">
        <v>1787</v>
      </c>
      <c r="G340" s="38" t="s">
        <v>39</v>
      </c>
      <c r="H340" s="40">
        <v>35</v>
      </c>
      <c r="I340" s="48">
        <v>43437</v>
      </c>
      <c r="J340" s="48">
        <v>43483</v>
      </c>
      <c r="K340" s="48">
        <v>43599</v>
      </c>
      <c r="L340" s="40">
        <v>46</v>
      </c>
      <c r="M340" s="40">
        <v>162</v>
      </c>
      <c r="N340" s="40">
        <v>11410</v>
      </c>
      <c r="O340" s="42">
        <f t="shared" si="36"/>
        <v>80554.599999999991</v>
      </c>
      <c r="P340" s="40"/>
      <c r="Q340" s="40">
        <v>930</v>
      </c>
      <c r="R340" s="42">
        <f t="shared" si="41"/>
        <v>18</v>
      </c>
      <c r="S340" s="42">
        <f t="shared" si="37"/>
        <v>6565.8</v>
      </c>
      <c r="T340" s="40">
        <v>16740</v>
      </c>
      <c r="U340" s="40"/>
      <c r="V340" s="40"/>
      <c r="W340" s="40"/>
      <c r="X340" s="40">
        <v>800</v>
      </c>
      <c r="Y340" s="42">
        <f t="shared" si="38"/>
        <v>5648</v>
      </c>
      <c r="Z340" s="40">
        <f t="shared" si="39"/>
        <v>118184.40000000001</v>
      </c>
      <c r="AA340" s="42">
        <f t="shared" si="40"/>
        <v>37629.800000000017</v>
      </c>
      <c r="AB340" s="40"/>
      <c r="AC340" s="40"/>
      <c r="AD340" s="40"/>
      <c r="AE340" s="40"/>
      <c r="AF340" s="40"/>
      <c r="AG340" s="40"/>
      <c r="AH340" s="40"/>
    </row>
    <row r="341" spans="1:34" x14ac:dyDescent="0.25">
      <c r="A341" s="56">
        <v>338</v>
      </c>
      <c r="B341" s="56" t="s">
        <v>111</v>
      </c>
      <c r="C341" s="40" t="s">
        <v>120</v>
      </c>
      <c r="D341" s="40" t="s">
        <v>116</v>
      </c>
      <c r="E341" s="40">
        <v>62.18</v>
      </c>
      <c r="F341" s="38" t="s">
        <v>1788</v>
      </c>
      <c r="G341" s="38" t="s">
        <v>40</v>
      </c>
      <c r="H341" s="40">
        <v>35</v>
      </c>
      <c r="I341" s="48">
        <v>43437</v>
      </c>
      <c r="J341" s="48">
        <v>43483</v>
      </c>
      <c r="K341" s="48">
        <v>43599</v>
      </c>
      <c r="L341" s="40">
        <v>46</v>
      </c>
      <c r="M341" s="40">
        <v>162</v>
      </c>
      <c r="N341" s="40">
        <v>11110</v>
      </c>
      <c r="O341" s="42">
        <f t="shared" si="36"/>
        <v>78436.600000000006</v>
      </c>
      <c r="P341" s="40"/>
      <c r="Q341" s="40">
        <v>920</v>
      </c>
      <c r="R341" s="42">
        <f t="shared" si="41"/>
        <v>18</v>
      </c>
      <c r="S341" s="42">
        <f t="shared" si="37"/>
        <v>6495.2</v>
      </c>
      <c r="T341" s="40">
        <v>16560</v>
      </c>
      <c r="U341" s="40"/>
      <c r="V341" s="40"/>
      <c r="W341" s="40"/>
      <c r="X341" s="40">
        <v>830</v>
      </c>
      <c r="Y341" s="42">
        <f t="shared" si="38"/>
        <v>5859.8</v>
      </c>
      <c r="Z341" s="40">
        <f t="shared" si="39"/>
        <v>116913.59999999999</v>
      </c>
      <c r="AA341" s="42">
        <f t="shared" si="40"/>
        <v>38476.999999999985</v>
      </c>
      <c r="AB341" s="40"/>
      <c r="AC341" s="40"/>
      <c r="AD341" s="40"/>
      <c r="AE341" s="40"/>
      <c r="AF341" s="40"/>
      <c r="AG341" s="40"/>
      <c r="AH341" s="40"/>
    </row>
    <row r="342" spans="1:34" x14ac:dyDescent="0.25">
      <c r="A342" s="56">
        <v>339</v>
      </c>
      <c r="B342" s="56" t="s">
        <v>111</v>
      </c>
      <c r="C342" s="40" t="s">
        <v>120</v>
      </c>
      <c r="D342" s="40" t="s">
        <v>116</v>
      </c>
      <c r="E342" s="40">
        <v>62.19</v>
      </c>
      <c r="F342" s="38" t="s">
        <v>1789</v>
      </c>
      <c r="G342" s="38" t="s">
        <v>41</v>
      </c>
      <c r="H342" s="40">
        <v>35</v>
      </c>
      <c r="I342" s="48">
        <v>43438</v>
      </c>
      <c r="J342" s="48">
        <v>43481</v>
      </c>
      <c r="K342" s="48">
        <v>43598</v>
      </c>
      <c r="L342" s="40">
        <v>43</v>
      </c>
      <c r="M342" s="40">
        <v>160</v>
      </c>
      <c r="N342" s="40">
        <v>11116</v>
      </c>
      <c r="O342" s="42">
        <f t="shared" si="36"/>
        <v>78478.960000000006</v>
      </c>
      <c r="P342" s="40"/>
      <c r="Q342" s="40">
        <v>920</v>
      </c>
      <c r="R342" s="42">
        <f t="shared" si="41"/>
        <v>18</v>
      </c>
      <c r="S342" s="42">
        <f t="shared" si="37"/>
        <v>6495.2</v>
      </c>
      <c r="T342" s="40">
        <v>16560</v>
      </c>
      <c r="U342" s="40"/>
      <c r="V342" s="40"/>
      <c r="W342" s="40"/>
      <c r="X342" s="40">
        <v>800</v>
      </c>
      <c r="Y342" s="42">
        <f t="shared" si="38"/>
        <v>5648</v>
      </c>
      <c r="Z342" s="40">
        <f t="shared" si="39"/>
        <v>116913.59999999999</v>
      </c>
      <c r="AA342" s="42">
        <f t="shared" si="40"/>
        <v>38434.639999999985</v>
      </c>
      <c r="AB342" s="40"/>
      <c r="AC342" s="40"/>
      <c r="AD342" s="40"/>
      <c r="AE342" s="40"/>
      <c r="AF342" s="40"/>
      <c r="AG342" s="40"/>
      <c r="AH342" s="40"/>
    </row>
    <row r="343" spans="1:34" x14ac:dyDescent="0.25">
      <c r="A343" s="56">
        <v>340</v>
      </c>
      <c r="B343" s="56" t="s">
        <v>111</v>
      </c>
      <c r="C343" s="40" t="s">
        <v>120</v>
      </c>
      <c r="D343" s="40" t="s">
        <v>116</v>
      </c>
      <c r="E343" s="42">
        <v>62.2</v>
      </c>
      <c r="F343" s="38" t="s">
        <v>1790</v>
      </c>
      <c r="G343" s="38" t="s">
        <v>42</v>
      </c>
      <c r="H343" s="40">
        <v>35</v>
      </c>
      <c r="I343" s="48">
        <v>43434</v>
      </c>
      <c r="J343" s="48">
        <v>43480</v>
      </c>
      <c r="K343" s="48">
        <v>43597</v>
      </c>
      <c r="L343" s="40">
        <v>46</v>
      </c>
      <c r="M343" s="40">
        <v>163</v>
      </c>
      <c r="N343" s="40">
        <v>11210</v>
      </c>
      <c r="O343" s="42">
        <f t="shared" si="36"/>
        <v>79142.599999999991</v>
      </c>
      <c r="P343" s="40"/>
      <c r="Q343" s="40">
        <v>900</v>
      </c>
      <c r="R343" s="42">
        <f t="shared" si="41"/>
        <v>18</v>
      </c>
      <c r="S343" s="42">
        <f t="shared" si="37"/>
        <v>6354</v>
      </c>
      <c r="T343" s="40">
        <v>16200</v>
      </c>
      <c r="U343" s="40"/>
      <c r="V343" s="40"/>
      <c r="W343" s="40"/>
      <c r="X343" s="40">
        <v>800</v>
      </c>
      <c r="Y343" s="42">
        <f t="shared" si="38"/>
        <v>5648</v>
      </c>
      <c r="Z343" s="40">
        <f t="shared" si="39"/>
        <v>114372</v>
      </c>
      <c r="AA343" s="42">
        <f t="shared" si="40"/>
        <v>35229.400000000009</v>
      </c>
      <c r="AB343" s="40"/>
      <c r="AC343" s="40"/>
      <c r="AD343" s="40"/>
      <c r="AE343" s="40"/>
      <c r="AF343" s="40"/>
      <c r="AG343" s="40"/>
      <c r="AH343" s="40"/>
    </row>
    <row r="344" spans="1:34" x14ac:dyDescent="0.25">
      <c r="A344" s="56">
        <v>341</v>
      </c>
      <c r="B344" s="56" t="s">
        <v>111</v>
      </c>
      <c r="C344" s="40" t="s">
        <v>120</v>
      </c>
      <c r="D344" s="40" t="s">
        <v>116</v>
      </c>
      <c r="E344" s="40">
        <v>62.21</v>
      </c>
      <c r="F344" s="38" t="s">
        <v>1791</v>
      </c>
      <c r="G344" s="38" t="s">
        <v>43</v>
      </c>
      <c r="H344" s="40">
        <v>35</v>
      </c>
      <c r="I344" s="48">
        <v>43437</v>
      </c>
      <c r="J344" s="48">
        <v>43484</v>
      </c>
      <c r="K344" s="48">
        <v>43598</v>
      </c>
      <c r="L344" s="40">
        <v>47</v>
      </c>
      <c r="M344" s="40">
        <v>161</v>
      </c>
      <c r="N344" s="40">
        <v>11110</v>
      </c>
      <c r="O344" s="42">
        <f t="shared" si="36"/>
        <v>78436.600000000006</v>
      </c>
      <c r="P344" s="40"/>
      <c r="Q344" s="40">
        <v>900</v>
      </c>
      <c r="R344" s="42">
        <f t="shared" si="41"/>
        <v>18</v>
      </c>
      <c r="S344" s="42">
        <f t="shared" si="37"/>
        <v>6354</v>
      </c>
      <c r="T344" s="40">
        <v>16200</v>
      </c>
      <c r="U344" s="40"/>
      <c r="V344" s="40"/>
      <c r="W344" s="40"/>
      <c r="X344" s="40">
        <v>800</v>
      </c>
      <c r="Y344" s="42">
        <f t="shared" si="38"/>
        <v>5648</v>
      </c>
      <c r="Z344" s="40">
        <f t="shared" si="39"/>
        <v>114372</v>
      </c>
      <c r="AA344" s="42">
        <f t="shared" si="40"/>
        <v>35935.399999999994</v>
      </c>
      <c r="AB344" s="40"/>
      <c r="AC344" s="40"/>
      <c r="AD344" s="40"/>
      <c r="AE344" s="40"/>
      <c r="AF344" s="40"/>
      <c r="AG344" s="40"/>
      <c r="AH344" s="40"/>
    </row>
    <row r="345" spans="1:34" x14ac:dyDescent="0.25">
      <c r="A345" s="56">
        <v>342</v>
      </c>
      <c r="B345" s="56" t="s">
        <v>111</v>
      </c>
      <c r="C345" s="40" t="s">
        <v>120</v>
      </c>
      <c r="D345" s="40" t="s">
        <v>116</v>
      </c>
      <c r="E345" s="40">
        <v>62.22</v>
      </c>
      <c r="F345" s="38" t="s">
        <v>1792</v>
      </c>
      <c r="G345" s="38" t="s">
        <v>44</v>
      </c>
      <c r="H345" s="40">
        <v>35</v>
      </c>
      <c r="I345" s="48">
        <v>43434</v>
      </c>
      <c r="J345" s="48">
        <v>43480</v>
      </c>
      <c r="K345" s="48">
        <v>43598</v>
      </c>
      <c r="L345" s="40">
        <v>46</v>
      </c>
      <c r="M345" s="40">
        <v>164</v>
      </c>
      <c r="N345" s="40">
        <v>11110</v>
      </c>
      <c r="O345" s="42">
        <f t="shared" si="36"/>
        <v>78436.600000000006</v>
      </c>
      <c r="P345" s="40"/>
      <c r="Q345" s="40">
        <v>900</v>
      </c>
      <c r="R345" s="42">
        <f t="shared" si="41"/>
        <v>18</v>
      </c>
      <c r="S345" s="42">
        <f t="shared" si="37"/>
        <v>6354</v>
      </c>
      <c r="T345" s="40">
        <v>16200</v>
      </c>
      <c r="U345" s="40"/>
      <c r="V345" s="40"/>
      <c r="W345" s="40"/>
      <c r="X345" s="40">
        <v>850</v>
      </c>
      <c r="Y345" s="42">
        <f t="shared" si="38"/>
        <v>6001</v>
      </c>
      <c r="Z345" s="40">
        <f t="shared" si="39"/>
        <v>114372</v>
      </c>
      <c r="AA345" s="42">
        <f t="shared" si="40"/>
        <v>35935.399999999994</v>
      </c>
      <c r="AB345" s="40"/>
      <c r="AC345" s="40"/>
      <c r="AD345" s="40"/>
      <c r="AE345" s="40"/>
      <c r="AF345" s="40"/>
      <c r="AG345" s="40"/>
      <c r="AH345" s="40"/>
    </row>
    <row r="346" spans="1:34" x14ac:dyDescent="0.25">
      <c r="A346" s="56">
        <v>343</v>
      </c>
      <c r="B346" s="56" t="s">
        <v>111</v>
      </c>
      <c r="C346" s="40" t="s">
        <v>120</v>
      </c>
      <c r="D346" s="40" t="s">
        <v>116</v>
      </c>
      <c r="E346" s="40">
        <v>62.23</v>
      </c>
      <c r="F346" s="38" t="s">
        <v>1793</v>
      </c>
      <c r="G346" s="38" t="s">
        <v>45</v>
      </c>
      <c r="H346" s="40">
        <v>35</v>
      </c>
      <c r="I346" s="48">
        <v>43434</v>
      </c>
      <c r="J346" s="48">
        <v>43480</v>
      </c>
      <c r="K346" s="48">
        <v>43598</v>
      </c>
      <c r="L346" s="40">
        <v>46</v>
      </c>
      <c r="M346" s="40">
        <v>164</v>
      </c>
      <c r="N346" s="40">
        <v>11160</v>
      </c>
      <c r="O346" s="42">
        <f t="shared" si="36"/>
        <v>78789.599999999991</v>
      </c>
      <c r="P346" s="40"/>
      <c r="Q346" s="40">
        <v>950</v>
      </c>
      <c r="R346" s="42">
        <f t="shared" si="41"/>
        <v>18</v>
      </c>
      <c r="S346" s="42">
        <f t="shared" si="37"/>
        <v>6707</v>
      </c>
      <c r="T346" s="40">
        <v>17100</v>
      </c>
      <c r="U346" s="40"/>
      <c r="V346" s="40"/>
      <c r="W346" s="40"/>
      <c r="X346" s="40">
        <v>850</v>
      </c>
      <c r="Y346" s="42">
        <f t="shared" si="38"/>
        <v>6001</v>
      </c>
      <c r="Z346" s="40">
        <f t="shared" si="39"/>
        <v>120726</v>
      </c>
      <c r="AA346" s="42">
        <f t="shared" si="40"/>
        <v>41936.400000000009</v>
      </c>
      <c r="AB346" s="40"/>
      <c r="AC346" s="40"/>
      <c r="AD346" s="40"/>
      <c r="AE346" s="40"/>
      <c r="AF346" s="40"/>
      <c r="AG346" s="40"/>
      <c r="AH346" s="40"/>
    </row>
    <row r="347" spans="1:34" x14ac:dyDescent="0.25">
      <c r="A347" s="56">
        <v>344</v>
      </c>
      <c r="B347" s="56" t="s">
        <v>111</v>
      </c>
      <c r="C347" s="40" t="s">
        <v>120</v>
      </c>
      <c r="D347" s="40" t="s">
        <v>116</v>
      </c>
      <c r="E347" s="40">
        <v>63.24</v>
      </c>
      <c r="F347" s="38" t="s">
        <v>1794</v>
      </c>
      <c r="G347" s="38" t="s">
        <v>47</v>
      </c>
      <c r="H347" s="40">
        <v>35</v>
      </c>
      <c r="I347" s="48">
        <v>43436</v>
      </c>
      <c r="J347" s="48">
        <v>43483</v>
      </c>
      <c r="K347" s="48">
        <v>43598</v>
      </c>
      <c r="L347" s="40">
        <v>47</v>
      </c>
      <c r="M347" s="40">
        <v>162</v>
      </c>
      <c r="N347" s="40">
        <v>11310</v>
      </c>
      <c r="O347" s="42">
        <f t="shared" si="36"/>
        <v>79848.600000000006</v>
      </c>
      <c r="P347" s="40"/>
      <c r="Q347" s="40">
        <v>900</v>
      </c>
      <c r="R347" s="42">
        <f t="shared" si="41"/>
        <v>18</v>
      </c>
      <c r="S347" s="42">
        <f t="shared" si="37"/>
        <v>6354</v>
      </c>
      <c r="T347" s="40">
        <v>16200</v>
      </c>
      <c r="U347" s="40"/>
      <c r="V347" s="40"/>
      <c r="W347" s="40"/>
      <c r="X347" s="40">
        <v>820</v>
      </c>
      <c r="Y347" s="42">
        <f t="shared" si="38"/>
        <v>5789.2</v>
      </c>
      <c r="Z347" s="40">
        <f t="shared" si="39"/>
        <v>114372</v>
      </c>
      <c r="AA347" s="42">
        <f t="shared" si="40"/>
        <v>34523.399999999994</v>
      </c>
      <c r="AB347" s="40"/>
      <c r="AC347" s="40"/>
      <c r="AD347" s="40"/>
      <c r="AE347" s="40"/>
      <c r="AF347" s="40"/>
      <c r="AG347" s="40"/>
      <c r="AH347" s="40"/>
    </row>
    <row r="348" spans="1:34" x14ac:dyDescent="0.25">
      <c r="A348" s="56">
        <v>345</v>
      </c>
      <c r="B348" s="56" t="s">
        <v>111</v>
      </c>
      <c r="C348" s="40" t="s">
        <v>120</v>
      </c>
      <c r="D348" s="40" t="s">
        <v>116</v>
      </c>
      <c r="E348" s="40">
        <v>63.25</v>
      </c>
      <c r="F348" s="38" t="s">
        <v>1795</v>
      </c>
      <c r="G348" s="38" t="s">
        <v>48</v>
      </c>
      <c r="H348" s="40">
        <v>35</v>
      </c>
      <c r="I348" s="48">
        <v>43438</v>
      </c>
      <c r="J348" s="50">
        <v>43485</v>
      </c>
      <c r="K348" s="48">
        <v>43598</v>
      </c>
      <c r="L348" s="40">
        <v>47</v>
      </c>
      <c r="M348" s="40">
        <v>160</v>
      </c>
      <c r="N348" s="40">
        <v>11210</v>
      </c>
      <c r="O348" s="42">
        <f t="shared" si="36"/>
        <v>79142.599999999991</v>
      </c>
      <c r="P348" s="40"/>
      <c r="Q348" s="40">
        <v>900</v>
      </c>
      <c r="R348" s="42">
        <f t="shared" si="41"/>
        <v>18</v>
      </c>
      <c r="S348" s="42">
        <f t="shared" si="37"/>
        <v>6354</v>
      </c>
      <c r="T348" s="40">
        <v>16200</v>
      </c>
      <c r="U348" s="40"/>
      <c r="V348" s="40"/>
      <c r="W348" s="40"/>
      <c r="X348" s="40">
        <v>800</v>
      </c>
      <c r="Y348" s="42">
        <f t="shared" si="38"/>
        <v>5648</v>
      </c>
      <c r="Z348" s="40">
        <f t="shared" si="39"/>
        <v>114372</v>
      </c>
      <c r="AA348" s="42">
        <f t="shared" si="40"/>
        <v>35229.400000000009</v>
      </c>
      <c r="AB348" s="40"/>
      <c r="AC348" s="40"/>
      <c r="AD348" s="40"/>
      <c r="AE348" s="40"/>
      <c r="AF348" s="40"/>
      <c r="AG348" s="40"/>
      <c r="AH348" s="40"/>
    </row>
    <row r="349" spans="1:34" x14ac:dyDescent="0.25">
      <c r="A349" s="56">
        <v>346</v>
      </c>
      <c r="B349" s="56" t="s">
        <v>111</v>
      </c>
      <c r="C349" s="40" t="s">
        <v>120</v>
      </c>
      <c r="D349" s="40" t="s">
        <v>116</v>
      </c>
      <c r="E349" s="40">
        <v>63.26</v>
      </c>
      <c r="F349" s="38" t="s">
        <v>1796</v>
      </c>
      <c r="G349" s="38" t="s">
        <v>49</v>
      </c>
      <c r="H349" s="40">
        <v>35</v>
      </c>
      <c r="I349" s="48">
        <v>43437</v>
      </c>
      <c r="J349" s="48">
        <v>43484</v>
      </c>
      <c r="K349" s="48">
        <v>43598</v>
      </c>
      <c r="L349" s="40">
        <v>47</v>
      </c>
      <c r="M349" s="40">
        <v>161</v>
      </c>
      <c r="N349" s="40">
        <v>11360</v>
      </c>
      <c r="O349" s="42">
        <f t="shared" si="36"/>
        <v>80201.599999999991</v>
      </c>
      <c r="P349" s="40"/>
      <c r="Q349" s="40">
        <v>820</v>
      </c>
      <c r="R349" s="42">
        <f t="shared" si="41"/>
        <v>18</v>
      </c>
      <c r="S349" s="42">
        <f t="shared" si="37"/>
        <v>5789.2</v>
      </c>
      <c r="T349" s="40">
        <v>14760</v>
      </c>
      <c r="U349" s="40"/>
      <c r="V349" s="40"/>
      <c r="W349" s="40"/>
      <c r="X349" s="40">
        <v>800</v>
      </c>
      <c r="Y349" s="42">
        <f t="shared" si="38"/>
        <v>5648</v>
      </c>
      <c r="Z349" s="40">
        <f t="shared" si="39"/>
        <v>104205.59999999999</v>
      </c>
      <c r="AA349" s="42">
        <f t="shared" si="40"/>
        <v>24004</v>
      </c>
      <c r="AB349" s="40"/>
      <c r="AC349" s="40"/>
      <c r="AD349" s="40"/>
      <c r="AE349" s="40"/>
      <c r="AF349" s="40"/>
      <c r="AG349" s="40"/>
      <c r="AH349" s="40"/>
    </row>
    <row r="350" spans="1:34" x14ac:dyDescent="0.25">
      <c r="A350" s="56">
        <v>347</v>
      </c>
      <c r="B350" s="56" t="s">
        <v>111</v>
      </c>
      <c r="C350" s="40" t="s">
        <v>121</v>
      </c>
      <c r="D350" s="40" t="s">
        <v>119</v>
      </c>
      <c r="E350" s="40">
        <v>65.099999999999994</v>
      </c>
      <c r="F350" s="38" t="s">
        <v>1797</v>
      </c>
      <c r="G350" s="38" t="s">
        <v>50</v>
      </c>
      <c r="H350" s="40">
        <v>35</v>
      </c>
      <c r="I350" s="48">
        <v>43431</v>
      </c>
      <c r="J350" s="48">
        <v>43468</v>
      </c>
      <c r="K350" s="48">
        <v>43590</v>
      </c>
      <c r="L350" s="40">
        <v>37</v>
      </c>
      <c r="M350" s="40">
        <v>159</v>
      </c>
      <c r="N350" s="40">
        <v>11210</v>
      </c>
      <c r="O350" s="42">
        <f t="shared" si="36"/>
        <v>79142.599999999991</v>
      </c>
      <c r="P350" s="40"/>
      <c r="Q350" s="40">
        <v>1085</v>
      </c>
      <c r="R350" s="42">
        <f t="shared" si="41"/>
        <v>17.499539170506914</v>
      </c>
      <c r="S350" s="42">
        <f t="shared" si="37"/>
        <v>7660.0999999999995</v>
      </c>
      <c r="T350" s="40">
        <v>18987</v>
      </c>
      <c r="U350" s="40"/>
      <c r="V350" s="40"/>
      <c r="W350" s="40"/>
      <c r="X350" s="40">
        <v>950</v>
      </c>
      <c r="Y350" s="42">
        <f t="shared" si="38"/>
        <v>6707</v>
      </c>
      <c r="Z350" s="40">
        <f t="shared" si="39"/>
        <v>134048.22</v>
      </c>
      <c r="AA350" s="42">
        <f t="shared" si="40"/>
        <v>54905.62000000001</v>
      </c>
      <c r="AB350" s="40"/>
      <c r="AC350" s="40"/>
      <c r="AD350" s="40"/>
      <c r="AE350" s="40"/>
      <c r="AF350" s="40"/>
      <c r="AG350" s="40"/>
      <c r="AH350" s="40"/>
    </row>
    <row r="351" spans="1:34" x14ac:dyDescent="0.25">
      <c r="A351" s="56">
        <v>348</v>
      </c>
      <c r="B351" s="56" t="s">
        <v>111</v>
      </c>
      <c r="C351" s="40" t="s">
        <v>121</v>
      </c>
      <c r="D351" s="40" t="s">
        <v>119</v>
      </c>
      <c r="E351" s="40">
        <v>65.2</v>
      </c>
      <c r="F351" s="38" t="s">
        <v>1798</v>
      </c>
      <c r="G351" s="38" t="s">
        <v>51</v>
      </c>
      <c r="H351" s="40">
        <v>35</v>
      </c>
      <c r="I351" s="48">
        <v>43435</v>
      </c>
      <c r="J351" s="48">
        <v>43472</v>
      </c>
      <c r="K351" s="48">
        <v>43594</v>
      </c>
      <c r="L351" s="40">
        <v>37</v>
      </c>
      <c r="M351" s="40">
        <v>159</v>
      </c>
      <c r="N351" s="40">
        <v>11300</v>
      </c>
      <c r="O351" s="42">
        <f t="shared" si="36"/>
        <v>79777.999999999985</v>
      </c>
      <c r="P351" s="40"/>
      <c r="Q351" s="40">
        <v>1124</v>
      </c>
      <c r="R351" s="42">
        <f t="shared" si="41"/>
        <v>16.25</v>
      </c>
      <c r="S351" s="42">
        <f t="shared" si="37"/>
        <v>7935.44</v>
      </c>
      <c r="T351" s="40">
        <v>18265</v>
      </c>
      <c r="U351" s="40"/>
      <c r="V351" s="40"/>
      <c r="W351" s="40"/>
      <c r="X351" s="40">
        <v>965</v>
      </c>
      <c r="Y351" s="42">
        <f t="shared" si="38"/>
        <v>6812.9000000000005</v>
      </c>
      <c r="Z351" s="40">
        <f t="shared" si="39"/>
        <v>128950.9</v>
      </c>
      <c r="AA351" s="42">
        <f t="shared" si="40"/>
        <v>49172.900000000009</v>
      </c>
      <c r="AB351" s="40"/>
      <c r="AC351" s="40"/>
      <c r="AD351" s="40"/>
      <c r="AE351" s="40"/>
      <c r="AF351" s="40"/>
      <c r="AG351" s="40"/>
      <c r="AH351" s="40"/>
    </row>
    <row r="352" spans="1:34" x14ac:dyDescent="0.25">
      <c r="A352" s="56">
        <v>349</v>
      </c>
      <c r="B352" s="56" t="s">
        <v>111</v>
      </c>
      <c r="C352" s="40" t="s">
        <v>121</v>
      </c>
      <c r="D352" s="40" t="s">
        <v>119</v>
      </c>
      <c r="E352" s="40">
        <v>65.3</v>
      </c>
      <c r="F352" s="38" t="s">
        <v>1799</v>
      </c>
      <c r="G352" s="38" t="s">
        <v>52</v>
      </c>
      <c r="H352" s="40">
        <v>35</v>
      </c>
      <c r="I352" s="48">
        <v>43441</v>
      </c>
      <c r="J352" s="48">
        <v>43478</v>
      </c>
      <c r="K352" s="48">
        <v>43600</v>
      </c>
      <c r="L352" s="40">
        <v>37</v>
      </c>
      <c r="M352" s="40">
        <v>159</v>
      </c>
      <c r="N352" s="40">
        <v>10820</v>
      </c>
      <c r="O352" s="42">
        <f t="shared" si="36"/>
        <v>76389.2</v>
      </c>
      <c r="P352" s="40"/>
      <c r="Q352" s="40">
        <v>1047</v>
      </c>
      <c r="R352" s="42">
        <f t="shared" si="41"/>
        <v>17.499522445081183</v>
      </c>
      <c r="S352" s="42">
        <f t="shared" si="37"/>
        <v>7391.82</v>
      </c>
      <c r="T352" s="40">
        <v>18322</v>
      </c>
      <c r="U352" s="40"/>
      <c r="V352" s="40"/>
      <c r="W352" s="40"/>
      <c r="X352" s="40">
        <v>925</v>
      </c>
      <c r="Y352" s="42">
        <f t="shared" si="38"/>
        <v>6530.4999999999991</v>
      </c>
      <c r="Z352" s="40">
        <f t="shared" si="39"/>
        <v>129353.31999999999</v>
      </c>
      <c r="AA352" s="42">
        <f t="shared" si="40"/>
        <v>52964.119999999995</v>
      </c>
      <c r="AB352" s="40"/>
      <c r="AC352" s="40"/>
      <c r="AD352" s="40"/>
      <c r="AE352" s="40"/>
      <c r="AF352" s="40"/>
      <c r="AG352" s="40"/>
      <c r="AH352" s="40"/>
    </row>
    <row r="353" spans="1:34" x14ac:dyDescent="0.25">
      <c r="A353" s="56">
        <v>350</v>
      </c>
      <c r="B353" s="56" t="s">
        <v>111</v>
      </c>
      <c r="C353" s="40" t="s">
        <v>121</v>
      </c>
      <c r="D353" s="40" t="s">
        <v>119</v>
      </c>
      <c r="E353" s="40">
        <v>65.400000000000006</v>
      </c>
      <c r="F353" s="38" t="s">
        <v>1800</v>
      </c>
      <c r="G353" s="38" t="s">
        <v>53</v>
      </c>
      <c r="H353" s="40">
        <v>35</v>
      </c>
      <c r="I353" s="48">
        <v>43431</v>
      </c>
      <c r="J353" s="48">
        <v>43478</v>
      </c>
      <c r="K353" s="48">
        <v>43591</v>
      </c>
      <c r="L353" s="40">
        <v>47</v>
      </c>
      <c r="M353" s="40">
        <v>160</v>
      </c>
      <c r="N353" s="40">
        <v>10435</v>
      </c>
      <c r="O353" s="42">
        <f t="shared" si="36"/>
        <v>73671.100000000006</v>
      </c>
      <c r="P353" s="40"/>
      <c r="Q353" s="40">
        <v>900</v>
      </c>
      <c r="R353" s="42">
        <f t="shared" si="41"/>
        <v>17.5</v>
      </c>
      <c r="S353" s="42">
        <f t="shared" si="37"/>
        <v>6354</v>
      </c>
      <c r="T353" s="40">
        <v>15750</v>
      </c>
      <c r="U353" s="40"/>
      <c r="V353" s="40"/>
      <c r="W353" s="40"/>
      <c r="X353" s="40">
        <v>800</v>
      </c>
      <c r="Y353" s="42">
        <f t="shared" si="38"/>
        <v>5648</v>
      </c>
      <c r="Z353" s="40">
        <f t="shared" si="39"/>
        <v>111195</v>
      </c>
      <c r="AA353" s="42">
        <f t="shared" si="40"/>
        <v>37523.899999999994</v>
      </c>
      <c r="AB353" s="40"/>
      <c r="AC353" s="40"/>
      <c r="AD353" s="40"/>
      <c r="AE353" s="40"/>
      <c r="AF353" s="40"/>
      <c r="AG353" s="40"/>
      <c r="AH353" s="40"/>
    </row>
    <row r="354" spans="1:34" x14ac:dyDescent="0.25">
      <c r="A354" s="56">
        <v>351</v>
      </c>
      <c r="B354" s="56" t="s">
        <v>111</v>
      </c>
      <c r="C354" s="40" t="s">
        <v>121</v>
      </c>
      <c r="D354" s="40" t="s">
        <v>119</v>
      </c>
      <c r="E354" s="40">
        <v>65.5</v>
      </c>
      <c r="F354" s="38" t="s">
        <v>1801</v>
      </c>
      <c r="G354" s="38" t="s">
        <v>54</v>
      </c>
      <c r="H354" s="40">
        <v>35</v>
      </c>
      <c r="I354" s="48">
        <v>43425</v>
      </c>
      <c r="J354" s="48">
        <v>43463</v>
      </c>
      <c r="K354" s="48">
        <v>43584</v>
      </c>
      <c r="L354" s="40">
        <v>38</v>
      </c>
      <c r="M354" s="40">
        <v>159</v>
      </c>
      <c r="N354" s="40">
        <v>10230</v>
      </c>
      <c r="O354" s="42">
        <f t="shared" si="36"/>
        <v>72223.8</v>
      </c>
      <c r="P354" s="40"/>
      <c r="Q354" s="40">
        <v>975</v>
      </c>
      <c r="R354" s="42">
        <f t="shared" si="41"/>
        <v>17.499487179487179</v>
      </c>
      <c r="S354" s="42">
        <f t="shared" si="37"/>
        <v>6883.5</v>
      </c>
      <c r="T354" s="40">
        <v>17062</v>
      </c>
      <c r="U354" s="40"/>
      <c r="V354" s="40"/>
      <c r="W354" s="40"/>
      <c r="X354" s="40">
        <v>860</v>
      </c>
      <c r="Y354" s="42">
        <f t="shared" si="38"/>
        <v>6071.6</v>
      </c>
      <c r="Z354" s="40">
        <f t="shared" si="39"/>
        <v>120457.72</v>
      </c>
      <c r="AA354" s="42">
        <f t="shared" si="40"/>
        <v>48233.919999999998</v>
      </c>
      <c r="AB354" s="40"/>
      <c r="AC354" s="40"/>
      <c r="AD354" s="40"/>
      <c r="AE354" s="40"/>
      <c r="AF354" s="40"/>
      <c r="AG354" s="40"/>
      <c r="AH354" s="40"/>
    </row>
    <row r="355" spans="1:34" x14ac:dyDescent="0.25">
      <c r="A355" s="56">
        <v>352</v>
      </c>
      <c r="B355" s="56" t="s">
        <v>111</v>
      </c>
      <c r="C355" s="40" t="s">
        <v>121</v>
      </c>
      <c r="D355" s="40" t="s">
        <v>119</v>
      </c>
      <c r="E355" s="40">
        <v>65.599999999999994</v>
      </c>
      <c r="F355" s="38" t="s">
        <v>1802</v>
      </c>
      <c r="G355" s="38" t="s">
        <v>55</v>
      </c>
      <c r="H355" s="40">
        <v>35</v>
      </c>
      <c r="I355" s="48">
        <v>43424</v>
      </c>
      <c r="J355" s="48">
        <v>43463</v>
      </c>
      <c r="K355" s="48">
        <v>43584</v>
      </c>
      <c r="L355" s="40">
        <v>39</v>
      </c>
      <c r="M355" s="40">
        <v>160</v>
      </c>
      <c r="N355" s="40">
        <v>10680</v>
      </c>
      <c r="O355" s="42">
        <f t="shared" si="36"/>
        <v>75400.800000000003</v>
      </c>
      <c r="P355" s="40"/>
      <c r="Q355" s="40">
        <v>1010</v>
      </c>
      <c r="R355" s="42">
        <f t="shared" si="41"/>
        <v>17.5</v>
      </c>
      <c r="S355" s="42">
        <f t="shared" si="37"/>
        <v>7130.6</v>
      </c>
      <c r="T355" s="40">
        <v>17675</v>
      </c>
      <c r="U355" s="40"/>
      <c r="V355" s="40"/>
      <c r="W355" s="40"/>
      <c r="X355" s="40">
        <v>885</v>
      </c>
      <c r="Y355" s="42">
        <f t="shared" si="38"/>
        <v>6248.0999999999995</v>
      </c>
      <c r="Z355" s="40">
        <f t="shared" si="39"/>
        <v>124785.5</v>
      </c>
      <c r="AA355" s="42">
        <f t="shared" si="40"/>
        <v>49384.7</v>
      </c>
      <c r="AB355" s="40"/>
      <c r="AC355" s="40"/>
      <c r="AD355" s="40"/>
      <c r="AE355" s="40"/>
      <c r="AF355" s="40"/>
      <c r="AG355" s="40"/>
      <c r="AH355" s="40"/>
    </row>
    <row r="356" spans="1:34" x14ac:dyDescent="0.25">
      <c r="A356" s="56">
        <v>353</v>
      </c>
      <c r="B356" s="56" t="s">
        <v>111</v>
      </c>
      <c r="C356" s="40" t="s">
        <v>121</v>
      </c>
      <c r="D356" s="40" t="s">
        <v>119</v>
      </c>
      <c r="E356" s="40">
        <v>65.7</v>
      </c>
      <c r="F356" s="38" t="s">
        <v>1803</v>
      </c>
      <c r="G356" s="38" t="s">
        <v>56</v>
      </c>
      <c r="H356" s="40">
        <v>35</v>
      </c>
      <c r="I356" s="48">
        <v>43419</v>
      </c>
      <c r="J356" s="48">
        <v>43455</v>
      </c>
      <c r="K356" s="48">
        <v>43578</v>
      </c>
      <c r="L356" s="40">
        <v>36</v>
      </c>
      <c r="M356" s="40">
        <v>159</v>
      </c>
      <c r="N356" s="40">
        <v>10040</v>
      </c>
      <c r="O356" s="42">
        <f t="shared" si="36"/>
        <v>70882.399999999994</v>
      </c>
      <c r="P356" s="40"/>
      <c r="Q356" s="40">
        <v>978</v>
      </c>
      <c r="R356" s="42">
        <f t="shared" si="41"/>
        <v>17.443762781186095</v>
      </c>
      <c r="S356" s="42">
        <f t="shared" si="37"/>
        <v>6904.68</v>
      </c>
      <c r="T356" s="40">
        <v>17060</v>
      </c>
      <c r="U356" s="40"/>
      <c r="V356" s="40"/>
      <c r="W356" s="40"/>
      <c r="X356" s="40">
        <v>775</v>
      </c>
      <c r="Y356" s="42">
        <f t="shared" si="38"/>
        <v>5471.5</v>
      </c>
      <c r="Z356" s="40">
        <f t="shared" si="39"/>
        <v>120443.6</v>
      </c>
      <c r="AA356" s="42">
        <f t="shared" si="40"/>
        <v>49561.200000000012</v>
      </c>
      <c r="AB356" s="40"/>
      <c r="AC356" s="40"/>
      <c r="AD356" s="40"/>
      <c r="AE356" s="40"/>
      <c r="AF356" s="40"/>
      <c r="AG356" s="40"/>
      <c r="AH356" s="40"/>
    </row>
    <row r="357" spans="1:34" x14ac:dyDescent="0.25">
      <c r="A357" s="56">
        <v>354</v>
      </c>
      <c r="B357" s="56" t="s">
        <v>111</v>
      </c>
      <c r="C357" s="40" t="s">
        <v>121</v>
      </c>
      <c r="D357" s="40" t="s">
        <v>119</v>
      </c>
      <c r="E357" s="40">
        <v>65.8</v>
      </c>
      <c r="F357" s="38" t="s">
        <v>1804</v>
      </c>
      <c r="G357" s="38" t="s">
        <v>57</v>
      </c>
      <c r="H357" s="40">
        <v>35</v>
      </c>
      <c r="I357" s="48">
        <v>43423</v>
      </c>
      <c r="J357" s="48">
        <v>43460</v>
      </c>
      <c r="K357" s="48">
        <v>43585</v>
      </c>
      <c r="L357" s="40">
        <v>37</v>
      </c>
      <c r="M357" s="40">
        <v>162</v>
      </c>
      <c r="N357" s="40">
        <v>11110</v>
      </c>
      <c r="O357" s="42">
        <f t="shared" si="36"/>
        <v>78436.600000000006</v>
      </c>
      <c r="P357" s="40"/>
      <c r="Q357" s="40">
        <v>1090</v>
      </c>
      <c r="R357" s="42">
        <f t="shared" si="41"/>
        <v>17.5</v>
      </c>
      <c r="S357" s="42">
        <f t="shared" si="37"/>
        <v>7695.4</v>
      </c>
      <c r="T357" s="40">
        <v>19075</v>
      </c>
      <c r="U357" s="40"/>
      <c r="V357" s="40"/>
      <c r="W357" s="40"/>
      <c r="X357" s="40">
        <v>960</v>
      </c>
      <c r="Y357" s="42">
        <f t="shared" si="38"/>
        <v>6777.5999999999995</v>
      </c>
      <c r="Z357" s="40">
        <f t="shared" si="39"/>
        <v>134669.5</v>
      </c>
      <c r="AA357" s="42">
        <f t="shared" si="40"/>
        <v>56232.899999999994</v>
      </c>
      <c r="AB357" s="40"/>
      <c r="AC357" s="40"/>
      <c r="AD357" s="40"/>
      <c r="AE357" s="40"/>
      <c r="AF357" s="40"/>
      <c r="AG357" s="40"/>
      <c r="AH357" s="40"/>
    </row>
    <row r="358" spans="1:34" x14ac:dyDescent="0.25">
      <c r="A358" s="56">
        <v>355</v>
      </c>
      <c r="B358" s="56" t="s">
        <v>111</v>
      </c>
      <c r="C358" s="40" t="s">
        <v>121</v>
      </c>
      <c r="D358" s="40" t="s">
        <v>119</v>
      </c>
      <c r="E358" s="40">
        <v>65.900000000000006</v>
      </c>
      <c r="F358" s="38" t="s">
        <v>1805</v>
      </c>
      <c r="G358" s="38" t="s">
        <v>58</v>
      </c>
      <c r="H358" s="40">
        <v>35</v>
      </c>
      <c r="I358" s="48">
        <v>43443</v>
      </c>
      <c r="J358" s="48">
        <v>43480</v>
      </c>
      <c r="K358" s="48">
        <v>43603</v>
      </c>
      <c r="L358" s="40">
        <v>37</v>
      </c>
      <c r="M358" s="40">
        <v>160</v>
      </c>
      <c r="N358" s="40">
        <v>10340</v>
      </c>
      <c r="O358" s="42">
        <f t="shared" si="36"/>
        <v>73000.400000000009</v>
      </c>
      <c r="P358" s="40"/>
      <c r="Q358" s="40">
        <v>1043</v>
      </c>
      <c r="R358" s="42">
        <f t="shared" si="41"/>
        <v>17.449664429530202</v>
      </c>
      <c r="S358" s="42">
        <f t="shared" si="37"/>
        <v>7363.58</v>
      </c>
      <c r="T358" s="40">
        <v>18200</v>
      </c>
      <c r="U358" s="40"/>
      <c r="V358" s="40"/>
      <c r="W358" s="40"/>
      <c r="X358" s="40">
        <v>885</v>
      </c>
      <c r="Y358" s="42">
        <f t="shared" si="38"/>
        <v>6248.0999999999995</v>
      </c>
      <c r="Z358" s="40">
        <f t="shared" si="39"/>
        <v>128492</v>
      </c>
      <c r="AA358" s="42">
        <f t="shared" si="40"/>
        <v>55491.599999999991</v>
      </c>
      <c r="AB358" s="40"/>
      <c r="AC358" s="40"/>
      <c r="AD358" s="40"/>
      <c r="AE358" s="40"/>
      <c r="AF358" s="40"/>
      <c r="AG358" s="40"/>
      <c r="AH358" s="40"/>
    </row>
    <row r="359" spans="1:34" x14ac:dyDescent="0.25">
      <c r="A359" s="56">
        <v>356</v>
      </c>
      <c r="B359" s="56" t="s">
        <v>111</v>
      </c>
      <c r="C359" s="40" t="s">
        <v>121</v>
      </c>
      <c r="D359" s="40" t="s">
        <v>119</v>
      </c>
      <c r="E359" s="42">
        <v>65.099999999999994</v>
      </c>
      <c r="F359" s="38" t="s">
        <v>1806</v>
      </c>
      <c r="G359" s="38" t="s">
        <v>59</v>
      </c>
      <c r="H359" s="40">
        <v>35</v>
      </c>
      <c r="I359" s="48">
        <v>43438</v>
      </c>
      <c r="J359" s="48">
        <v>43474</v>
      </c>
      <c r="K359" s="48">
        <v>43597</v>
      </c>
      <c r="L359" s="40">
        <v>36</v>
      </c>
      <c r="M359" s="40">
        <v>159</v>
      </c>
      <c r="N359" s="40">
        <v>10170</v>
      </c>
      <c r="O359" s="42">
        <f t="shared" si="36"/>
        <v>71800.2</v>
      </c>
      <c r="P359" s="40"/>
      <c r="Q359" s="40">
        <v>995</v>
      </c>
      <c r="R359" s="42">
        <f t="shared" si="41"/>
        <v>17.499497487437186</v>
      </c>
      <c r="S359" s="42">
        <f t="shared" si="37"/>
        <v>7024.7</v>
      </c>
      <c r="T359" s="40">
        <v>17412</v>
      </c>
      <c r="U359" s="40"/>
      <c r="V359" s="40"/>
      <c r="W359" s="40"/>
      <c r="X359" s="40">
        <v>855</v>
      </c>
      <c r="Y359" s="42">
        <f t="shared" si="38"/>
        <v>6036.2999999999993</v>
      </c>
      <c r="Z359" s="40">
        <f t="shared" si="39"/>
        <v>122928.72</v>
      </c>
      <c r="AA359" s="42">
        <f t="shared" si="40"/>
        <v>51128.520000000004</v>
      </c>
      <c r="AB359" s="40"/>
      <c r="AC359" s="40"/>
      <c r="AD359" s="40"/>
      <c r="AE359" s="40"/>
      <c r="AF359" s="40"/>
      <c r="AG359" s="40"/>
      <c r="AH359" s="40"/>
    </row>
    <row r="360" spans="1:34" x14ac:dyDescent="0.25">
      <c r="A360" s="56">
        <v>357</v>
      </c>
      <c r="B360" s="56" t="s">
        <v>111</v>
      </c>
      <c r="C360" s="40" t="s">
        <v>121</v>
      </c>
      <c r="D360" s="40" t="s">
        <v>119</v>
      </c>
      <c r="E360" s="40">
        <v>65.11</v>
      </c>
      <c r="F360" s="38" t="s">
        <v>1807</v>
      </c>
      <c r="G360" s="38" t="s">
        <v>60</v>
      </c>
      <c r="H360" s="40">
        <v>35</v>
      </c>
      <c r="I360" s="48">
        <v>43431</v>
      </c>
      <c r="J360" s="48">
        <v>43468</v>
      </c>
      <c r="K360" s="48">
        <v>43590</v>
      </c>
      <c r="L360" s="40">
        <v>37</v>
      </c>
      <c r="M360" s="40">
        <v>159</v>
      </c>
      <c r="N360" s="40">
        <v>11210</v>
      </c>
      <c r="O360" s="42">
        <f t="shared" si="36"/>
        <v>79142.599999999991</v>
      </c>
      <c r="P360" s="40"/>
      <c r="Q360" s="40">
        <v>1085</v>
      </c>
      <c r="R360" s="42">
        <f t="shared" si="41"/>
        <v>17.499539170506914</v>
      </c>
      <c r="S360" s="42">
        <f t="shared" si="37"/>
        <v>7660.0999999999995</v>
      </c>
      <c r="T360" s="40">
        <v>18987</v>
      </c>
      <c r="U360" s="40"/>
      <c r="V360" s="40"/>
      <c r="W360" s="40"/>
      <c r="X360" s="40">
        <v>950</v>
      </c>
      <c r="Y360" s="42">
        <f t="shared" si="38"/>
        <v>6707</v>
      </c>
      <c r="Z360" s="40">
        <f t="shared" si="39"/>
        <v>134048.22</v>
      </c>
      <c r="AA360" s="42">
        <f t="shared" si="40"/>
        <v>54905.62000000001</v>
      </c>
      <c r="AB360" s="40"/>
      <c r="AC360" s="40"/>
      <c r="AD360" s="40"/>
      <c r="AE360" s="40"/>
      <c r="AF360" s="40"/>
      <c r="AG360" s="40"/>
      <c r="AH360" s="40"/>
    </row>
    <row r="361" spans="1:34" x14ac:dyDescent="0.25">
      <c r="A361" s="56">
        <v>358</v>
      </c>
      <c r="B361" s="56" t="s">
        <v>111</v>
      </c>
      <c r="C361" s="40" t="s">
        <v>121</v>
      </c>
      <c r="D361" s="40" t="s">
        <v>119</v>
      </c>
      <c r="E361" s="40">
        <v>65.12</v>
      </c>
      <c r="F361" s="38" t="s">
        <v>1808</v>
      </c>
      <c r="G361" s="38" t="s">
        <v>52</v>
      </c>
      <c r="H361" s="40">
        <v>35</v>
      </c>
      <c r="I361" s="48">
        <v>43435</v>
      </c>
      <c r="J361" s="48">
        <v>43472</v>
      </c>
      <c r="K361" s="48">
        <v>43594</v>
      </c>
      <c r="L361" s="40">
        <v>37</v>
      </c>
      <c r="M361" s="40">
        <v>159</v>
      </c>
      <c r="N361" s="40">
        <v>11300</v>
      </c>
      <c r="O361" s="42">
        <f t="shared" si="36"/>
        <v>79777.999999999985</v>
      </c>
      <c r="P361" s="40"/>
      <c r="Q361" s="40">
        <v>1124</v>
      </c>
      <c r="R361" s="42">
        <f t="shared" si="41"/>
        <v>16.25</v>
      </c>
      <c r="S361" s="42">
        <f t="shared" si="37"/>
        <v>7935.44</v>
      </c>
      <c r="T361" s="40">
        <v>18265</v>
      </c>
      <c r="U361" s="40"/>
      <c r="V361" s="40"/>
      <c r="W361" s="40"/>
      <c r="X361" s="40">
        <v>965</v>
      </c>
      <c r="Y361" s="42">
        <f t="shared" si="38"/>
        <v>6812.9000000000005</v>
      </c>
      <c r="Z361" s="40">
        <f t="shared" si="39"/>
        <v>128950.9</v>
      </c>
      <c r="AA361" s="42">
        <f t="shared" si="40"/>
        <v>49172.900000000009</v>
      </c>
      <c r="AB361" s="40"/>
      <c r="AC361" s="40"/>
      <c r="AD361" s="40"/>
      <c r="AE361" s="40"/>
      <c r="AF361" s="40"/>
      <c r="AG361" s="40"/>
      <c r="AH361" s="40"/>
    </row>
    <row r="362" spans="1:34" x14ac:dyDescent="0.25">
      <c r="A362" s="56">
        <v>359</v>
      </c>
      <c r="B362" s="56" t="s">
        <v>111</v>
      </c>
      <c r="C362" s="40" t="s">
        <v>121</v>
      </c>
      <c r="D362" s="40" t="s">
        <v>119</v>
      </c>
      <c r="E362" s="40">
        <v>65.13</v>
      </c>
      <c r="F362" s="38" t="s">
        <v>1809</v>
      </c>
      <c r="G362" s="38" t="s">
        <v>61</v>
      </c>
      <c r="H362" s="40">
        <v>35</v>
      </c>
      <c r="I362" s="48">
        <v>43441</v>
      </c>
      <c r="J362" s="48">
        <v>43478</v>
      </c>
      <c r="K362" s="48">
        <v>43600</v>
      </c>
      <c r="L362" s="40">
        <v>37</v>
      </c>
      <c r="M362" s="40">
        <v>159</v>
      </c>
      <c r="N362" s="40">
        <v>10820</v>
      </c>
      <c r="O362" s="42">
        <f t="shared" si="36"/>
        <v>76389.2</v>
      </c>
      <c r="P362" s="40"/>
      <c r="Q362" s="40">
        <v>1047</v>
      </c>
      <c r="R362" s="42">
        <f t="shared" si="41"/>
        <v>17.499522445081183</v>
      </c>
      <c r="S362" s="42">
        <f t="shared" si="37"/>
        <v>7391.82</v>
      </c>
      <c r="T362" s="40">
        <v>18322</v>
      </c>
      <c r="U362" s="40"/>
      <c r="V362" s="40"/>
      <c r="W362" s="40"/>
      <c r="X362" s="40">
        <v>925</v>
      </c>
      <c r="Y362" s="42">
        <f t="shared" si="38"/>
        <v>6530.4999999999991</v>
      </c>
      <c r="Z362" s="40">
        <f t="shared" si="39"/>
        <v>129353.31999999999</v>
      </c>
      <c r="AA362" s="42">
        <f t="shared" si="40"/>
        <v>52964.119999999995</v>
      </c>
      <c r="AB362" s="40"/>
      <c r="AC362" s="40"/>
      <c r="AD362" s="40"/>
      <c r="AE362" s="40"/>
      <c r="AF362" s="40"/>
      <c r="AG362" s="40"/>
      <c r="AH362" s="40"/>
    </row>
    <row r="363" spans="1:34" x14ac:dyDescent="0.25">
      <c r="A363" s="56">
        <v>360</v>
      </c>
      <c r="B363" s="56" t="s">
        <v>111</v>
      </c>
      <c r="C363" s="40" t="s">
        <v>121</v>
      </c>
      <c r="D363" s="40" t="s">
        <v>119</v>
      </c>
      <c r="E363" s="40">
        <v>65.14</v>
      </c>
      <c r="F363" s="38" t="s">
        <v>1810</v>
      </c>
      <c r="G363" s="38" t="s">
        <v>62</v>
      </c>
      <c r="H363" s="40">
        <v>35</v>
      </c>
      <c r="I363" s="48">
        <v>43431</v>
      </c>
      <c r="J363" s="48">
        <v>43478</v>
      </c>
      <c r="K363" s="48">
        <v>43591</v>
      </c>
      <c r="L363" s="40">
        <v>47</v>
      </c>
      <c r="M363" s="40">
        <v>160</v>
      </c>
      <c r="N363" s="40">
        <v>10435</v>
      </c>
      <c r="O363" s="42">
        <f t="shared" si="36"/>
        <v>73671.100000000006</v>
      </c>
      <c r="P363" s="40"/>
      <c r="Q363" s="40">
        <v>900</v>
      </c>
      <c r="R363" s="42">
        <f t="shared" si="41"/>
        <v>17.5</v>
      </c>
      <c r="S363" s="42">
        <f t="shared" si="37"/>
        <v>6354</v>
      </c>
      <c r="T363" s="40">
        <v>15750</v>
      </c>
      <c r="U363" s="40"/>
      <c r="V363" s="40"/>
      <c r="W363" s="40"/>
      <c r="X363" s="40">
        <v>800</v>
      </c>
      <c r="Y363" s="42">
        <f t="shared" si="38"/>
        <v>5648</v>
      </c>
      <c r="Z363" s="40">
        <f t="shared" si="39"/>
        <v>111195</v>
      </c>
      <c r="AA363" s="42">
        <f t="shared" si="40"/>
        <v>37523.899999999994</v>
      </c>
      <c r="AB363" s="40"/>
      <c r="AC363" s="40"/>
      <c r="AD363" s="40"/>
      <c r="AE363" s="40"/>
      <c r="AF363" s="40"/>
      <c r="AG363" s="40"/>
      <c r="AH363" s="40"/>
    </row>
    <row r="364" spans="1:34" x14ac:dyDescent="0.25">
      <c r="A364" s="56">
        <v>361</v>
      </c>
      <c r="B364" s="56" t="s">
        <v>111</v>
      </c>
      <c r="C364" s="40" t="s">
        <v>121</v>
      </c>
      <c r="D364" s="40" t="s">
        <v>119</v>
      </c>
      <c r="E364" s="40">
        <v>65.150000000000006</v>
      </c>
      <c r="F364" s="38" t="s">
        <v>1811</v>
      </c>
      <c r="G364" s="38" t="s">
        <v>65</v>
      </c>
      <c r="H364" s="40">
        <v>35</v>
      </c>
      <c r="I364" s="48">
        <v>43425</v>
      </c>
      <c r="J364" s="48">
        <v>43463</v>
      </c>
      <c r="K364" s="48">
        <v>43584</v>
      </c>
      <c r="L364" s="40">
        <v>38</v>
      </c>
      <c r="M364" s="40">
        <v>159</v>
      </c>
      <c r="N364" s="40">
        <v>10230</v>
      </c>
      <c r="O364" s="42">
        <f t="shared" si="36"/>
        <v>72223.8</v>
      </c>
      <c r="P364" s="40"/>
      <c r="Q364" s="40">
        <v>975</v>
      </c>
      <c r="R364" s="42">
        <f t="shared" si="41"/>
        <v>17.499487179487179</v>
      </c>
      <c r="S364" s="42">
        <f t="shared" si="37"/>
        <v>6883.5</v>
      </c>
      <c r="T364" s="40">
        <v>17062</v>
      </c>
      <c r="U364" s="40"/>
      <c r="V364" s="40"/>
      <c r="W364" s="40"/>
      <c r="X364" s="40">
        <v>860</v>
      </c>
      <c r="Y364" s="42">
        <f t="shared" si="38"/>
        <v>6071.6</v>
      </c>
      <c r="Z364" s="40">
        <f t="shared" si="39"/>
        <v>120457.72</v>
      </c>
      <c r="AA364" s="42">
        <f t="shared" si="40"/>
        <v>48233.919999999998</v>
      </c>
      <c r="AB364" s="40"/>
      <c r="AC364" s="40"/>
      <c r="AD364" s="40"/>
      <c r="AE364" s="40"/>
      <c r="AF364" s="40"/>
      <c r="AG364" s="40"/>
      <c r="AH364" s="40"/>
    </row>
    <row r="365" spans="1:34" x14ac:dyDescent="0.25">
      <c r="A365" s="56">
        <v>362</v>
      </c>
      <c r="B365" s="56" t="s">
        <v>111</v>
      </c>
      <c r="C365" s="40" t="s">
        <v>121</v>
      </c>
      <c r="D365" s="40" t="s">
        <v>119</v>
      </c>
      <c r="E365" s="40">
        <v>65.150000000000006</v>
      </c>
      <c r="F365" s="38" t="s">
        <v>1812</v>
      </c>
      <c r="G365" s="38" t="s">
        <v>66</v>
      </c>
      <c r="H365" s="40">
        <v>35</v>
      </c>
      <c r="I365" s="48">
        <v>43424</v>
      </c>
      <c r="J365" s="48">
        <v>43463</v>
      </c>
      <c r="K365" s="48">
        <v>43584</v>
      </c>
      <c r="L365" s="40">
        <v>39</v>
      </c>
      <c r="M365" s="40">
        <v>160</v>
      </c>
      <c r="N365" s="40">
        <v>10680</v>
      </c>
      <c r="O365" s="42">
        <f t="shared" si="36"/>
        <v>75400.800000000003</v>
      </c>
      <c r="P365" s="40"/>
      <c r="Q365" s="40">
        <v>1010</v>
      </c>
      <c r="R365" s="42">
        <f t="shared" si="41"/>
        <v>17.5</v>
      </c>
      <c r="S365" s="42">
        <f t="shared" si="37"/>
        <v>7130.6</v>
      </c>
      <c r="T365" s="40">
        <v>17675</v>
      </c>
      <c r="U365" s="40"/>
      <c r="V365" s="40"/>
      <c r="W365" s="40"/>
      <c r="X365" s="40">
        <v>885</v>
      </c>
      <c r="Y365" s="42">
        <f t="shared" si="38"/>
        <v>6248.0999999999995</v>
      </c>
      <c r="Z365" s="40">
        <f t="shared" si="39"/>
        <v>124785.5</v>
      </c>
      <c r="AA365" s="42">
        <f t="shared" si="40"/>
        <v>49384.7</v>
      </c>
      <c r="AB365" s="40"/>
      <c r="AC365" s="40"/>
      <c r="AD365" s="40"/>
      <c r="AE365" s="40"/>
      <c r="AF365" s="40"/>
      <c r="AG365" s="40"/>
      <c r="AH365" s="40"/>
    </row>
    <row r="366" spans="1:34" x14ac:dyDescent="0.25">
      <c r="A366" s="56">
        <v>363</v>
      </c>
      <c r="B366" s="56" t="s">
        <v>111</v>
      </c>
      <c r="C366" s="40" t="s">
        <v>121</v>
      </c>
      <c r="D366" s="40" t="s">
        <v>119</v>
      </c>
      <c r="E366" s="40">
        <v>65.16</v>
      </c>
      <c r="F366" s="38" t="s">
        <v>1813</v>
      </c>
      <c r="G366" s="38" t="s">
        <v>34</v>
      </c>
      <c r="H366" s="40">
        <v>35</v>
      </c>
      <c r="I366" s="48">
        <v>43419</v>
      </c>
      <c r="J366" s="48">
        <v>43455</v>
      </c>
      <c r="K366" s="48">
        <v>43578</v>
      </c>
      <c r="L366" s="40">
        <v>36</v>
      </c>
      <c r="M366" s="40">
        <v>159</v>
      </c>
      <c r="N366" s="40">
        <v>10040</v>
      </c>
      <c r="O366" s="42">
        <f t="shared" si="36"/>
        <v>70882.399999999994</v>
      </c>
      <c r="P366" s="40"/>
      <c r="Q366" s="40">
        <v>978</v>
      </c>
      <c r="R366" s="42">
        <f t="shared" si="41"/>
        <v>17.443762781186095</v>
      </c>
      <c r="S366" s="42">
        <f t="shared" si="37"/>
        <v>6904.68</v>
      </c>
      <c r="T366" s="40">
        <v>17060</v>
      </c>
      <c r="U366" s="40"/>
      <c r="V366" s="40"/>
      <c r="W366" s="40"/>
      <c r="X366" s="40">
        <v>775</v>
      </c>
      <c r="Y366" s="42">
        <f t="shared" si="38"/>
        <v>5471.5</v>
      </c>
      <c r="Z366" s="40">
        <f t="shared" si="39"/>
        <v>120443.6</v>
      </c>
      <c r="AA366" s="42">
        <f t="shared" si="40"/>
        <v>49561.200000000012</v>
      </c>
      <c r="AB366" s="40"/>
      <c r="AC366" s="40"/>
      <c r="AD366" s="40"/>
      <c r="AE366" s="40"/>
      <c r="AF366" s="40"/>
      <c r="AG366" s="40"/>
      <c r="AH366" s="40"/>
    </row>
    <row r="367" spans="1:34" x14ac:dyDescent="0.25">
      <c r="A367" s="56">
        <v>364</v>
      </c>
      <c r="B367" s="56" t="s">
        <v>111</v>
      </c>
      <c r="C367" s="40" t="s">
        <v>121</v>
      </c>
      <c r="D367" s="40" t="s">
        <v>119</v>
      </c>
      <c r="E367" s="40">
        <v>65.17</v>
      </c>
      <c r="F367" s="38" t="s">
        <v>1814</v>
      </c>
      <c r="G367" s="38" t="s">
        <v>68</v>
      </c>
      <c r="H367" s="40">
        <v>35</v>
      </c>
      <c r="I367" s="48">
        <v>43423</v>
      </c>
      <c r="J367" s="48">
        <v>43460</v>
      </c>
      <c r="K367" s="48">
        <v>43585</v>
      </c>
      <c r="L367" s="40">
        <v>37</v>
      </c>
      <c r="M367" s="40">
        <v>162</v>
      </c>
      <c r="N367" s="40">
        <v>11110</v>
      </c>
      <c r="O367" s="42">
        <f t="shared" si="36"/>
        <v>78436.600000000006</v>
      </c>
      <c r="P367" s="40"/>
      <c r="Q367" s="40">
        <v>1090</v>
      </c>
      <c r="R367" s="42">
        <f t="shared" si="41"/>
        <v>17.5</v>
      </c>
      <c r="S367" s="42">
        <f t="shared" si="37"/>
        <v>7695.4</v>
      </c>
      <c r="T367" s="40">
        <v>19075</v>
      </c>
      <c r="U367" s="40"/>
      <c r="V367" s="40"/>
      <c r="W367" s="40"/>
      <c r="X367" s="40">
        <v>960</v>
      </c>
      <c r="Y367" s="42">
        <f t="shared" si="38"/>
        <v>6777.5999999999995</v>
      </c>
      <c r="Z367" s="40">
        <f t="shared" si="39"/>
        <v>134669.5</v>
      </c>
      <c r="AA367" s="42">
        <f t="shared" si="40"/>
        <v>56232.899999999994</v>
      </c>
      <c r="AB367" s="40"/>
      <c r="AC367" s="40"/>
      <c r="AD367" s="40"/>
      <c r="AE367" s="40"/>
      <c r="AF367" s="40"/>
      <c r="AG367" s="40"/>
      <c r="AH367" s="40"/>
    </row>
    <row r="368" spans="1:34" x14ac:dyDescent="0.25">
      <c r="A368" s="56">
        <v>365</v>
      </c>
      <c r="B368" s="56" t="s">
        <v>111</v>
      </c>
      <c r="C368" s="40" t="s">
        <v>121</v>
      </c>
      <c r="D368" s="40" t="s">
        <v>119</v>
      </c>
      <c r="E368" s="40">
        <v>65.180000000000007</v>
      </c>
      <c r="F368" s="38" t="s">
        <v>1815</v>
      </c>
      <c r="G368" s="38" t="s">
        <v>69</v>
      </c>
      <c r="H368" s="40">
        <v>35</v>
      </c>
      <c r="I368" s="48">
        <v>43443</v>
      </c>
      <c r="J368" s="48">
        <v>43480</v>
      </c>
      <c r="K368" s="48">
        <v>43603</v>
      </c>
      <c r="L368" s="40">
        <v>37</v>
      </c>
      <c r="M368" s="40">
        <v>160</v>
      </c>
      <c r="N368" s="40">
        <v>10340</v>
      </c>
      <c r="O368" s="42">
        <f t="shared" si="36"/>
        <v>73000.400000000009</v>
      </c>
      <c r="P368" s="40"/>
      <c r="Q368" s="40">
        <v>1043</v>
      </c>
      <c r="R368" s="42">
        <f t="shared" si="41"/>
        <v>17.449664429530202</v>
      </c>
      <c r="S368" s="42">
        <f t="shared" si="37"/>
        <v>7363.58</v>
      </c>
      <c r="T368" s="40">
        <v>18200</v>
      </c>
      <c r="U368" s="40"/>
      <c r="V368" s="40"/>
      <c r="W368" s="40"/>
      <c r="X368" s="40">
        <v>885</v>
      </c>
      <c r="Y368" s="42">
        <f t="shared" si="38"/>
        <v>6248.0999999999995</v>
      </c>
      <c r="Z368" s="40">
        <f t="shared" si="39"/>
        <v>128492</v>
      </c>
      <c r="AA368" s="42">
        <f t="shared" si="40"/>
        <v>55491.599999999991</v>
      </c>
      <c r="AB368" s="40"/>
      <c r="AC368" s="40"/>
      <c r="AD368" s="40"/>
      <c r="AE368" s="40"/>
      <c r="AF368" s="40"/>
      <c r="AG368" s="40"/>
      <c r="AH368" s="40"/>
    </row>
    <row r="369" spans="1:34" x14ac:dyDescent="0.25">
      <c r="A369" s="56">
        <v>366</v>
      </c>
      <c r="B369" s="56" t="s">
        <v>111</v>
      </c>
      <c r="C369" s="40" t="s">
        <v>121</v>
      </c>
      <c r="D369" s="40" t="s">
        <v>119</v>
      </c>
      <c r="E369" s="40">
        <v>65.19</v>
      </c>
      <c r="F369" s="38" t="s">
        <v>1816</v>
      </c>
      <c r="G369" s="38" t="s">
        <v>70</v>
      </c>
      <c r="H369" s="40">
        <v>35</v>
      </c>
      <c r="I369" s="48">
        <v>43438</v>
      </c>
      <c r="J369" s="48">
        <v>43474</v>
      </c>
      <c r="K369" s="48">
        <v>43597</v>
      </c>
      <c r="L369" s="40">
        <v>36</v>
      </c>
      <c r="M369" s="40">
        <v>159</v>
      </c>
      <c r="N369" s="40">
        <v>10170</v>
      </c>
      <c r="O369" s="42">
        <f t="shared" si="36"/>
        <v>71800.2</v>
      </c>
      <c r="P369" s="40"/>
      <c r="Q369" s="40">
        <v>995</v>
      </c>
      <c r="R369" s="42">
        <f t="shared" si="41"/>
        <v>17.499497487437186</v>
      </c>
      <c r="S369" s="42">
        <f t="shared" si="37"/>
        <v>7024.7</v>
      </c>
      <c r="T369" s="40">
        <v>17412</v>
      </c>
      <c r="U369" s="40"/>
      <c r="V369" s="40"/>
      <c r="W369" s="40"/>
      <c r="X369" s="40">
        <v>855</v>
      </c>
      <c r="Y369" s="42">
        <f t="shared" si="38"/>
        <v>6036.2999999999993</v>
      </c>
      <c r="Z369" s="40">
        <f t="shared" si="39"/>
        <v>122928.72</v>
      </c>
      <c r="AA369" s="42">
        <f t="shared" si="40"/>
        <v>51128.520000000004</v>
      </c>
      <c r="AB369" s="40"/>
      <c r="AC369" s="40"/>
      <c r="AD369" s="40"/>
      <c r="AE369" s="40"/>
      <c r="AF369" s="40"/>
      <c r="AG369" s="40"/>
      <c r="AH369" s="40"/>
    </row>
    <row r="370" spans="1:34" x14ac:dyDescent="0.25">
      <c r="A370" s="56">
        <v>367</v>
      </c>
      <c r="B370" s="56" t="s">
        <v>111</v>
      </c>
      <c r="C370" s="40" t="s">
        <v>121</v>
      </c>
      <c r="D370" s="40" t="s">
        <v>119</v>
      </c>
      <c r="E370" s="42">
        <v>65.2</v>
      </c>
      <c r="F370" s="38" t="s">
        <v>1817</v>
      </c>
      <c r="G370" s="38" t="s">
        <v>71</v>
      </c>
      <c r="H370" s="40">
        <v>35</v>
      </c>
      <c r="I370" s="48">
        <v>43431</v>
      </c>
      <c r="J370" s="48">
        <v>43478</v>
      </c>
      <c r="K370" s="48">
        <v>43591</v>
      </c>
      <c r="L370" s="40">
        <v>47</v>
      </c>
      <c r="M370" s="40">
        <v>160</v>
      </c>
      <c r="N370" s="40">
        <v>10435</v>
      </c>
      <c r="O370" s="42">
        <f t="shared" si="36"/>
        <v>73671.100000000006</v>
      </c>
      <c r="P370" s="40"/>
      <c r="Q370" s="40">
        <v>900</v>
      </c>
      <c r="R370" s="42">
        <f t="shared" si="41"/>
        <v>17.5</v>
      </c>
      <c r="S370" s="42">
        <f t="shared" si="37"/>
        <v>6354</v>
      </c>
      <c r="T370" s="40">
        <v>15750</v>
      </c>
      <c r="U370" s="40"/>
      <c r="V370" s="40"/>
      <c r="W370" s="40"/>
      <c r="X370" s="40">
        <v>800</v>
      </c>
      <c r="Y370" s="42">
        <f t="shared" si="38"/>
        <v>5648</v>
      </c>
      <c r="Z370" s="40">
        <f t="shared" si="39"/>
        <v>111195</v>
      </c>
      <c r="AA370" s="42">
        <f t="shared" si="40"/>
        <v>37523.899999999994</v>
      </c>
      <c r="AB370" s="40"/>
      <c r="AC370" s="40"/>
      <c r="AD370" s="40"/>
      <c r="AE370" s="40"/>
      <c r="AF370" s="40"/>
      <c r="AG370" s="40"/>
      <c r="AH370" s="40"/>
    </row>
    <row r="371" spans="1:34" x14ac:dyDescent="0.25">
      <c r="A371" s="56">
        <v>368</v>
      </c>
      <c r="B371" s="56" t="s">
        <v>111</v>
      </c>
      <c r="C371" s="40" t="s">
        <v>121</v>
      </c>
      <c r="D371" s="40" t="s">
        <v>119</v>
      </c>
      <c r="E371" s="40">
        <v>65.209999999999994</v>
      </c>
      <c r="F371" s="38" t="s">
        <v>1818</v>
      </c>
      <c r="G371" s="38" t="s">
        <v>72</v>
      </c>
      <c r="H371" s="40">
        <v>35</v>
      </c>
      <c r="I371" s="48">
        <v>43425</v>
      </c>
      <c r="J371" s="48">
        <v>43463</v>
      </c>
      <c r="K371" s="48">
        <v>43584</v>
      </c>
      <c r="L371" s="40">
        <v>38</v>
      </c>
      <c r="M371" s="40">
        <v>159</v>
      </c>
      <c r="N371" s="40">
        <v>10230</v>
      </c>
      <c r="O371" s="42">
        <f t="shared" si="36"/>
        <v>72223.8</v>
      </c>
      <c r="P371" s="40"/>
      <c r="Q371" s="40">
        <v>975</v>
      </c>
      <c r="R371" s="42">
        <f t="shared" si="41"/>
        <v>17.499487179487179</v>
      </c>
      <c r="S371" s="42">
        <f t="shared" si="37"/>
        <v>6883.5</v>
      </c>
      <c r="T371" s="40">
        <v>17062</v>
      </c>
      <c r="U371" s="40"/>
      <c r="V371" s="40"/>
      <c r="W371" s="40"/>
      <c r="X371" s="40">
        <v>860</v>
      </c>
      <c r="Y371" s="42">
        <f t="shared" si="38"/>
        <v>6071.6</v>
      </c>
      <c r="Z371" s="40">
        <f t="shared" si="39"/>
        <v>120457.72</v>
      </c>
      <c r="AA371" s="42">
        <f t="shared" si="40"/>
        <v>48233.919999999998</v>
      </c>
      <c r="AB371" s="40"/>
      <c r="AC371" s="40"/>
      <c r="AD371" s="40"/>
      <c r="AE371" s="40"/>
      <c r="AF371" s="40"/>
      <c r="AG371" s="40"/>
      <c r="AH371" s="40"/>
    </row>
    <row r="372" spans="1:34" x14ac:dyDescent="0.25">
      <c r="A372" s="56">
        <v>369</v>
      </c>
      <c r="B372" s="56" t="s">
        <v>111</v>
      </c>
      <c r="C372" s="40" t="s">
        <v>121</v>
      </c>
      <c r="D372" s="40" t="s">
        <v>119</v>
      </c>
      <c r="E372" s="40">
        <v>65.22</v>
      </c>
      <c r="F372" s="38" t="s">
        <v>1819</v>
      </c>
      <c r="G372" s="38" t="s">
        <v>73</v>
      </c>
      <c r="H372" s="40">
        <v>35</v>
      </c>
      <c r="I372" s="48">
        <v>43424</v>
      </c>
      <c r="J372" s="48">
        <v>43463</v>
      </c>
      <c r="K372" s="48">
        <v>43584</v>
      </c>
      <c r="L372" s="40">
        <v>39</v>
      </c>
      <c r="M372" s="40">
        <v>160</v>
      </c>
      <c r="N372" s="40">
        <v>10680</v>
      </c>
      <c r="O372" s="42">
        <f t="shared" si="36"/>
        <v>75400.800000000003</v>
      </c>
      <c r="P372" s="40"/>
      <c r="Q372" s="40">
        <v>1010</v>
      </c>
      <c r="R372" s="42">
        <f t="shared" si="41"/>
        <v>17.5</v>
      </c>
      <c r="S372" s="42">
        <f t="shared" si="37"/>
        <v>7130.6</v>
      </c>
      <c r="T372" s="40">
        <v>17675</v>
      </c>
      <c r="U372" s="40"/>
      <c r="V372" s="40"/>
      <c r="W372" s="40"/>
      <c r="X372" s="40">
        <v>885</v>
      </c>
      <c r="Y372" s="42">
        <f t="shared" si="38"/>
        <v>6248.0999999999995</v>
      </c>
      <c r="Z372" s="40">
        <f t="shared" si="39"/>
        <v>124785.5</v>
      </c>
      <c r="AA372" s="42">
        <f t="shared" si="40"/>
        <v>49384.7</v>
      </c>
      <c r="AB372" s="40"/>
      <c r="AC372" s="40"/>
      <c r="AD372" s="40"/>
      <c r="AE372" s="40"/>
      <c r="AF372" s="40"/>
      <c r="AG372" s="40"/>
      <c r="AH372" s="40"/>
    </row>
    <row r="373" spans="1:34" x14ac:dyDescent="0.25">
      <c r="A373" s="56">
        <v>370</v>
      </c>
      <c r="B373" s="56" t="s">
        <v>111</v>
      </c>
      <c r="C373" s="40" t="s">
        <v>121</v>
      </c>
      <c r="D373" s="40" t="s">
        <v>119</v>
      </c>
      <c r="E373" s="40">
        <v>65.23</v>
      </c>
      <c r="F373" s="38" t="s">
        <v>1820</v>
      </c>
      <c r="G373" s="38" t="s">
        <v>74</v>
      </c>
      <c r="H373" s="40">
        <v>35</v>
      </c>
      <c r="I373" s="48">
        <v>43419</v>
      </c>
      <c r="J373" s="48">
        <v>43455</v>
      </c>
      <c r="K373" s="48">
        <v>43578</v>
      </c>
      <c r="L373" s="40">
        <v>36</v>
      </c>
      <c r="M373" s="40">
        <v>159</v>
      </c>
      <c r="N373" s="40">
        <v>10040</v>
      </c>
      <c r="O373" s="42">
        <f t="shared" si="36"/>
        <v>70882.399999999994</v>
      </c>
      <c r="P373" s="40"/>
      <c r="Q373" s="40">
        <v>978</v>
      </c>
      <c r="R373" s="42">
        <f t="shared" si="41"/>
        <v>17.443762781186095</v>
      </c>
      <c r="S373" s="42">
        <f t="shared" si="37"/>
        <v>6904.68</v>
      </c>
      <c r="T373" s="40">
        <v>17060</v>
      </c>
      <c r="U373" s="40"/>
      <c r="V373" s="40"/>
      <c r="W373" s="40"/>
      <c r="X373" s="40">
        <v>775</v>
      </c>
      <c r="Y373" s="42">
        <f t="shared" si="38"/>
        <v>5471.5</v>
      </c>
      <c r="Z373" s="40">
        <f t="shared" si="39"/>
        <v>120443.6</v>
      </c>
      <c r="AA373" s="42">
        <f t="shared" si="40"/>
        <v>49561.200000000012</v>
      </c>
      <c r="AB373" s="40"/>
      <c r="AC373" s="40"/>
      <c r="AD373" s="40"/>
      <c r="AE373" s="40"/>
      <c r="AF373" s="40"/>
      <c r="AG373" s="40"/>
      <c r="AH373" s="40"/>
    </row>
    <row r="374" spans="1:34" x14ac:dyDescent="0.25">
      <c r="A374" s="56">
        <v>371</v>
      </c>
      <c r="B374" s="56" t="s">
        <v>111</v>
      </c>
      <c r="C374" s="40" t="s">
        <v>121</v>
      </c>
      <c r="D374" s="40" t="s">
        <v>119</v>
      </c>
      <c r="E374" s="40">
        <v>65.239999999999995</v>
      </c>
      <c r="F374" s="38" t="s">
        <v>1821</v>
      </c>
      <c r="G374" s="38" t="s">
        <v>75</v>
      </c>
      <c r="H374" s="40">
        <v>35</v>
      </c>
      <c r="I374" s="48">
        <v>43423</v>
      </c>
      <c r="J374" s="48">
        <v>43460</v>
      </c>
      <c r="K374" s="48">
        <v>43585</v>
      </c>
      <c r="L374" s="40">
        <v>37</v>
      </c>
      <c r="M374" s="40">
        <v>162</v>
      </c>
      <c r="N374" s="40">
        <v>11110</v>
      </c>
      <c r="O374" s="42">
        <f t="shared" si="36"/>
        <v>78436.600000000006</v>
      </c>
      <c r="P374" s="40"/>
      <c r="Q374" s="40">
        <v>1090</v>
      </c>
      <c r="R374" s="42">
        <f t="shared" si="41"/>
        <v>17.5</v>
      </c>
      <c r="S374" s="42">
        <f t="shared" si="37"/>
        <v>7695.4</v>
      </c>
      <c r="T374" s="40">
        <v>19075</v>
      </c>
      <c r="U374" s="40"/>
      <c r="V374" s="40"/>
      <c r="W374" s="40"/>
      <c r="X374" s="40">
        <v>960</v>
      </c>
      <c r="Y374" s="42">
        <f t="shared" si="38"/>
        <v>6777.5999999999995</v>
      </c>
      <c r="Z374" s="40">
        <f t="shared" si="39"/>
        <v>134669.5</v>
      </c>
      <c r="AA374" s="42">
        <f t="shared" si="40"/>
        <v>56232.899999999994</v>
      </c>
      <c r="AB374" s="40"/>
      <c r="AC374" s="40"/>
      <c r="AD374" s="40"/>
      <c r="AE374" s="40"/>
      <c r="AF374" s="40"/>
      <c r="AG374" s="40"/>
      <c r="AH374" s="40"/>
    </row>
    <row r="375" spans="1:34" x14ac:dyDescent="0.25">
      <c r="A375" s="56">
        <v>372</v>
      </c>
      <c r="B375" s="56" t="s">
        <v>111</v>
      </c>
      <c r="C375" s="40" t="s">
        <v>121</v>
      </c>
      <c r="D375" s="40" t="s">
        <v>119</v>
      </c>
      <c r="E375" s="40">
        <v>65.25</v>
      </c>
      <c r="F375" s="38" t="s">
        <v>1822</v>
      </c>
      <c r="G375" s="38" t="s">
        <v>76</v>
      </c>
      <c r="H375" s="40">
        <v>35</v>
      </c>
      <c r="I375" s="48">
        <v>43435</v>
      </c>
      <c r="J375" s="48">
        <v>43472</v>
      </c>
      <c r="K375" s="48">
        <v>43594</v>
      </c>
      <c r="L375" s="40">
        <v>37</v>
      </c>
      <c r="M375" s="40">
        <v>159</v>
      </c>
      <c r="N375" s="40">
        <v>11300</v>
      </c>
      <c r="O375" s="42">
        <f t="shared" si="36"/>
        <v>79777.999999999985</v>
      </c>
      <c r="P375" s="40"/>
      <c r="Q375" s="40">
        <v>1124</v>
      </c>
      <c r="R375" s="42">
        <f t="shared" si="41"/>
        <v>16.25</v>
      </c>
      <c r="S375" s="42">
        <f t="shared" si="37"/>
        <v>7935.44</v>
      </c>
      <c r="T375" s="40">
        <v>18265</v>
      </c>
      <c r="U375" s="40"/>
      <c r="V375" s="40"/>
      <c r="W375" s="40"/>
      <c r="X375" s="40">
        <v>965</v>
      </c>
      <c r="Y375" s="42">
        <f t="shared" si="38"/>
        <v>6812.9000000000005</v>
      </c>
      <c r="Z375" s="40">
        <f t="shared" si="39"/>
        <v>128950.9</v>
      </c>
      <c r="AA375" s="42">
        <f t="shared" si="40"/>
        <v>49172.900000000009</v>
      </c>
      <c r="AB375" s="40"/>
      <c r="AC375" s="40"/>
      <c r="AD375" s="40"/>
      <c r="AE375" s="40"/>
      <c r="AF375" s="40"/>
      <c r="AG375" s="40"/>
      <c r="AH375" s="40"/>
    </row>
    <row r="376" spans="1:34" x14ac:dyDescent="0.25">
      <c r="A376" s="56">
        <v>373</v>
      </c>
      <c r="B376" s="56" t="s">
        <v>111</v>
      </c>
      <c r="C376" s="40" t="s">
        <v>121</v>
      </c>
      <c r="D376" s="40" t="s">
        <v>119</v>
      </c>
      <c r="E376" s="40">
        <v>65.260000000000005</v>
      </c>
      <c r="F376" s="38" t="s">
        <v>1823</v>
      </c>
      <c r="G376" s="38" t="s">
        <v>77</v>
      </c>
      <c r="H376" s="40">
        <v>35</v>
      </c>
      <c r="I376" s="48">
        <v>43441</v>
      </c>
      <c r="J376" s="48">
        <v>43478</v>
      </c>
      <c r="K376" s="48">
        <v>43600</v>
      </c>
      <c r="L376" s="40">
        <v>37</v>
      </c>
      <c r="M376" s="40">
        <v>159</v>
      </c>
      <c r="N376" s="40">
        <v>10820</v>
      </c>
      <c r="O376" s="42">
        <f t="shared" si="36"/>
        <v>76389.2</v>
      </c>
      <c r="P376" s="40"/>
      <c r="Q376" s="40">
        <v>1047</v>
      </c>
      <c r="R376" s="42">
        <f t="shared" si="41"/>
        <v>17.499522445081183</v>
      </c>
      <c r="S376" s="42">
        <f t="shared" si="37"/>
        <v>7391.82</v>
      </c>
      <c r="T376" s="40">
        <v>18322</v>
      </c>
      <c r="U376" s="40"/>
      <c r="V376" s="40"/>
      <c r="W376" s="40"/>
      <c r="X376" s="40">
        <v>925</v>
      </c>
      <c r="Y376" s="42">
        <f t="shared" si="38"/>
        <v>6530.4999999999991</v>
      </c>
      <c r="Z376" s="40">
        <f t="shared" si="39"/>
        <v>129353.31999999999</v>
      </c>
      <c r="AA376" s="42">
        <f t="shared" si="40"/>
        <v>52964.119999999995</v>
      </c>
      <c r="AB376" s="40"/>
      <c r="AC376" s="40"/>
      <c r="AD376" s="40"/>
      <c r="AE376" s="40"/>
      <c r="AF376" s="40"/>
      <c r="AG376" s="40"/>
      <c r="AH376" s="40"/>
    </row>
    <row r="377" spans="1:34" x14ac:dyDescent="0.25">
      <c r="A377" s="56">
        <v>374</v>
      </c>
      <c r="B377" s="56" t="s">
        <v>122</v>
      </c>
      <c r="C377" s="40" t="s">
        <v>123</v>
      </c>
      <c r="D377" s="40" t="s">
        <v>124</v>
      </c>
      <c r="E377" s="40">
        <v>35.25</v>
      </c>
      <c r="F377" s="38" t="s">
        <v>1824</v>
      </c>
      <c r="G377" s="38" t="s">
        <v>78</v>
      </c>
      <c r="H377" s="40">
        <v>35</v>
      </c>
      <c r="I377" s="48">
        <v>43432</v>
      </c>
      <c r="J377" s="48">
        <v>43474</v>
      </c>
      <c r="K377" s="48">
        <v>43599</v>
      </c>
      <c r="L377" s="40">
        <v>42</v>
      </c>
      <c r="M377" s="40">
        <v>167</v>
      </c>
      <c r="N377" s="40">
        <v>8455</v>
      </c>
      <c r="O377" s="42">
        <f t="shared" si="36"/>
        <v>59692.3</v>
      </c>
      <c r="P377" s="40"/>
      <c r="Q377" s="40">
        <v>1140</v>
      </c>
      <c r="R377" s="42">
        <f t="shared" si="41"/>
        <v>12.771929824561404</v>
      </c>
      <c r="S377" s="42">
        <f t="shared" si="37"/>
        <v>8048.4</v>
      </c>
      <c r="T377" s="40">
        <v>14560</v>
      </c>
      <c r="U377" s="40"/>
      <c r="V377" s="40"/>
      <c r="W377" s="40"/>
      <c r="X377" s="40">
        <v>1090</v>
      </c>
      <c r="Y377" s="42">
        <f t="shared" si="38"/>
        <v>7695.4</v>
      </c>
      <c r="Z377" s="40">
        <f t="shared" si="39"/>
        <v>102793.60000000001</v>
      </c>
      <c r="AA377" s="42">
        <f t="shared" si="40"/>
        <v>43101.3</v>
      </c>
      <c r="AB377" s="40"/>
      <c r="AC377" s="40"/>
      <c r="AD377" s="40"/>
      <c r="AE377" s="40"/>
      <c r="AF377" s="40"/>
      <c r="AG377" s="40"/>
      <c r="AH377" s="40"/>
    </row>
    <row r="378" spans="1:34" x14ac:dyDescent="0.25">
      <c r="A378" s="56">
        <v>375</v>
      </c>
      <c r="B378" s="56" t="s">
        <v>122</v>
      </c>
      <c r="C378" s="40" t="s">
        <v>123</v>
      </c>
      <c r="D378" s="40" t="s">
        <v>124</v>
      </c>
      <c r="E378" s="40">
        <v>35.26</v>
      </c>
      <c r="F378" s="38" t="s">
        <v>1825</v>
      </c>
      <c r="G378" s="38" t="s">
        <v>79</v>
      </c>
      <c r="H378" s="40">
        <v>35</v>
      </c>
      <c r="I378" s="48">
        <v>43432</v>
      </c>
      <c r="J378" s="48">
        <v>43470</v>
      </c>
      <c r="K378" s="48">
        <v>43598</v>
      </c>
      <c r="L378" s="40">
        <v>38</v>
      </c>
      <c r="M378" s="40">
        <v>166</v>
      </c>
      <c r="N378" s="40">
        <v>8455</v>
      </c>
      <c r="O378" s="42">
        <f t="shared" si="36"/>
        <v>59692.3</v>
      </c>
      <c r="P378" s="40"/>
      <c r="Q378" s="40">
        <v>1160</v>
      </c>
      <c r="R378" s="42">
        <f t="shared" si="41"/>
        <v>13</v>
      </c>
      <c r="S378" s="42">
        <f t="shared" si="37"/>
        <v>8189.6</v>
      </c>
      <c r="T378" s="40">
        <v>15080</v>
      </c>
      <c r="U378" s="40"/>
      <c r="V378" s="40"/>
      <c r="W378" s="40"/>
      <c r="X378" s="40">
        <v>1100</v>
      </c>
      <c r="Y378" s="42">
        <f t="shared" si="38"/>
        <v>7765.9999999999991</v>
      </c>
      <c r="Z378" s="40">
        <f t="shared" si="39"/>
        <v>106464.8</v>
      </c>
      <c r="AA378" s="42">
        <f t="shared" si="40"/>
        <v>46772.5</v>
      </c>
      <c r="AB378" s="40"/>
      <c r="AC378" s="40"/>
      <c r="AD378" s="40"/>
      <c r="AE378" s="40"/>
      <c r="AF378" s="40"/>
      <c r="AG378" s="40"/>
      <c r="AH378" s="40"/>
    </row>
    <row r="379" spans="1:34" x14ac:dyDescent="0.25">
      <c r="A379" s="56">
        <v>376</v>
      </c>
      <c r="B379" s="56" t="s">
        <v>122</v>
      </c>
      <c r="C379" s="40" t="s">
        <v>123</v>
      </c>
      <c r="D379" s="40" t="s">
        <v>124</v>
      </c>
      <c r="E379" s="40">
        <v>35.229999999999997</v>
      </c>
      <c r="F379" s="38" t="s">
        <v>1826</v>
      </c>
      <c r="G379" s="38" t="s">
        <v>80</v>
      </c>
      <c r="H379" s="40">
        <v>35</v>
      </c>
      <c r="I379" s="48">
        <v>43429</v>
      </c>
      <c r="J379" s="48">
        <v>43470</v>
      </c>
      <c r="K379" s="48">
        <v>43602</v>
      </c>
      <c r="L379" s="40">
        <v>41</v>
      </c>
      <c r="M379" s="40">
        <v>173</v>
      </c>
      <c r="N379" s="40">
        <v>8365</v>
      </c>
      <c r="O379" s="42">
        <f t="shared" si="36"/>
        <v>59056.9</v>
      </c>
      <c r="P379" s="40"/>
      <c r="Q379" s="40">
        <v>1120</v>
      </c>
      <c r="R379" s="42">
        <f t="shared" si="41"/>
        <v>13</v>
      </c>
      <c r="S379" s="42">
        <f t="shared" si="37"/>
        <v>7907.2</v>
      </c>
      <c r="T379" s="40">
        <v>14560</v>
      </c>
      <c r="U379" s="40"/>
      <c r="V379" s="40"/>
      <c r="W379" s="40"/>
      <c r="X379" s="40">
        <v>1090</v>
      </c>
      <c r="Y379" s="42">
        <f t="shared" si="38"/>
        <v>7695.4</v>
      </c>
      <c r="Z379" s="40">
        <f t="shared" si="39"/>
        <v>102793.59999999999</v>
      </c>
      <c r="AA379" s="42">
        <f t="shared" si="40"/>
        <v>43736.69999999999</v>
      </c>
      <c r="AB379" s="40"/>
      <c r="AC379" s="40"/>
      <c r="AD379" s="40"/>
      <c r="AE379" s="40"/>
      <c r="AF379" s="40"/>
      <c r="AG379" s="40"/>
      <c r="AH379" s="40"/>
    </row>
    <row r="380" spans="1:34" x14ac:dyDescent="0.25">
      <c r="A380" s="56">
        <v>377</v>
      </c>
      <c r="B380" s="56" t="s">
        <v>122</v>
      </c>
      <c r="C380" s="40" t="s">
        <v>123</v>
      </c>
      <c r="D380" s="40" t="s">
        <v>124</v>
      </c>
      <c r="E380" s="40">
        <v>35.22</v>
      </c>
      <c r="F380" s="38" t="s">
        <v>1827</v>
      </c>
      <c r="G380" s="38" t="s">
        <v>81</v>
      </c>
      <c r="H380" s="40">
        <v>35</v>
      </c>
      <c r="I380" s="48">
        <v>43434</v>
      </c>
      <c r="J380" s="48">
        <v>43475</v>
      </c>
      <c r="K380" s="48">
        <v>43599</v>
      </c>
      <c r="L380" s="40">
        <v>41</v>
      </c>
      <c r="M380" s="40">
        <v>165</v>
      </c>
      <c r="N380" s="40">
        <v>8345</v>
      </c>
      <c r="O380" s="42">
        <f t="shared" si="36"/>
        <v>58915.7</v>
      </c>
      <c r="P380" s="40"/>
      <c r="Q380" s="40">
        <v>1120</v>
      </c>
      <c r="R380" s="42">
        <f t="shared" si="41"/>
        <v>13</v>
      </c>
      <c r="S380" s="42">
        <f t="shared" si="37"/>
        <v>7907.2</v>
      </c>
      <c r="T380" s="40">
        <v>14560</v>
      </c>
      <c r="U380" s="40"/>
      <c r="V380" s="40"/>
      <c r="W380" s="40"/>
      <c r="X380" s="40">
        <v>1080</v>
      </c>
      <c r="Y380" s="42">
        <f t="shared" si="38"/>
        <v>7624.8</v>
      </c>
      <c r="Z380" s="40">
        <f t="shared" si="39"/>
        <v>102793.59999999999</v>
      </c>
      <c r="AA380" s="42">
        <f t="shared" si="40"/>
        <v>43877.899999999994</v>
      </c>
      <c r="AB380" s="40"/>
      <c r="AC380" s="40"/>
      <c r="AD380" s="40"/>
      <c r="AE380" s="40"/>
      <c r="AF380" s="40"/>
      <c r="AG380" s="40"/>
      <c r="AH380" s="40"/>
    </row>
    <row r="381" spans="1:34" x14ac:dyDescent="0.25">
      <c r="A381" s="56">
        <v>378</v>
      </c>
      <c r="B381" s="56" t="s">
        <v>122</v>
      </c>
      <c r="C381" s="40" t="s">
        <v>123</v>
      </c>
      <c r="D381" s="40" t="s">
        <v>124</v>
      </c>
      <c r="E381" s="42">
        <v>35.200000000000003</v>
      </c>
      <c r="F381" s="38" t="s">
        <v>1824</v>
      </c>
      <c r="G381" s="38" t="s">
        <v>78</v>
      </c>
      <c r="H381" s="40">
        <v>35</v>
      </c>
      <c r="I381" s="48">
        <v>43435</v>
      </c>
      <c r="J381" s="48">
        <v>43473</v>
      </c>
      <c r="K381" s="48">
        <v>43593</v>
      </c>
      <c r="L381" s="40">
        <v>38</v>
      </c>
      <c r="M381" s="40">
        <v>158</v>
      </c>
      <c r="N381" s="40">
        <v>8455</v>
      </c>
      <c r="O381" s="42">
        <f t="shared" si="36"/>
        <v>59692.3</v>
      </c>
      <c r="P381" s="40"/>
      <c r="Q381" s="40">
        <v>1160</v>
      </c>
      <c r="R381" s="42">
        <f t="shared" si="41"/>
        <v>13</v>
      </c>
      <c r="S381" s="42">
        <f t="shared" si="37"/>
        <v>8189.6</v>
      </c>
      <c r="T381" s="40">
        <v>15080</v>
      </c>
      <c r="U381" s="40"/>
      <c r="V381" s="40"/>
      <c r="W381" s="40"/>
      <c r="X381" s="40">
        <v>1080</v>
      </c>
      <c r="Y381" s="42">
        <f t="shared" si="38"/>
        <v>7624.8</v>
      </c>
      <c r="Z381" s="40">
        <f t="shared" si="39"/>
        <v>106464.8</v>
      </c>
      <c r="AA381" s="42">
        <f t="shared" si="40"/>
        <v>46772.5</v>
      </c>
      <c r="AB381" s="40"/>
      <c r="AC381" s="40"/>
      <c r="AD381" s="40"/>
      <c r="AE381" s="40"/>
      <c r="AF381" s="40"/>
      <c r="AG381" s="40"/>
      <c r="AH381" s="40"/>
    </row>
    <row r="382" spans="1:34" x14ac:dyDescent="0.25">
      <c r="A382" s="56">
        <v>379</v>
      </c>
      <c r="B382" s="56" t="s">
        <v>122</v>
      </c>
      <c r="C382" s="40" t="s">
        <v>123</v>
      </c>
      <c r="D382" s="40" t="s">
        <v>124</v>
      </c>
      <c r="E382" s="40">
        <v>35.17</v>
      </c>
      <c r="F382" s="38" t="s">
        <v>1824</v>
      </c>
      <c r="G382" s="38" t="s">
        <v>78</v>
      </c>
      <c r="H382" s="40">
        <v>35</v>
      </c>
      <c r="I382" s="48">
        <v>43429</v>
      </c>
      <c r="J382" s="48">
        <v>43470</v>
      </c>
      <c r="K382" s="48">
        <v>43595</v>
      </c>
      <c r="L382" s="40">
        <v>41</v>
      </c>
      <c r="M382" s="40">
        <v>166</v>
      </c>
      <c r="N382" s="40">
        <v>8455</v>
      </c>
      <c r="O382" s="42">
        <f t="shared" si="36"/>
        <v>59692.3</v>
      </c>
      <c r="P382" s="40"/>
      <c r="Q382" s="40">
        <v>1160</v>
      </c>
      <c r="R382" s="42">
        <f t="shared" si="41"/>
        <v>13</v>
      </c>
      <c r="S382" s="42">
        <f t="shared" si="37"/>
        <v>8189.6</v>
      </c>
      <c r="T382" s="40">
        <v>15080</v>
      </c>
      <c r="U382" s="40"/>
      <c r="V382" s="40"/>
      <c r="W382" s="40"/>
      <c r="X382" s="40">
        <v>1100</v>
      </c>
      <c r="Y382" s="42">
        <f t="shared" si="38"/>
        <v>7765.9999999999991</v>
      </c>
      <c r="Z382" s="40">
        <f t="shared" si="39"/>
        <v>106464.8</v>
      </c>
      <c r="AA382" s="42">
        <f t="shared" si="40"/>
        <v>46772.5</v>
      </c>
      <c r="AB382" s="40"/>
      <c r="AC382" s="40"/>
      <c r="AD382" s="40"/>
      <c r="AE382" s="40"/>
      <c r="AF382" s="40"/>
      <c r="AG382" s="40"/>
      <c r="AH382" s="40"/>
    </row>
    <row r="383" spans="1:34" x14ac:dyDescent="0.25">
      <c r="A383" s="56">
        <v>380</v>
      </c>
      <c r="B383" s="56" t="s">
        <v>122</v>
      </c>
      <c r="C383" s="40" t="s">
        <v>123</v>
      </c>
      <c r="D383" s="40" t="s">
        <v>124</v>
      </c>
      <c r="E383" s="40">
        <v>35.15</v>
      </c>
      <c r="F383" s="38" t="s">
        <v>1824</v>
      </c>
      <c r="G383" s="38" t="s">
        <v>78</v>
      </c>
      <c r="H383" s="40">
        <v>35</v>
      </c>
      <c r="I383" s="48">
        <v>43428</v>
      </c>
      <c r="J383" s="48">
        <v>43470</v>
      </c>
      <c r="K383" s="48">
        <v>43595</v>
      </c>
      <c r="L383" s="40">
        <v>42</v>
      </c>
      <c r="M383" s="40">
        <v>167</v>
      </c>
      <c r="N383" s="40">
        <v>8455</v>
      </c>
      <c r="O383" s="42">
        <f t="shared" si="36"/>
        <v>59692.3</v>
      </c>
      <c r="P383" s="40"/>
      <c r="Q383" s="40">
        <v>1120</v>
      </c>
      <c r="R383" s="42">
        <f t="shared" si="41"/>
        <v>13</v>
      </c>
      <c r="S383" s="42">
        <f t="shared" si="37"/>
        <v>7907.2</v>
      </c>
      <c r="T383" s="40">
        <v>14560</v>
      </c>
      <c r="U383" s="40"/>
      <c r="V383" s="40"/>
      <c r="W383" s="40"/>
      <c r="X383" s="40">
        <v>1080</v>
      </c>
      <c r="Y383" s="42">
        <f t="shared" si="38"/>
        <v>7624.8</v>
      </c>
      <c r="Z383" s="40">
        <f t="shared" si="39"/>
        <v>102793.59999999999</v>
      </c>
      <c r="AA383" s="42">
        <f t="shared" si="40"/>
        <v>43101.299999999988</v>
      </c>
      <c r="AB383" s="40"/>
      <c r="AC383" s="40"/>
      <c r="AD383" s="40"/>
      <c r="AE383" s="40"/>
      <c r="AF383" s="40"/>
      <c r="AG383" s="40"/>
      <c r="AH383" s="40"/>
    </row>
    <row r="384" spans="1:34" x14ac:dyDescent="0.25">
      <c r="A384" s="56">
        <v>381</v>
      </c>
      <c r="B384" s="56" t="s">
        <v>122</v>
      </c>
      <c r="C384" s="40" t="s">
        <v>123</v>
      </c>
      <c r="D384" s="40" t="s">
        <v>124</v>
      </c>
      <c r="E384" s="40">
        <v>35.130000000000003</v>
      </c>
      <c r="F384" s="38" t="s">
        <v>1824</v>
      </c>
      <c r="G384" s="38" t="s">
        <v>78</v>
      </c>
      <c r="H384" s="40">
        <v>35</v>
      </c>
      <c r="I384" s="48">
        <v>43434</v>
      </c>
      <c r="J384" s="48">
        <v>43470</v>
      </c>
      <c r="K384" s="48">
        <v>43595</v>
      </c>
      <c r="L384" s="40">
        <v>36</v>
      </c>
      <c r="M384" s="40">
        <v>161</v>
      </c>
      <c r="N384" s="40">
        <v>8355</v>
      </c>
      <c r="O384" s="42">
        <f t="shared" si="36"/>
        <v>58986.3</v>
      </c>
      <c r="P384" s="40"/>
      <c r="Q384" s="40">
        <v>1160</v>
      </c>
      <c r="R384" s="42">
        <f t="shared" si="41"/>
        <v>13</v>
      </c>
      <c r="S384" s="42">
        <f t="shared" si="37"/>
        <v>8189.6</v>
      </c>
      <c r="T384" s="40">
        <v>15080</v>
      </c>
      <c r="U384" s="40"/>
      <c r="V384" s="40"/>
      <c r="W384" s="40"/>
      <c r="X384" s="40">
        <v>1100</v>
      </c>
      <c r="Y384" s="42">
        <f t="shared" si="38"/>
        <v>7765.9999999999991</v>
      </c>
      <c r="Z384" s="40">
        <f t="shared" si="39"/>
        <v>106464.8</v>
      </c>
      <c r="AA384" s="42">
        <f t="shared" si="40"/>
        <v>47478.5</v>
      </c>
      <c r="AB384" s="40"/>
      <c r="AC384" s="40"/>
      <c r="AD384" s="40"/>
      <c r="AE384" s="40"/>
      <c r="AF384" s="40"/>
      <c r="AG384" s="40"/>
      <c r="AH384" s="40"/>
    </row>
    <row r="385" spans="1:34" x14ac:dyDescent="0.25">
      <c r="A385" s="56">
        <v>382</v>
      </c>
      <c r="B385" s="56" t="s">
        <v>122</v>
      </c>
      <c r="C385" s="40" t="s">
        <v>123</v>
      </c>
      <c r="D385" s="40" t="s">
        <v>124</v>
      </c>
      <c r="E385" s="40">
        <v>35.11</v>
      </c>
      <c r="F385" s="38" t="s">
        <v>1824</v>
      </c>
      <c r="G385" s="38" t="s">
        <v>78</v>
      </c>
      <c r="H385" s="40">
        <v>35</v>
      </c>
      <c r="I385" s="48">
        <v>43436</v>
      </c>
      <c r="J385" s="48">
        <v>43468</v>
      </c>
      <c r="K385" s="48">
        <v>43600</v>
      </c>
      <c r="L385" s="40">
        <v>32</v>
      </c>
      <c r="M385" s="40">
        <v>164</v>
      </c>
      <c r="N385" s="40">
        <v>7855</v>
      </c>
      <c r="O385" s="42">
        <f t="shared" si="36"/>
        <v>55456.299999999996</v>
      </c>
      <c r="P385" s="40"/>
      <c r="Q385" s="40">
        <v>1120</v>
      </c>
      <c r="R385" s="42">
        <f t="shared" si="41"/>
        <v>13</v>
      </c>
      <c r="S385" s="42">
        <f t="shared" si="37"/>
        <v>7907.2</v>
      </c>
      <c r="T385" s="40">
        <v>14560</v>
      </c>
      <c r="U385" s="40"/>
      <c r="V385" s="40"/>
      <c r="W385" s="40"/>
      <c r="X385" s="40">
        <v>1080</v>
      </c>
      <c r="Y385" s="42">
        <f t="shared" si="38"/>
        <v>7624.8</v>
      </c>
      <c r="Z385" s="40">
        <f t="shared" si="39"/>
        <v>102793.59999999999</v>
      </c>
      <c r="AA385" s="42">
        <f t="shared" si="40"/>
        <v>47337.299999999996</v>
      </c>
      <c r="AB385" s="40"/>
      <c r="AC385" s="40"/>
      <c r="AD385" s="40"/>
      <c r="AE385" s="40"/>
      <c r="AF385" s="40"/>
      <c r="AG385" s="40"/>
      <c r="AH385" s="40"/>
    </row>
    <row r="386" spans="1:34" x14ac:dyDescent="0.25">
      <c r="A386" s="56">
        <v>383</v>
      </c>
      <c r="B386" s="56" t="s">
        <v>122</v>
      </c>
      <c r="C386" s="40" t="s">
        <v>123</v>
      </c>
      <c r="D386" s="40" t="s">
        <v>124</v>
      </c>
      <c r="E386" s="42">
        <v>35.1</v>
      </c>
      <c r="F386" s="38" t="s">
        <v>1824</v>
      </c>
      <c r="G386" s="38" t="s">
        <v>78</v>
      </c>
      <c r="H386" s="40">
        <v>35</v>
      </c>
      <c r="I386" s="48">
        <v>43429</v>
      </c>
      <c r="J386" s="48">
        <v>43470</v>
      </c>
      <c r="K386" s="48">
        <v>43602</v>
      </c>
      <c r="L386" s="40">
        <v>41</v>
      </c>
      <c r="M386" s="40">
        <v>173</v>
      </c>
      <c r="N386" s="40">
        <v>8365</v>
      </c>
      <c r="O386" s="42">
        <f t="shared" si="36"/>
        <v>59056.9</v>
      </c>
      <c r="P386" s="40"/>
      <c r="Q386" s="40">
        <v>1120</v>
      </c>
      <c r="R386" s="42">
        <f t="shared" si="41"/>
        <v>13</v>
      </c>
      <c r="S386" s="42">
        <f t="shared" si="37"/>
        <v>7907.2</v>
      </c>
      <c r="T386" s="40">
        <v>14560</v>
      </c>
      <c r="U386" s="40"/>
      <c r="V386" s="40"/>
      <c r="W386" s="40"/>
      <c r="X386" s="40">
        <v>1090</v>
      </c>
      <c r="Y386" s="42">
        <f t="shared" si="38"/>
        <v>7695.4</v>
      </c>
      <c r="Z386" s="40">
        <f t="shared" si="39"/>
        <v>102793.59999999999</v>
      </c>
      <c r="AA386" s="42">
        <f t="shared" si="40"/>
        <v>43736.69999999999</v>
      </c>
      <c r="AB386" s="40"/>
      <c r="AC386" s="40"/>
      <c r="AD386" s="40"/>
      <c r="AE386" s="40"/>
      <c r="AF386" s="40"/>
      <c r="AG386" s="40"/>
      <c r="AH386" s="40"/>
    </row>
    <row r="387" spans="1:34" x14ac:dyDescent="0.25">
      <c r="A387" s="56">
        <v>384</v>
      </c>
      <c r="B387" s="56" t="s">
        <v>122</v>
      </c>
      <c r="C387" s="40" t="s">
        <v>123</v>
      </c>
      <c r="D387" s="40" t="s">
        <v>124</v>
      </c>
      <c r="E387" s="40">
        <v>35.799999999999997</v>
      </c>
      <c r="F387" s="38" t="s">
        <v>1776</v>
      </c>
      <c r="G387" s="38" t="s">
        <v>14</v>
      </c>
      <c r="H387" s="40">
        <v>35</v>
      </c>
      <c r="I387" s="48">
        <v>43434</v>
      </c>
      <c r="J387" s="48">
        <v>43475</v>
      </c>
      <c r="K387" s="48">
        <v>43599</v>
      </c>
      <c r="L387" s="40">
        <v>41</v>
      </c>
      <c r="M387" s="40">
        <v>165</v>
      </c>
      <c r="N387" s="40">
        <v>8345</v>
      </c>
      <c r="O387" s="42">
        <f t="shared" si="36"/>
        <v>58915.7</v>
      </c>
      <c r="P387" s="40"/>
      <c r="Q387" s="40">
        <v>1120</v>
      </c>
      <c r="R387" s="42">
        <f t="shared" si="41"/>
        <v>13</v>
      </c>
      <c r="S387" s="42">
        <f t="shared" si="37"/>
        <v>7907.2</v>
      </c>
      <c r="T387" s="40">
        <v>14560</v>
      </c>
      <c r="U387" s="40"/>
      <c r="V387" s="40"/>
      <c r="W387" s="40"/>
      <c r="X387" s="40">
        <v>1080</v>
      </c>
      <c r="Y387" s="42">
        <f t="shared" si="38"/>
        <v>7624.8</v>
      </c>
      <c r="Z387" s="40">
        <f t="shared" si="39"/>
        <v>102793.59999999999</v>
      </c>
      <c r="AA387" s="42">
        <f t="shared" si="40"/>
        <v>43877.899999999994</v>
      </c>
      <c r="AB387" s="40"/>
      <c r="AC387" s="40"/>
      <c r="AD387" s="40"/>
      <c r="AE387" s="40"/>
      <c r="AF387" s="40"/>
      <c r="AG387" s="40"/>
      <c r="AH387" s="40"/>
    </row>
    <row r="388" spans="1:34" x14ac:dyDescent="0.25">
      <c r="A388" s="56">
        <v>385</v>
      </c>
      <c r="B388" s="56" t="s">
        <v>122</v>
      </c>
      <c r="C388" s="40" t="s">
        <v>123</v>
      </c>
      <c r="D388" s="40" t="s">
        <v>124</v>
      </c>
      <c r="E388" s="40">
        <v>35.299999999999997</v>
      </c>
      <c r="F388" s="38" t="s">
        <v>1777</v>
      </c>
      <c r="G388" s="38" t="s">
        <v>20</v>
      </c>
      <c r="H388" s="40">
        <v>35</v>
      </c>
      <c r="I388" s="48">
        <v>43435</v>
      </c>
      <c r="J388" s="48">
        <v>43473</v>
      </c>
      <c r="K388" s="48">
        <v>43593</v>
      </c>
      <c r="L388" s="40">
        <v>38</v>
      </c>
      <c r="M388" s="40">
        <v>158</v>
      </c>
      <c r="N388" s="40">
        <v>8455</v>
      </c>
      <c r="O388" s="42">
        <f t="shared" si="36"/>
        <v>59692.3</v>
      </c>
      <c r="P388" s="40"/>
      <c r="Q388" s="40">
        <v>1160</v>
      </c>
      <c r="R388" s="42">
        <f t="shared" si="41"/>
        <v>13</v>
      </c>
      <c r="S388" s="42">
        <f t="shared" si="37"/>
        <v>8189.6</v>
      </c>
      <c r="T388" s="40">
        <v>15080</v>
      </c>
      <c r="U388" s="40"/>
      <c r="V388" s="40"/>
      <c r="W388" s="40"/>
      <c r="X388" s="40">
        <v>1080</v>
      </c>
      <c r="Y388" s="42">
        <f t="shared" si="38"/>
        <v>7624.8</v>
      </c>
      <c r="Z388" s="40">
        <f t="shared" si="39"/>
        <v>106464.8</v>
      </c>
      <c r="AA388" s="42">
        <f t="shared" si="40"/>
        <v>46772.5</v>
      </c>
      <c r="AB388" s="40"/>
      <c r="AC388" s="40"/>
      <c r="AD388" s="40"/>
      <c r="AE388" s="40"/>
      <c r="AF388" s="40"/>
      <c r="AG388" s="40"/>
      <c r="AH388" s="40"/>
    </row>
    <row r="389" spans="1:34" x14ac:dyDescent="0.25">
      <c r="A389" s="56">
        <v>386</v>
      </c>
      <c r="B389" s="56" t="s">
        <v>122</v>
      </c>
      <c r="C389" s="40" t="s">
        <v>123</v>
      </c>
      <c r="D389" s="40" t="s">
        <v>124</v>
      </c>
      <c r="E389" s="40">
        <v>35.4</v>
      </c>
      <c r="F389" s="38" t="s">
        <v>1778</v>
      </c>
      <c r="G389" s="38" t="s">
        <v>29</v>
      </c>
      <c r="H389" s="40">
        <v>35</v>
      </c>
      <c r="I389" s="48">
        <v>43429</v>
      </c>
      <c r="J389" s="48">
        <v>43470</v>
      </c>
      <c r="K389" s="48">
        <v>43595</v>
      </c>
      <c r="L389" s="40">
        <v>41</v>
      </c>
      <c r="M389" s="40">
        <v>166</v>
      </c>
      <c r="N389" s="40">
        <v>8455</v>
      </c>
      <c r="O389" s="42">
        <f t="shared" ref="O389:O452" si="42">(N389/H389)*247.1</f>
        <v>59692.3</v>
      </c>
      <c r="P389" s="40"/>
      <c r="Q389" s="40">
        <v>1160</v>
      </c>
      <c r="R389" s="42">
        <f t="shared" si="41"/>
        <v>13</v>
      </c>
      <c r="S389" s="42">
        <f t="shared" ref="S389:S452" si="43">(Q389/H389)*247.1</f>
        <v>8189.6</v>
      </c>
      <c r="T389" s="40">
        <v>15080</v>
      </c>
      <c r="U389" s="40"/>
      <c r="V389" s="40"/>
      <c r="W389" s="40"/>
      <c r="X389" s="40">
        <v>1100</v>
      </c>
      <c r="Y389" s="42">
        <f t="shared" ref="Y389:Y452" si="44">(X389/H389)*247.1</f>
        <v>7765.9999999999991</v>
      </c>
      <c r="Z389" s="40">
        <f t="shared" ref="Z389:Z452" si="45">S389*R389</f>
        <v>106464.8</v>
      </c>
      <c r="AA389" s="42">
        <f t="shared" ref="AA389:AA452" si="46">Z389-O389</f>
        <v>46772.5</v>
      </c>
      <c r="AB389" s="40"/>
      <c r="AC389" s="40"/>
      <c r="AD389" s="40"/>
      <c r="AE389" s="40"/>
      <c r="AF389" s="40"/>
      <c r="AG389" s="40"/>
      <c r="AH389" s="40"/>
    </row>
    <row r="390" spans="1:34" x14ac:dyDescent="0.25">
      <c r="A390" s="56">
        <v>387</v>
      </c>
      <c r="B390" s="56" t="s">
        <v>122</v>
      </c>
      <c r="C390" s="40" t="s">
        <v>123</v>
      </c>
      <c r="D390" s="40" t="s">
        <v>124</v>
      </c>
      <c r="E390" s="40">
        <v>35.5</v>
      </c>
      <c r="F390" s="38" t="s">
        <v>1779</v>
      </c>
      <c r="G390" s="38" t="s">
        <v>30</v>
      </c>
      <c r="H390" s="40">
        <v>35</v>
      </c>
      <c r="I390" s="48">
        <v>43436</v>
      </c>
      <c r="J390" s="48">
        <v>43468</v>
      </c>
      <c r="K390" s="48">
        <v>43600</v>
      </c>
      <c r="L390" s="52">
        <v>32</v>
      </c>
      <c r="M390" s="40">
        <v>164</v>
      </c>
      <c r="N390" s="40">
        <v>7855</v>
      </c>
      <c r="O390" s="42">
        <f t="shared" si="42"/>
        <v>55456.299999999996</v>
      </c>
      <c r="P390" s="40"/>
      <c r="Q390" s="40">
        <v>1120</v>
      </c>
      <c r="R390" s="42">
        <f t="shared" si="41"/>
        <v>13</v>
      </c>
      <c r="S390" s="42">
        <f t="shared" si="43"/>
        <v>7907.2</v>
      </c>
      <c r="T390" s="40">
        <v>14560</v>
      </c>
      <c r="U390" s="40"/>
      <c r="V390" s="40"/>
      <c r="W390" s="40"/>
      <c r="X390" s="40">
        <v>1080</v>
      </c>
      <c r="Y390" s="42">
        <f t="shared" si="44"/>
        <v>7624.8</v>
      </c>
      <c r="Z390" s="40">
        <f t="shared" si="45"/>
        <v>102793.59999999999</v>
      </c>
      <c r="AA390" s="42">
        <f t="shared" si="46"/>
        <v>47337.299999999996</v>
      </c>
      <c r="AB390" s="40"/>
      <c r="AC390" s="40"/>
      <c r="AD390" s="40"/>
      <c r="AE390" s="40"/>
      <c r="AF390" s="40"/>
      <c r="AG390" s="40"/>
      <c r="AH390" s="40"/>
    </row>
    <row r="391" spans="1:34" x14ac:dyDescent="0.25">
      <c r="A391" s="56">
        <v>388</v>
      </c>
      <c r="B391" s="56" t="s">
        <v>122</v>
      </c>
      <c r="C391" s="40" t="s">
        <v>125</v>
      </c>
      <c r="D391" s="40" t="s">
        <v>126</v>
      </c>
      <c r="E391" s="40">
        <v>31.1</v>
      </c>
      <c r="F391" s="38" t="s">
        <v>1780</v>
      </c>
      <c r="G391" s="38" t="s">
        <v>32</v>
      </c>
      <c r="H391" s="40">
        <v>35</v>
      </c>
      <c r="I391" s="48">
        <v>43426</v>
      </c>
      <c r="J391" s="48">
        <v>43477</v>
      </c>
      <c r="K391" s="48">
        <v>43600</v>
      </c>
      <c r="L391" s="40">
        <v>51</v>
      </c>
      <c r="M391" s="40">
        <v>174</v>
      </c>
      <c r="N391" s="40">
        <v>8371</v>
      </c>
      <c r="O391" s="42">
        <f t="shared" si="42"/>
        <v>59099.26</v>
      </c>
      <c r="P391" s="40"/>
      <c r="Q391" s="40">
        <v>840</v>
      </c>
      <c r="R391" s="42">
        <f t="shared" si="41"/>
        <v>13</v>
      </c>
      <c r="S391" s="42">
        <f t="shared" si="43"/>
        <v>5930.4</v>
      </c>
      <c r="T391" s="40">
        <v>10920</v>
      </c>
      <c r="U391" s="40"/>
      <c r="V391" s="40"/>
      <c r="W391" s="40"/>
      <c r="X391" s="40">
        <v>770</v>
      </c>
      <c r="Y391" s="42">
        <f t="shared" si="44"/>
        <v>5436.2</v>
      </c>
      <c r="Z391" s="40">
        <f t="shared" si="45"/>
        <v>77095.199999999997</v>
      </c>
      <c r="AA391" s="42">
        <f t="shared" si="46"/>
        <v>17995.939999999995</v>
      </c>
      <c r="AB391" s="40"/>
      <c r="AC391" s="40"/>
      <c r="AD391" s="40"/>
      <c r="AE391" s="40"/>
      <c r="AF391" s="40"/>
      <c r="AG391" s="40"/>
      <c r="AH391" s="40"/>
    </row>
    <row r="392" spans="1:34" x14ac:dyDescent="0.25">
      <c r="A392" s="56">
        <v>389</v>
      </c>
      <c r="B392" s="56" t="s">
        <v>122</v>
      </c>
      <c r="C392" s="40" t="s">
        <v>125</v>
      </c>
      <c r="D392" s="40" t="s">
        <v>126</v>
      </c>
      <c r="E392" s="40">
        <v>31.2</v>
      </c>
      <c r="F392" s="38" t="s">
        <v>1781</v>
      </c>
      <c r="G392" s="38" t="s">
        <v>33</v>
      </c>
      <c r="H392" s="40">
        <v>35</v>
      </c>
      <c r="I392" s="48">
        <v>43444</v>
      </c>
      <c r="J392" s="48">
        <v>43487</v>
      </c>
      <c r="K392" s="48">
        <v>43605</v>
      </c>
      <c r="L392" s="40">
        <v>43</v>
      </c>
      <c r="M392" s="40">
        <v>161</v>
      </c>
      <c r="N392" s="40">
        <v>8496</v>
      </c>
      <c r="O392" s="42">
        <f t="shared" si="42"/>
        <v>59981.759999999995</v>
      </c>
      <c r="P392" s="40"/>
      <c r="Q392" s="40">
        <v>910</v>
      </c>
      <c r="R392" s="42">
        <f t="shared" ref="R392:R455" si="47">T392/Q392</f>
        <v>13</v>
      </c>
      <c r="S392" s="42">
        <f t="shared" si="43"/>
        <v>6424.5999999999995</v>
      </c>
      <c r="T392" s="40">
        <v>11830</v>
      </c>
      <c r="U392" s="40"/>
      <c r="V392" s="40"/>
      <c r="W392" s="40"/>
      <c r="X392" s="40">
        <v>770</v>
      </c>
      <c r="Y392" s="42">
        <f t="shared" si="44"/>
        <v>5436.2</v>
      </c>
      <c r="Z392" s="40">
        <f t="shared" si="45"/>
        <v>83519.799999999988</v>
      </c>
      <c r="AA392" s="42">
        <f t="shared" si="46"/>
        <v>23538.039999999994</v>
      </c>
      <c r="AB392" s="40"/>
      <c r="AC392" s="40"/>
      <c r="AD392" s="40"/>
      <c r="AE392" s="40"/>
      <c r="AF392" s="40"/>
      <c r="AG392" s="40"/>
      <c r="AH392" s="40"/>
    </row>
    <row r="393" spans="1:34" x14ac:dyDescent="0.25">
      <c r="A393" s="56">
        <v>390</v>
      </c>
      <c r="B393" s="56" t="s">
        <v>122</v>
      </c>
      <c r="C393" s="40" t="s">
        <v>125</v>
      </c>
      <c r="D393" s="40" t="s">
        <v>126</v>
      </c>
      <c r="E393" s="40">
        <v>31.4</v>
      </c>
      <c r="F393" s="38" t="s">
        <v>1782</v>
      </c>
      <c r="G393" s="38" t="s">
        <v>34</v>
      </c>
      <c r="H393" s="40">
        <v>35</v>
      </c>
      <c r="I393" s="48">
        <v>43442</v>
      </c>
      <c r="J393" s="48">
        <v>43482</v>
      </c>
      <c r="K393" s="48">
        <v>43604</v>
      </c>
      <c r="L393" s="40">
        <v>40</v>
      </c>
      <c r="M393" s="40">
        <v>162</v>
      </c>
      <c r="N393" s="40">
        <v>8986</v>
      </c>
      <c r="O393" s="42">
        <f t="shared" si="42"/>
        <v>63441.159999999996</v>
      </c>
      <c r="P393" s="40"/>
      <c r="Q393" s="40">
        <v>1980</v>
      </c>
      <c r="R393" s="42">
        <f t="shared" si="47"/>
        <v>6.4343434343434343</v>
      </c>
      <c r="S393" s="42">
        <f t="shared" si="43"/>
        <v>13978.8</v>
      </c>
      <c r="T393" s="40">
        <v>12740</v>
      </c>
      <c r="U393" s="40"/>
      <c r="V393" s="40"/>
      <c r="W393" s="40"/>
      <c r="X393" s="40">
        <v>840</v>
      </c>
      <c r="Y393" s="42">
        <f t="shared" si="44"/>
        <v>5930.4</v>
      </c>
      <c r="Z393" s="40">
        <f t="shared" si="45"/>
        <v>89944.4</v>
      </c>
      <c r="AA393" s="42">
        <f t="shared" si="46"/>
        <v>26503.239999999998</v>
      </c>
      <c r="AB393" s="40"/>
      <c r="AC393" s="40"/>
      <c r="AD393" s="40"/>
      <c r="AE393" s="40"/>
      <c r="AF393" s="40"/>
      <c r="AG393" s="40"/>
      <c r="AH393" s="40"/>
    </row>
    <row r="394" spans="1:34" x14ac:dyDescent="0.25">
      <c r="A394" s="56">
        <v>391</v>
      </c>
      <c r="B394" s="56" t="s">
        <v>122</v>
      </c>
      <c r="C394" s="40" t="s">
        <v>125</v>
      </c>
      <c r="D394" s="40" t="s">
        <v>126</v>
      </c>
      <c r="E394" s="40">
        <v>31.7</v>
      </c>
      <c r="F394" s="38" t="s">
        <v>1783</v>
      </c>
      <c r="G394" s="38" t="s">
        <v>35</v>
      </c>
      <c r="H394" s="40">
        <v>35</v>
      </c>
      <c r="I394" s="48">
        <v>43443</v>
      </c>
      <c r="J394" s="48">
        <v>43486</v>
      </c>
      <c r="K394" s="48">
        <v>43605</v>
      </c>
      <c r="L394" s="40">
        <v>43</v>
      </c>
      <c r="M394" s="40">
        <v>162</v>
      </c>
      <c r="N394" s="40">
        <v>8621</v>
      </c>
      <c r="O394" s="42">
        <f t="shared" si="42"/>
        <v>60864.26</v>
      </c>
      <c r="P394" s="40"/>
      <c r="Q394" s="40">
        <v>910</v>
      </c>
      <c r="R394" s="42">
        <f t="shared" si="47"/>
        <v>13</v>
      </c>
      <c r="S394" s="42">
        <f t="shared" si="43"/>
        <v>6424.5999999999995</v>
      </c>
      <c r="T394" s="40">
        <v>11830</v>
      </c>
      <c r="U394" s="40"/>
      <c r="V394" s="40"/>
      <c r="W394" s="40"/>
      <c r="X394" s="40">
        <v>840</v>
      </c>
      <c r="Y394" s="42">
        <f t="shared" si="44"/>
        <v>5930.4</v>
      </c>
      <c r="Z394" s="40">
        <f t="shared" si="45"/>
        <v>83519.799999999988</v>
      </c>
      <c r="AA394" s="42">
        <f t="shared" si="46"/>
        <v>22655.539999999986</v>
      </c>
      <c r="AB394" s="40"/>
      <c r="AC394" s="40"/>
      <c r="AD394" s="40"/>
      <c r="AE394" s="40"/>
      <c r="AF394" s="40"/>
      <c r="AG394" s="40"/>
      <c r="AH394" s="40"/>
    </row>
    <row r="395" spans="1:34" x14ac:dyDescent="0.25">
      <c r="A395" s="56">
        <v>392</v>
      </c>
      <c r="B395" s="56" t="s">
        <v>122</v>
      </c>
      <c r="C395" s="40" t="s">
        <v>125</v>
      </c>
      <c r="D395" s="40" t="s">
        <v>126</v>
      </c>
      <c r="E395" s="40">
        <v>31.8</v>
      </c>
      <c r="F395" s="38" t="s">
        <v>1784</v>
      </c>
      <c r="G395" s="38" t="s">
        <v>36</v>
      </c>
      <c r="H395" s="40">
        <v>35</v>
      </c>
      <c r="I395" s="48">
        <v>43434</v>
      </c>
      <c r="J395" s="48">
        <v>43470</v>
      </c>
      <c r="K395" s="48">
        <v>43598</v>
      </c>
      <c r="L395" s="40">
        <v>36</v>
      </c>
      <c r="M395" s="40">
        <v>164</v>
      </c>
      <c r="N395" s="40">
        <v>8446</v>
      </c>
      <c r="O395" s="42">
        <f t="shared" si="42"/>
        <v>59628.76</v>
      </c>
      <c r="P395" s="40"/>
      <c r="Q395" s="40">
        <v>1260</v>
      </c>
      <c r="R395" s="42">
        <f t="shared" si="47"/>
        <v>12</v>
      </c>
      <c r="S395" s="42">
        <f t="shared" si="43"/>
        <v>8895.6</v>
      </c>
      <c r="T395" s="40">
        <v>15120</v>
      </c>
      <c r="U395" s="40"/>
      <c r="V395" s="40"/>
      <c r="W395" s="40"/>
      <c r="X395" s="40">
        <v>980</v>
      </c>
      <c r="Y395" s="42">
        <f t="shared" si="44"/>
        <v>6918.8</v>
      </c>
      <c r="Z395" s="40">
        <f t="shared" si="45"/>
        <v>106747.20000000001</v>
      </c>
      <c r="AA395" s="42">
        <f t="shared" si="46"/>
        <v>47118.44000000001</v>
      </c>
      <c r="AB395" s="40"/>
      <c r="AC395" s="40"/>
      <c r="AD395" s="40"/>
      <c r="AE395" s="40"/>
      <c r="AF395" s="40"/>
      <c r="AG395" s="40"/>
      <c r="AH395" s="40"/>
    </row>
    <row r="396" spans="1:34" x14ac:dyDescent="0.25">
      <c r="A396" s="56">
        <v>393</v>
      </c>
      <c r="B396" s="56" t="s">
        <v>122</v>
      </c>
      <c r="C396" s="40" t="s">
        <v>125</v>
      </c>
      <c r="D396" s="40" t="s">
        <v>126</v>
      </c>
      <c r="E396" s="40">
        <v>31.9</v>
      </c>
      <c r="F396" s="38" t="s">
        <v>1785</v>
      </c>
      <c r="G396" s="38" t="s">
        <v>37</v>
      </c>
      <c r="H396" s="40">
        <v>35</v>
      </c>
      <c r="I396" s="48">
        <v>43431</v>
      </c>
      <c r="J396" s="48">
        <v>43465</v>
      </c>
      <c r="K396" s="48">
        <v>43595</v>
      </c>
      <c r="L396" s="40">
        <v>34</v>
      </c>
      <c r="M396" s="40">
        <v>164</v>
      </c>
      <c r="N396" s="40">
        <v>8571</v>
      </c>
      <c r="O396" s="42">
        <f t="shared" si="42"/>
        <v>60511.259999999995</v>
      </c>
      <c r="P396" s="40"/>
      <c r="Q396" s="40">
        <v>1015</v>
      </c>
      <c r="R396" s="42">
        <f t="shared" si="47"/>
        <v>13</v>
      </c>
      <c r="S396" s="42">
        <f t="shared" si="43"/>
        <v>7165.9</v>
      </c>
      <c r="T396" s="40">
        <v>13195</v>
      </c>
      <c r="U396" s="40"/>
      <c r="V396" s="40"/>
      <c r="W396" s="40"/>
      <c r="X396" s="40">
        <v>980</v>
      </c>
      <c r="Y396" s="42">
        <f t="shared" si="44"/>
        <v>6918.8</v>
      </c>
      <c r="Z396" s="40">
        <f t="shared" si="45"/>
        <v>93156.7</v>
      </c>
      <c r="AA396" s="42">
        <f t="shared" si="46"/>
        <v>32645.440000000002</v>
      </c>
      <c r="AB396" s="40"/>
      <c r="AC396" s="40"/>
      <c r="AD396" s="40"/>
      <c r="AE396" s="40"/>
      <c r="AF396" s="40"/>
      <c r="AG396" s="40"/>
      <c r="AH396" s="40"/>
    </row>
    <row r="397" spans="1:34" x14ac:dyDescent="0.25">
      <c r="A397" s="56">
        <v>394</v>
      </c>
      <c r="B397" s="56" t="s">
        <v>122</v>
      </c>
      <c r="C397" s="40" t="s">
        <v>125</v>
      </c>
      <c r="D397" s="40" t="s">
        <v>126</v>
      </c>
      <c r="E397" s="42">
        <v>31.1</v>
      </c>
      <c r="F397" s="38" t="s">
        <v>1786</v>
      </c>
      <c r="G397" s="38" t="s">
        <v>38</v>
      </c>
      <c r="H397" s="40">
        <v>35</v>
      </c>
      <c r="I397" s="48">
        <v>43426</v>
      </c>
      <c r="J397" s="48">
        <v>43463</v>
      </c>
      <c r="K397" s="48">
        <v>43589</v>
      </c>
      <c r="L397" s="40">
        <v>37</v>
      </c>
      <c r="M397" s="40">
        <v>163</v>
      </c>
      <c r="N397" s="40">
        <v>8571</v>
      </c>
      <c r="O397" s="42">
        <f t="shared" si="42"/>
        <v>60511.259999999995</v>
      </c>
      <c r="P397" s="40"/>
      <c r="Q397" s="40">
        <v>980</v>
      </c>
      <c r="R397" s="42">
        <f t="shared" si="47"/>
        <v>13</v>
      </c>
      <c r="S397" s="42">
        <f t="shared" si="43"/>
        <v>6918.8</v>
      </c>
      <c r="T397" s="40">
        <v>12740</v>
      </c>
      <c r="U397" s="40"/>
      <c r="V397" s="40"/>
      <c r="W397" s="40"/>
      <c r="X397" s="40">
        <v>770</v>
      </c>
      <c r="Y397" s="42">
        <f t="shared" si="44"/>
        <v>5436.2</v>
      </c>
      <c r="Z397" s="40">
        <f t="shared" si="45"/>
        <v>89944.400000000009</v>
      </c>
      <c r="AA397" s="42">
        <f t="shared" si="46"/>
        <v>29433.140000000014</v>
      </c>
      <c r="AB397" s="40"/>
      <c r="AC397" s="40"/>
      <c r="AD397" s="40"/>
      <c r="AE397" s="40"/>
      <c r="AF397" s="40"/>
      <c r="AG397" s="40"/>
      <c r="AH397" s="40"/>
    </row>
    <row r="398" spans="1:34" x14ac:dyDescent="0.25">
      <c r="A398" s="56">
        <v>395</v>
      </c>
      <c r="B398" s="56" t="s">
        <v>122</v>
      </c>
      <c r="C398" s="40" t="s">
        <v>125</v>
      </c>
      <c r="D398" s="40" t="s">
        <v>126</v>
      </c>
      <c r="E398" s="40">
        <v>31.11</v>
      </c>
      <c r="F398" s="38" t="s">
        <v>1787</v>
      </c>
      <c r="G398" s="38" t="s">
        <v>39</v>
      </c>
      <c r="H398" s="40">
        <v>35</v>
      </c>
      <c r="I398" s="48">
        <v>43425</v>
      </c>
      <c r="J398" s="48">
        <v>43470</v>
      </c>
      <c r="K398" s="48">
        <v>43588</v>
      </c>
      <c r="L398" s="40">
        <v>45</v>
      </c>
      <c r="M398" s="40">
        <v>163</v>
      </c>
      <c r="N398" s="40">
        <v>8120</v>
      </c>
      <c r="O398" s="42">
        <f t="shared" si="42"/>
        <v>57327.199999999997</v>
      </c>
      <c r="P398" s="40"/>
      <c r="Q398" s="40">
        <v>1260</v>
      </c>
      <c r="R398" s="42">
        <f t="shared" si="47"/>
        <v>12</v>
      </c>
      <c r="S398" s="42">
        <f t="shared" si="43"/>
        <v>8895.6</v>
      </c>
      <c r="T398" s="40">
        <v>15120</v>
      </c>
      <c r="U398" s="40"/>
      <c r="V398" s="40"/>
      <c r="W398" s="40"/>
      <c r="X398" s="40">
        <v>980</v>
      </c>
      <c r="Y398" s="42">
        <f t="shared" si="44"/>
        <v>6918.8</v>
      </c>
      <c r="Z398" s="40">
        <f t="shared" si="45"/>
        <v>106747.20000000001</v>
      </c>
      <c r="AA398" s="42">
        <f t="shared" si="46"/>
        <v>49420.000000000015</v>
      </c>
      <c r="AB398" s="40"/>
      <c r="AC398" s="40"/>
      <c r="AD398" s="40"/>
      <c r="AE398" s="40"/>
      <c r="AF398" s="40"/>
      <c r="AG398" s="40"/>
      <c r="AH398" s="40"/>
    </row>
    <row r="399" spans="1:34" x14ac:dyDescent="0.25">
      <c r="A399" s="56">
        <v>396</v>
      </c>
      <c r="B399" s="56" t="s">
        <v>122</v>
      </c>
      <c r="C399" s="40" t="s">
        <v>125</v>
      </c>
      <c r="D399" s="40" t="s">
        <v>126</v>
      </c>
      <c r="E399" s="40">
        <v>31.15</v>
      </c>
      <c r="F399" s="38" t="s">
        <v>1788</v>
      </c>
      <c r="G399" s="38" t="s">
        <v>40</v>
      </c>
      <c r="H399" s="40">
        <v>35</v>
      </c>
      <c r="I399" s="48">
        <v>43428</v>
      </c>
      <c r="J399" s="50">
        <v>43461</v>
      </c>
      <c r="K399" s="48">
        <v>43596</v>
      </c>
      <c r="L399" s="40">
        <v>33</v>
      </c>
      <c r="M399" s="40">
        <v>168</v>
      </c>
      <c r="N399" s="40">
        <v>8691</v>
      </c>
      <c r="O399" s="42">
        <f t="shared" si="42"/>
        <v>61358.46</v>
      </c>
      <c r="P399" s="40"/>
      <c r="Q399" s="40">
        <v>1015</v>
      </c>
      <c r="R399" s="42">
        <f t="shared" si="47"/>
        <v>13</v>
      </c>
      <c r="S399" s="42">
        <f t="shared" si="43"/>
        <v>7165.9</v>
      </c>
      <c r="T399" s="40">
        <v>13195</v>
      </c>
      <c r="U399" s="40"/>
      <c r="V399" s="40"/>
      <c r="W399" s="40"/>
      <c r="X399" s="40">
        <v>840</v>
      </c>
      <c r="Y399" s="42">
        <f t="shared" si="44"/>
        <v>5930.4</v>
      </c>
      <c r="Z399" s="40">
        <f t="shared" si="45"/>
        <v>93156.7</v>
      </c>
      <c r="AA399" s="42">
        <f t="shared" si="46"/>
        <v>31798.239999999998</v>
      </c>
      <c r="AB399" s="40"/>
      <c r="AC399" s="40"/>
      <c r="AD399" s="40"/>
      <c r="AE399" s="40"/>
      <c r="AF399" s="40"/>
      <c r="AG399" s="40"/>
      <c r="AH399" s="40"/>
    </row>
    <row r="400" spans="1:34" x14ac:dyDescent="0.25">
      <c r="A400" s="56">
        <v>397</v>
      </c>
      <c r="B400" s="56" t="s">
        <v>122</v>
      </c>
      <c r="C400" s="40" t="s">
        <v>125</v>
      </c>
      <c r="D400" s="40" t="s">
        <v>126</v>
      </c>
      <c r="E400" s="42">
        <v>31.2</v>
      </c>
      <c r="F400" s="38" t="s">
        <v>1789</v>
      </c>
      <c r="G400" s="38" t="s">
        <v>41</v>
      </c>
      <c r="H400" s="40">
        <v>35</v>
      </c>
      <c r="I400" s="48">
        <v>43437</v>
      </c>
      <c r="J400" s="48">
        <v>43478</v>
      </c>
      <c r="K400" s="48">
        <v>43601</v>
      </c>
      <c r="L400" s="40">
        <v>41</v>
      </c>
      <c r="M400" s="40">
        <v>164</v>
      </c>
      <c r="N400" s="40">
        <v>8686</v>
      </c>
      <c r="O400" s="42">
        <f t="shared" si="42"/>
        <v>61323.16</v>
      </c>
      <c r="P400" s="40"/>
      <c r="Q400" s="40">
        <v>980</v>
      </c>
      <c r="R400" s="42">
        <f t="shared" si="47"/>
        <v>12</v>
      </c>
      <c r="S400" s="42">
        <f t="shared" si="43"/>
        <v>6918.8</v>
      </c>
      <c r="T400" s="40">
        <v>11760</v>
      </c>
      <c r="U400" s="40"/>
      <c r="V400" s="40"/>
      <c r="W400" s="40"/>
      <c r="X400" s="40">
        <v>840</v>
      </c>
      <c r="Y400" s="42">
        <f t="shared" si="44"/>
        <v>5930.4</v>
      </c>
      <c r="Z400" s="40">
        <f t="shared" si="45"/>
        <v>83025.600000000006</v>
      </c>
      <c r="AA400" s="42">
        <f t="shared" si="46"/>
        <v>21702.440000000002</v>
      </c>
      <c r="AB400" s="40"/>
      <c r="AC400" s="40"/>
      <c r="AD400" s="40"/>
      <c r="AE400" s="40"/>
      <c r="AF400" s="40"/>
      <c r="AG400" s="40"/>
      <c r="AH400" s="40"/>
    </row>
    <row r="401" spans="1:34" x14ac:dyDescent="0.25">
      <c r="A401" s="56">
        <v>398</v>
      </c>
      <c r="B401" s="56" t="s">
        <v>122</v>
      </c>
      <c r="C401" s="40" t="s">
        <v>125</v>
      </c>
      <c r="D401" s="40" t="s">
        <v>126</v>
      </c>
      <c r="E401" s="40">
        <v>31.21</v>
      </c>
      <c r="F401" s="38" t="s">
        <v>1790</v>
      </c>
      <c r="G401" s="38" t="s">
        <v>42</v>
      </c>
      <c r="H401" s="40">
        <v>35</v>
      </c>
      <c r="I401" s="48">
        <v>43433</v>
      </c>
      <c r="J401" s="48">
        <v>43480</v>
      </c>
      <c r="K401" s="48">
        <v>43597</v>
      </c>
      <c r="L401" s="40">
        <v>47</v>
      </c>
      <c r="M401" s="40">
        <v>164</v>
      </c>
      <c r="N401" s="40">
        <v>8641</v>
      </c>
      <c r="O401" s="42">
        <f t="shared" si="42"/>
        <v>61005.459999999992</v>
      </c>
      <c r="P401" s="40"/>
      <c r="Q401" s="40">
        <v>910</v>
      </c>
      <c r="R401" s="42">
        <f t="shared" si="47"/>
        <v>13</v>
      </c>
      <c r="S401" s="42">
        <f t="shared" si="43"/>
        <v>6424.5999999999995</v>
      </c>
      <c r="T401" s="40">
        <v>11830</v>
      </c>
      <c r="U401" s="40"/>
      <c r="V401" s="40"/>
      <c r="W401" s="40"/>
      <c r="X401" s="40">
        <v>805</v>
      </c>
      <c r="Y401" s="42">
        <f t="shared" si="44"/>
        <v>5683.3</v>
      </c>
      <c r="Z401" s="40">
        <f t="shared" si="45"/>
        <v>83519.799999999988</v>
      </c>
      <c r="AA401" s="42">
        <f t="shared" si="46"/>
        <v>22514.339999999997</v>
      </c>
      <c r="AB401" s="40"/>
      <c r="AC401" s="40"/>
      <c r="AD401" s="40"/>
      <c r="AE401" s="40"/>
      <c r="AF401" s="40"/>
      <c r="AG401" s="40"/>
      <c r="AH401" s="40"/>
    </row>
    <row r="402" spans="1:34" x14ac:dyDescent="0.25">
      <c r="A402" s="56">
        <v>399</v>
      </c>
      <c r="B402" s="56" t="s">
        <v>122</v>
      </c>
      <c r="C402" s="40" t="s">
        <v>125</v>
      </c>
      <c r="D402" s="40" t="s">
        <v>126</v>
      </c>
      <c r="E402" s="40">
        <v>31.24</v>
      </c>
      <c r="F402" s="38" t="s">
        <v>1791</v>
      </c>
      <c r="G402" s="38" t="s">
        <v>43</v>
      </c>
      <c r="H402" s="40">
        <v>35</v>
      </c>
      <c r="I402" s="48">
        <v>43442</v>
      </c>
      <c r="J402" s="48">
        <v>43482</v>
      </c>
      <c r="K402" s="48">
        <v>43603</v>
      </c>
      <c r="L402" s="40">
        <v>40</v>
      </c>
      <c r="M402" s="40">
        <v>161</v>
      </c>
      <c r="N402" s="40">
        <v>8521</v>
      </c>
      <c r="O402" s="42">
        <f t="shared" si="42"/>
        <v>60158.259999999995</v>
      </c>
      <c r="P402" s="40"/>
      <c r="Q402" s="40">
        <v>1260</v>
      </c>
      <c r="R402" s="42">
        <f t="shared" si="47"/>
        <v>13</v>
      </c>
      <c r="S402" s="42">
        <f t="shared" si="43"/>
        <v>8895.6</v>
      </c>
      <c r="T402" s="40">
        <v>16380</v>
      </c>
      <c r="U402" s="40"/>
      <c r="V402" s="40"/>
      <c r="W402" s="40"/>
      <c r="X402" s="40">
        <v>910</v>
      </c>
      <c r="Y402" s="42">
        <f t="shared" si="44"/>
        <v>6424.5999999999995</v>
      </c>
      <c r="Z402" s="40">
        <f t="shared" si="45"/>
        <v>115642.8</v>
      </c>
      <c r="AA402" s="42">
        <f t="shared" si="46"/>
        <v>55484.540000000008</v>
      </c>
      <c r="AB402" s="40"/>
      <c r="AC402" s="40"/>
      <c r="AD402" s="40"/>
      <c r="AE402" s="40"/>
      <c r="AF402" s="40"/>
      <c r="AG402" s="40"/>
      <c r="AH402" s="40"/>
    </row>
    <row r="403" spans="1:34" x14ac:dyDescent="0.25">
      <c r="A403" s="56">
        <v>400</v>
      </c>
      <c r="B403" s="56" t="s">
        <v>122</v>
      </c>
      <c r="C403" s="40" t="s">
        <v>125</v>
      </c>
      <c r="D403" s="40" t="s">
        <v>126</v>
      </c>
      <c r="E403" s="40">
        <v>31.25</v>
      </c>
      <c r="F403" s="38" t="s">
        <v>1776</v>
      </c>
      <c r="G403" s="38" t="s">
        <v>14</v>
      </c>
      <c r="H403" s="40">
        <v>35</v>
      </c>
      <c r="I403" s="48">
        <v>43433</v>
      </c>
      <c r="J403" s="48">
        <v>43482</v>
      </c>
      <c r="K403" s="48">
        <v>43597</v>
      </c>
      <c r="L403" s="40">
        <v>49</v>
      </c>
      <c r="M403" s="40">
        <v>164</v>
      </c>
      <c r="N403" s="40">
        <v>8626</v>
      </c>
      <c r="O403" s="42">
        <f t="shared" si="42"/>
        <v>60899.56</v>
      </c>
      <c r="P403" s="40"/>
      <c r="Q403" s="40">
        <v>1050</v>
      </c>
      <c r="R403" s="42">
        <f t="shared" si="47"/>
        <v>13</v>
      </c>
      <c r="S403" s="42">
        <f t="shared" si="43"/>
        <v>7413</v>
      </c>
      <c r="T403" s="40">
        <v>13650</v>
      </c>
      <c r="U403" s="40"/>
      <c r="V403" s="40"/>
      <c r="W403" s="40"/>
      <c r="X403" s="40">
        <v>770</v>
      </c>
      <c r="Y403" s="42">
        <f t="shared" si="44"/>
        <v>5436.2</v>
      </c>
      <c r="Z403" s="40">
        <f t="shared" si="45"/>
        <v>96369</v>
      </c>
      <c r="AA403" s="42">
        <f t="shared" si="46"/>
        <v>35469.440000000002</v>
      </c>
      <c r="AB403" s="40"/>
      <c r="AC403" s="40"/>
      <c r="AD403" s="40"/>
      <c r="AE403" s="40"/>
      <c r="AF403" s="40"/>
      <c r="AG403" s="40"/>
      <c r="AH403" s="40"/>
    </row>
    <row r="404" spans="1:34" x14ac:dyDescent="0.25">
      <c r="A404" s="56">
        <v>401</v>
      </c>
      <c r="B404" s="56" t="s">
        <v>122</v>
      </c>
      <c r="C404" s="40" t="s">
        <v>125</v>
      </c>
      <c r="D404" s="40" t="s">
        <v>126</v>
      </c>
      <c r="E404" s="40">
        <v>31.26</v>
      </c>
      <c r="F404" s="38" t="s">
        <v>1777</v>
      </c>
      <c r="G404" s="38" t="s">
        <v>20</v>
      </c>
      <c r="H404" s="40">
        <v>35</v>
      </c>
      <c r="I404" s="48">
        <v>43432</v>
      </c>
      <c r="J404" s="48">
        <v>43486</v>
      </c>
      <c r="K404" s="48">
        <v>43603</v>
      </c>
      <c r="L404" s="40">
        <v>54</v>
      </c>
      <c r="M404" s="40">
        <v>171</v>
      </c>
      <c r="N404" s="40">
        <v>9066</v>
      </c>
      <c r="O404" s="42">
        <f t="shared" si="42"/>
        <v>64005.959999999992</v>
      </c>
      <c r="P404" s="40"/>
      <c r="Q404" s="40">
        <v>840</v>
      </c>
      <c r="R404" s="42">
        <f t="shared" si="47"/>
        <v>13</v>
      </c>
      <c r="S404" s="42">
        <f t="shared" si="43"/>
        <v>5930.4</v>
      </c>
      <c r="T404" s="40">
        <v>10920</v>
      </c>
      <c r="U404" s="40"/>
      <c r="V404" s="40"/>
      <c r="W404" s="40"/>
      <c r="X404" s="40">
        <v>700</v>
      </c>
      <c r="Y404" s="42">
        <f t="shared" si="44"/>
        <v>4942</v>
      </c>
      <c r="Z404" s="40">
        <f t="shared" si="45"/>
        <v>77095.199999999997</v>
      </c>
      <c r="AA404" s="42">
        <f t="shared" si="46"/>
        <v>13089.240000000005</v>
      </c>
      <c r="AB404" s="40"/>
      <c r="AC404" s="40"/>
      <c r="AD404" s="40"/>
      <c r="AE404" s="40"/>
      <c r="AF404" s="40"/>
      <c r="AG404" s="40"/>
      <c r="AH404" s="40"/>
    </row>
    <row r="405" spans="1:34" x14ac:dyDescent="0.25">
      <c r="A405" s="56">
        <v>402</v>
      </c>
      <c r="B405" s="56" t="s">
        <v>122</v>
      </c>
      <c r="C405" s="40" t="s">
        <v>127</v>
      </c>
      <c r="D405" s="40" t="s">
        <v>126</v>
      </c>
      <c r="E405" s="40">
        <v>30.1</v>
      </c>
      <c r="F405" s="38" t="s">
        <v>1778</v>
      </c>
      <c r="G405" s="38" t="s">
        <v>29</v>
      </c>
      <c r="H405" s="40">
        <v>35</v>
      </c>
      <c r="I405" s="48">
        <v>43426</v>
      </c>
      <c r="J405" s="48">
        <v>43468</v>
      </c>
      <c r="K405" s="48">
        <v>43589</v>
      </c>
      <c r="L405" s="40">
        <v>42</v>
      </c>
      <c r="M405" s="40">
        <v>163</v>
      </c>
      <c r="N405" s="40">
        <v>8051</v>
      </c>
      <c r="O405" s="42">
        <f t="shared" si="42"/>
        <v>56840.06</v>
      </c>
      <c r="P405" s="40"/>
      <c r="Q405" s="40">
        <v>875</v>
      </c>
      <c r="R405" s="42">
        <f t="shared" si="47"/>
        <v>13</v>
      </c>
      <c r="S405" s="42">
        <f t="shared" si="43"/>
        <v>6177.5</v>
      </c>
      <c r="T405" s="40">
        <v>11375</v>
      </c>
      <c r="U405" s="40"/>
      <c r="V405" s="40"/>
      <c r="W405" s="40"/>
      <c r="X405" s="40">
        <v>805</v>
      </c>
      <c r="Y405" s="42">
        <f t="shared" si="44"/>
        <v>5683.3</v>
      </c>
      <c r="Z405" s="40">
        <f t="shared" si="45"/>
        <v>80307.5</v>
      </c>
      <c r="AA405" s="42">
        <f t="shared" si="46"/>
        <v>23467.440000000002</v>
      </c>
      <c r="AB405" s="40"/>
      <c r="AC405" s="40"/>
      <c r="AD405" s="40"/>
      <c r="AE405" s="40"/>
      <c r="AF405" s="40"/>
      <c r="AG405" s="40"/>
      <c r="AH405" s="40"/>
    </row>
    <row r="406" spans="1:34" x14ac:dyDescent="0.25">
      <c r="A406" s="56">
        <v>403</v>
      </c>
      <c r="B406" s="56" t="s">
        <v>122</v>
      </c>
      <c r="C406" s="40" t="s">
        <v>127</v>
      </c>
      <c r="D406" s="40" t="s">
        <v>126</v>
      </c>
      <c r="E406" s="40">
        <v>30.2</v>
      </c>
      <c r="F406" s="38" t="s">
        <v>1779</v>
      </c>
      <c r="G406" s="38" t="s">
        <v>30</v>
      </c>
      <c r="H406" s="40">
        <v>35</v>
      </c>
      <c r="I406" s="48">
        <v>43426</v>
      </c>
      <c r="J406" s="48">
        <v>43477</v>
      </c>
      <c r="K406" s="48">
        <v>43600</v>
      </c>
      <c r="L406" s="40">
        <v>51</v>
      </c>
      <c r="M406" s="40">
        <v>174</v>
      </c>
      <c r="N406" s="40">
        <v>8371</v>
      </c>
      <c r="O406" s="42">
        <f t="shared" si="42"/>
        <v>59099.26</v>
      </c>
      <c r="P406" s="40"/>
      <c r="Q406" s="40">
        <v>840</v>
      </c>
      <c r="R406" s="42">
        <f t="shared" si="47"/>
        <v>13</v>
      </c>
      <c r="S406" s="42">
        <f t="shared" si="43"/>
        <v>5930.4</v>
      </c>
      <c r="T406" s="40">
        <v>10920</v>
      </c>
      <c r="U406" s="40"/>
      <c r="V406" s="40"/>
      <c r="W406" s="40"/>
      <c r="X406" s="40">
        <v>770</v>
      </c>
      <c r="Y406" s="42">
        <f t="shared" si="44"/>
        <v>5436.2</v>
      </c>
      <c r="Z406" s="40">
        <f t="shared" si="45"/>
        <v>77095.199999999997</v>
      </c>
      <c r="AA406" s="42">
        <f t="shared" si="46"/>
        <v>17995.939999999995</v>
      </c>
      <c r="AB406" s="40"/>
      <c r="AC406" s="40"/>
      <c r="AD406" s="40"/>
      <c r="AE406" s="40"/>
      <c r="AF406" s="40"/>
      <c r="AG406" s="40"/>
      <c r="AH406" s="40"/>
    </row>
    <row r="407" spans="1:34" x14ac:dyDescent="0.25">
      <c r="A407" s="56">
        <v>404</v>
      </c>
      <c r="B407" s="56" t="s">
        <v>122</v>
      </c>
      <c r="C407" s="40" t="s">
        <v>127</v>
      </c>
      <c r="D407" s="40" t="s">
        <v>126</v>
      </c>
      <c r="E407" s="40">
        <v>30.3</v>
      </c>
      <c r="F407" s="38" t="s">
        <v>1780</v>
      </c>
      <c r="G407" s="38" t="s">
        <v>32</v>
      </c>
      <c r="H407" s="40">
        <v>35</v>
      </c>
      <c r="I407" s="48">
        <v>43444</v>
      </c>
      <c r="J407" s="48">
        <v>43487</v>
      </c>
      <c r="K407" s="48">
        <v>43605</v>
      </c>
      <c r="L407" s="40">
        <v>43</v>
      </c>
      <c r="M407" s="40">
        <v>161</v>
      </c>
      <c r="N407" s="40">
        <v>8496</v>
      </c>
      <c r="O407" s="42">
        <f t="shared" si="42"/>
        <v>59981.759999999995</v>
      </c>
      <c r="P407" s="40"/>
      <c r="Q407" s="40">
        <v>910</v>
      </c>
      <c r="R407" s="42">
        <f t="shared" si="47"/>
        <v>13</v>
      </c>
      <c r="S407" s="42">
        <f t="shared" si="43"/>
        <v>6424.5999999999995</v>
      </c>
      <c r="T407" s="40">
        <v>11830</v>
      </c>
      <c r="U407" s="40"/>
      <c r="V407" s="40"/>
      <c r="W407" s="40"/>
      <c r="X407" s="40">
        <v>770</v>
      </c>
      <c r="Y407" s="42">
        <f t="shared" si="44"/>
        <v>5436.2</v>
      </c>
      <c r="Z407" s="40">
        <f t="shared" si="45"/>
        <v>83519.799999999988</v>
      </c>
      <c r="AA407" s="42">
        <f t="shared" si="46"/>
        <v>23538.039999999994</v>
      </c>
      <c r="AB407" s="40"/>
      <c r="AC407" s="40"/>
      <c r="AD407" s="40"/>
      <c r="AE407" s="40"/>
      <c r="AF407" s="40"/>
      <c r="AG407" s="40"/>
      <c r="AH407" s="40"/>
    </row>
    <row r="408" spans="1:34" x14ac:dyDescent="0.25">
      <c r="A408" s="56">
        <v>405</v>
      </c>
      <c r="B408" s="56" t="s">
        <v>122</v>
      </c>
      <c r="C408" s="40" t="s">
        <v>127</v>
      </c>
      <c r="D408" s="40" t="s">
        <v>126</v>
      </c>
      <c r="E408" s="40">
        <v>30.4</v>
      </c>
      <c r="F408" s="38" t="s">
        <v>1781</v>
      </c>
      <c r="G408" s="38" t="s">
        <v>33</v>
      </c>
      <c r="H408" s="40">
        <v>35</v>
      </c>
      <c r="I408" s="48">
        <v>43442</v>
      </c>
      <c r="J408" s="48">
        <v>43482</v>
      </c>
      <c r="K408" s="48">
        <v>43604</v>
      </c>
      <c r="L408" s="40">
        <v>40</v>
      </c>
      <c r="M408" s="40">
        <v>162</v>
      </c>
      <c r="N408" s="40">
        <v>8986</v>
      </c>
      <c r="O408" s="42">
        <f t="shared" si="42"/>
        <v>63441.159999999996</v>
      </c>
      <c r="P408" s="40"/>
      <c r="Q408" s="40">
        <v>1980</v>
      </c>
      <c r="R408" s="42">
        <f t="shared" si="47"/>
        <v>6.4343434343434343</v>
      </c>
      <c r="S408" s="42">
        <f t="shared" si="43"/>
        <v>13978.8</v>
      </c>
      <c r="T408" s="40">
        <v>12740</v>
      </c>
      <c r="U408" s="40"/>
      <c r="V408" s="40"/>
      <c r="W408" s="40"/>
      <c r="X408" s="40">
        <v>840</v>
      </c>
      <c r="Y408" s="42">
        <f t="shared" si="44"/>
        <v>5930.4</v>
      </c>
      <c r="Z408" s="40">
        <f t="shared" si="45"/>
        <v>89944.4</v>
      </c>
      <c r="AA408" s="42">
        <f t="shared" si="46"/>
        <v>26503.239999999998</v>
      </c>
      <c r="AB408" s="40"/>
      <c r="AC408" s="40"/>
      <c r="AD408" s="40"/>
      <c r="AE408" s="40"/>
      <c r="AF408" s="40"/>
      <c r="AG408" s="40"/>
      <c r="AH408" s="40"/>
    </row>
    <row r="409" spans="1:34" x14ac:dyDescent="0.25">
      <c r="A409" s="56">
        <v>406</v>
      </c>
      <c r="B409" s="56" t="s">
        <v>122</v>
      </c>
      <c r="C409" s="40" t="s">
        <v>127</v>
      </c>
      <c r="D409" s="40" t="s">
        <v>126</v>
      </c>
      <c r="E409" s="40">
        <v>30.7</v>
      </c>
      <c r="F409" s="38" t="s">
        <v>1782</v>
      </c>
      <c r="G409" s="38" t="s">
        <v>34</v>
      </c>
      <c r="H409" s="40">
        <v>35</v>
      </c>
      <c r="I409" s="48">
        <v>43443</v>
      </c>
      <c r="J409" s="48">
        <v>43486</v>
      </c>
      <c r="K409" s="48">
        <v>43605</v>
      </c>
      <c r="L409" s="40">
        <v>43</v>
      </c>
      <c r="M409" s="40">
        <v>162</v>
      </c>
      <c r="N409" s="40">
        <v>8621</v>
      </c>
      <c r="O409" s="42">
        <f t="shared" si="42"/>
        <v>60864.26</v>
      </c>
      <c r="P409" s="40"/>
      <c r="Q409" s="40">
        <v>910</v>
      </c>
      <c r="R409" s="42">
        <f t="shared" si="47"/>
        <v>13</v>
      </c>
      <c r="S409" s="42">
        <f t="shared" si="43"/>
        <v>6424.5999999999995</v>
      </c>
      <c r="T409" s="40">
        <v>11830</v>
      </c>
      <c r="U409" s="40"/>
      <c r="V409" s="40"/>
      <c r="W409" s="40"/>
      <c r="X409" s="40">
        <v>840</v>
      </c>
      <c r="Y409" s="42">
        <f t="shared" si="44"/>
        <v>5930.4</v>
      </c>
      <c r="Z409" s="40">
        <f t="shared" si="45"/>
        <v>83519.799999999988</v>
      </c>
      <c r="AA409" s="42">
        <f t="shared" si="46"/>
        <v>22655.539999999986</v>
      </c>
      <c r="AB409" s="40"/>
      <c r="AC409" s="40"/>
      <c r="AD409" s="40"/>
      <c r="AE409" s="40"/>
      <c r="AF409" s="40"/>
      <c r="AG409" s="40"/>
      <c r="AH409" s="40"/>
    </row>
    <row r="410" spans="1:34" x14ac:dyDescent="0.25">
      <c r="A410" s="56">
        <v>407</v>
      </c>
      <c r="B410" s="56" t="s">
        <v>122</v>
      </c>
      <c r="C410" s="40" t="s">
        <v>127</v>
      </c>
      <c r="D410" s="40" t="s">
        <v>126</v>
      </c>
      <c r="E410" s="40">
        <v>30.8</v>
      </c>
      <c r="F410" s="38" t="s">
        <v>1783</v>
      </c>
      <c r="G410" s="38" t="s">
        <v>35</v>
      </c>
      <c r="H410" s="40">
        <v>35</v>
      </c>
      <c r="I410" s="48">
        <v>43434</v>
      </c>
      <c r="J410" s="48">
        <v>43470</v>
      </c>
      <c r="K410" s="48">
        <v>43598</v>
      </c>
      <c r="L410" s="40">
        <v>36</v>
      </c>
      <c r="M410" s="40">
        <v>164</v>
      </c>
      <c r="N410" s="40">
        <v>8446</v>
      </c>
      <c r="O410" s="42">
        <f t="shared" si="42"/>
        <v>59628.76</v>
      </c>
      <c r="P410" s="40"/>
      <c r="Q410" s="40">
        <v>1260</v>
      </c>
      <c r="R410" s="42">
        <f t="shared" si="47"/>
        <v>12</v>
      </c>
      <c r="S410" s="42">
        <f t="shared" si="43"/>
        <v>8895.6</v>
      </c>
      <c r="T410" s="40">
        <v>15120</v>
      </c>
      <c r="U410" s="40"/>
      <c r="V410" s="40"/>
      <c r="W410" s="40"/>
      <c r="X410" s="40">
        <v>980</v>
      </c>
      <c r="Y410" s="42">
        <f t="shared" si="44"/>
        <v>6918.8</v>
      </c>
      <c r="Z410" s="40">
        <f t="shared" si="45"/>
        <v>106747.20000000001</v>
      </c>
      <c r="AA410" s="42">
        <f t="shared" si="46"/>
        <v>47118.44000000001</v>
      </c>
      <c r="AB410" s="40"/>
      <c r="AC410" s="40"/>
      <c r="AD410" s="40"/>
      <c r="AE410" s="40"/>
      <c r="AF410" s="40"/>
      <c r="AG410" s="40"/>
      <c r="AH410" s="40"/>
    </row>
    <row r="411" spans="1:34" x14ac:dyDescent="0.25">
      <c r="A411" s="56">
        <v>408</v>
      </c>
      <c r="B411" s="56" t="s">
        <v>122</v>
      </c>
      <c r="C411" s="40" t="s">
        <v>127</v>
      </c>
      <c r="D411" s="40" t="s">
        <v>126</v>
      </c>
      <c r="E411" s="40">
        <v>30.9</v>
      </c>
      <c r="F411" s="38" t="s">
        <v>1784</v>
      </c>
      <c r="G411" s="38" t="s">
        <v>36</v>
      </c>
      <c r="H411" s="40">
        <v>35</v>
      </c>
      <c r="I411" s="48">
        <v>43431</v>
      </c>
      <c r="J411" s="48">
        <v>43465</v>
      </c>
      <c r="K411" s="48">
        <v>43595</v>
      </c>
      <c r="L411" s="40">
        <v>34</v>
      </c>
      <c r="M411" s="40">
        <v>164</v>
      </c>
      <c r="N411" s="40">
        <v>8571</v>
      </c>
      <c r="O411" s="42">
        <f t="shared" si="42"/>
        <v>60511.259999999995</v>
      </c>
      <c r="P411" s="40"/>
      <c r="Q411" s="40">
        <v>1015</v>
      </c>
      <c r="R411" s="42">
        <f t="shared" si="47"/>
        <v>13</v>
      </c>
      <c r="S411" s="42">
        <f t="shared" si="43"/>
        <v>7165.9</v>
      </c>
      <c r="T411" s="40">
        <v>13195</v>
      </c>
      <c r="U411" s="40"/>
      <c r="V411" s="40"/>
      <c r="W411" s="40"/>
      <c r="X411" s="40">
        <v>980</v>
      </c>
      <c r="Y411" s="42">
        <f t="shared" si="44"/>
        <v>6918.8</v>
      </c>
      <c r="Z411" s="40">
        <f t="shared" si="45"/>
        <v>93156.7</v>
      </c>
      <c r="AA411" s="42">
        <f t="shared" si="46"/>
        <v>32645.440000000002</v>
      </c>
      <c r="AB411" s="40"/>
      <c r="AC411" s="40"/>
      <c r="AD411" s="40"/>
      <c r="AE411" s="40"/>
      <c r="AF411" s="40"/>
      <c r="AG411" s="40"/>
      <c r="AH411" s="40"/>
    </row>
    <row r="412" spans="1:34" x14ac:dyDescent="0.25">
      <c r="A412" s="56">
        <v>409</v>
      </c>
      <c r="B412" s="56" t="s">
        <v>122</v>
      </c>
      <c r="C412" s="40" t="s">
        <v>127</v>
      </c>
      <c r="D412" s="40" t="s">
        <v>126</v>
      </c>
      <c r="E412" s="40">
        <v>30.11</v>
      </c>
      <c r="F412" s="38" t="s">
        <v>1785</v>
      </c>
      <c r="G412" s="38" t="s">
        <v>37</v>
      </c>
      <c r="H412" s="40">
        <v>35</v>
      </c>
      <c r="I412" s="48">
        <v>43426</v>
      </c>
      <c r="J412" s="48">
        <v>43463</v>
      </c>
      <c r="K412" s="48">
        <v>43589</v>
      </c>
      <c r="L412" s="40">
        <v>37</v>
      </c>
      <c r="M412" s="40">
        <v>163</v>
      </c>
      <c r="N412" s="40">
        <v>8571</v>
      </c>
      <c r="O412" s="42">
        <f t="shared" si="42"/>
        <v>60511.259999999995</v>
      </c>
      <c r="P412" s="40"/>
      <c r="Q412" s="40">
        <v>980</v>
      </c>
      <c r="R412" s="42">
        <f t="shared" si="47"/>
        <v>13</v>
      </c>
      <c r="S412" s="42">
        <f t="shared" si="43"/>
        <v>6918.8</v>
      </c>
      <c r="T412" s="40">
        <v>12740</v>
      </c>
      <c r="U412" s="40"/>
      <c r="V412" s="40"/>
      <c r="W412" s="40"/>
      <c r="X412" s="40">
        <v>770</v>
      </c>
      <c r="Y412" s="42">
        <f t="shared" si="44"/>
        <v>5436.2</v>
      </c>
      <c r="Z412" s="40">
        <f t="shared" si="45"/>
        <v>89944.400000000009</v>
      </c>
      <c r="AA412" s="42">
        <f t="shared" si="46"/>
        <v>29433.140000000014</v>
      </c>
      <c r="AB412" s="40"/>
      <c r="AC412" s="40"/>
      <c r="AD412" s="40"/>
      <c r="AE412" s="40"/>
      <c r="AF412" s="40"/>
      <c r="AG412" s="40"/>
      <c r="AH412" s="40"/>
    </row>
    <row r="413" spans="1:34" x14ac:dyDescent="0.25">
      <c r="A413" s="56">
        <v>410</v>
      </c>
      <c r="B413" s="56" t="s">
        <v>122</v>
      </c>
      <c r="C413" s="40" t="s">
        <v>127</v>
      </c>
      <c r="D413" s="40" t="s">
        <v>126</v>
      </c>
      <c r="E413" s="40">
        <v>30.12</v>
      </c>
      <c r="F413" s="38" t="s">
        <v>1786</v>
      </c>
      <c r="G413" s="38" t="s">
        <v>38</v>
      </c>
      <c r="H413" s="40">
        <v>35</v>
      </c>
      <c r="I413" s="48">
        <v>43425</v>
      </c>
      <c r="J413" s="48">
        <v>43470</v>
      </c>
      <c r="K413" s="48">
        <v>43588</v>
      </c>
      <c r="L413" s="40">
        <v>45</v>
      </c>
      <c r="M413" s="40">
        <v>163</v>
      </c>
      <c r="N413" s="40">
        <v>8120</v>
      </c>
      <c r="O413" s="42">
        <f t="shared" si="42"/>
        <v>57327.199999999997</v>
      </c>
      <c r="P413" s="40"/>
      <c r="Q413" s="40">
        <v>1260</v>
      </c>
      <c r="R413" s="42">
        <f t="shared" si="47"/>
        <v>12</v>
      </c>
      <c r="S413" s="42">
        <f t="shared" si="43"/>
        <v>8895.6</v>
      </c>
      <c r="T413" s="40">
        <v>15120</v>
      </c>
      <c r="U413" s="40"/>
      <c r="V413" s="40"/>
      <c r="W413" s="40"/>
      <c r="X413" s="40">
        <v>980</v>
      </c>
      <c r="Y413" s="42">
        <f t="shared" si="44"/>
        <v>6918.8</v>
      </c>
      <c r="Z413" s="40">
        <f t="shared" si="45"/>
        <v>106747.20000000001</v>
      </c>
      <c r="AA413" s="42">
        <f t="shared" si="46"/>
        <v>49420.000000000015</v>
      </c>
      <c r="AB413" s="40"/>
      <c r="AC413" s="40"/>
      <c r="AD413" s="40"/>
      <c r="AE413" s="40"/>
      <c r="AF413" s="40"/>
      <c r="AG413" s="40"/>
      <c r="AH413" s="40"/>
    </row>
    <row r="414" spans="1:34" x14ac:dyDescent="0.25">
      <c r="A414" s="56">
        <v>411</v>
      </c>
      <c r="B414" s="56" t="s">
        <v>122</v>
      </c>
      <c r="C414" s="40" t="s">
        <v>127</v>
      </c>
      <c r="D414" s="40" t="s">
        <v>126</v>
      </c>
      <c r="E414" s="40">
        <v>30.13</v>
      </c>
      <c r="F414" s="38" t="s">
        <v>1787</v>
      </c>
      <c r="G414" s="38" t="s">
        <v>39</v>
      </c>
      <c r="H414" s="40">
        <v>35</v>
      </c>
      <c r="I414" s="48">
        <v>43428</v>
      </c>
      <c r="J414" s="50">
        <v>43461</v>
      </c>
      <c r="K414" s="48">
        <v>43596</v>
      </c>
      <c r="L414" s="40">
        <v>33</v>
      </c>
      <c r="M414" s="40">
        <v>168</v>
      </c>
      <c r="N414" s="40">
        <v>8691</v>
      </c>
      <c r="O414" s="42">
        <f t="shared" si="42"/>
        <v>61358.46</v>
      </c>
      <c r="P414" s="40"/>
      <c r="Q414" s="40">
        <v>1015</v>
      </c>
      <c r="R414" s="42">
        <f t="shared" si="47"/>
        <v>13</v>
      </c>
      <c r="S414" s="42">
        <f t="shared" si="43"/>
        <v>7165.9</v>
      </c>
      <c r="T414" s="40">
        <v>13195</v>
      </c>
      <c r="U414" s="40"/>
      <c r="V414" s="40"/>
      <c r="W414" s="40"/>
      <c r="X414" s="40">
        <v>840</v>
      </c>
      <c r="Y414" s="42">
        <f t="shared" si="44"/>
        <v>5930.4</v>
      </c>
      <c r="Z414" s="40">
        <f t="shared" si="45"/>
        <v>93156.7</v>
      </c>
      <c r="AA414" s="42">
        <f t="shared" si="46"/>
        <v>31798.239999999998</v>
      </c>
      <c r="AB414" s="40"/>
      <c r="AC414" s="40"/>
      <c r="AD414" s="40"/>
      <c r="AE414" s="40"/>
      <c r="AF414" s="40"/>
      <c r="AG414" s="40"/>
      <c r="AH414" s="40"/>
    </row>
    <row r="415" spans="1:34" x14ac:dyDescent="0.25">
      <c r="A415" s="56">
        <v>412</v>
      </c>
      <c r="B415" s="56" t="s">
        <v>122</v>
      </c>
      <c r="C415" s="40" t="s">
        <v>127</v>
      </c>
      <c r="D415" s="40" t="s">
        <v>126</v>
      </c>
      <c r="E415" s="40">
        <v>30.14</v>
      </c>
      <c r="F415" s="38" t="s">
        <v>1788</v>
      </c>
      <c r="G415" s="38" t="s">
        <v>40</v>
      </c>
      <c r="H415" s="40">
        <v>35</v>
      </c>
      <c r="I415" s="48">
        <v>43437</v>
      </c>
      <c r="J415" s="48">
        <v>43478</v>
      </c>
      <c r="K415" s="48">
        <v>43601</v>
      </c>
      <c r="L415" s="40">
        <v>41</v>
      </c>
      <c r="M415" s="40">
        <v>164</v>
      </c>
      <c r="N415" s="40">
        <v>8686</v>
      </c>
      <c r="O415" s="42">
        <f t="shared" si="42"/>
        <v>61323.16</v>
      </c>
      <c r="P415" s="40"/>
      <c r="Q415" s="40">
        <v>980</v>
      </c>
      <c r="R415" s="42">
        <f t="shared" si="47"/>
        <v>12</v>
      </c>
      <c r="S415" s="42">
        <f t="shared" si="43"/>
        <v>6918.8</v>
      </c>
      <c r="T415" s="40">
        <v>11760</v>
      </c>
      <c r="U415" s="40"/>
      <c r="V415" s="40"/>
      <c r="W415" s="40"/>
      <c r="X415" s="40">
        <v>840</v>
      </c>
      <c r="Y415" s="42">
        <f t="shared" si="44"/>
        <v>5930.4</v>
      </c>
      <c r="Z415" s="40">
        <f t="shared" si="45"/>
        <v>83025.600000000006</v>
      </c>
      <c r="AA415" s="42">
        <f t="shared" si="46"/>
        <v>21702.440000000002</v>
      </c>
      <c r="AB415" s="40"/>
      <c r="AC415" s="40"/>
      <c r="AD415" s="40"/>
      <c r="AE415" s="40"/>
      <c r="AF415" s="40"/>
      <c r="AG415" s="40"/>
      <c r="AH415" s="40"/>
    </row>
    <row r="416" spans="1:34" x14ac:dyDescent="0.25">
      <c r="A416" s="56">
        <v>413</v>
      </c>
      <c r="B416" s="56" t="s">
        <v>122</v>
      </c>
      <c r="C416" s="40" t="s">
        <v>127</v>
      </c>
      <c r="D416" s="40" t="s">
        <v>126</v>
      </c>
      <c r="E416" s="40">
        <v>30.15</v>
      </c>
      <c r="F416" s="38" t="s">
        <v>1789</v>
      </c>
      <c r="G416" s="38" t="s">
        <v>41</v>
      </c>
      <c r="H416" s="40">
        <v>35</v>
      </c>
      <c r="I416" s="48">
        <v>43433</v>
      </c>
      <c r="J416" s="48">
        <v>43480</v>
      </c>
      <c r="K416" s="48">
        <v>43597</v>
      </c>
      <c r="L416" s="40">
        <v>47</v>
      </c>
      <c r="M416" s="40">
        <v>164</v>
      </c>
      <c r="N416" s="40">
        <v>8641</v>
      </c>
      <c r="O416" s="42">
        <f t="shared" si="42"/>
        <v>61005.459999999992</v>
      </c>
      <c r="P416" s="40"/>
      <c r="Q416" s="40">
        <v>910</v>
      </c>
      <c r="R416" s="42">
        <f t="shared" si="47"/>
        <v>13</v>
      </c>
      <c r="S416" s="42">
        <f t="shared" si="43"/>
        <v>6424.5999999999995</v>
      </c>
      <c r="T416" s="40">
        <v>11830</v>
      </c>
      <c r="U416" s="40"/>
      <c r="V416" s="40"/>
      <c r="W416" s="40"/>
      <c r="X416" s="40">
        <v>805</v>
      </c>
      <c r="Y416" s="42">
        <f t="shared" si="44"/>
        <v>5683.3</v>
      </c>
      <c r="Z416" s="40">
        <f t="shared" si="45"/>
        <v>83519.799999999988</v>
      </c>
      <c r="AA416" s="42">
        <f t="shared" si="46"/>
        <v>22514.339999999997</v>
      </c>
      <c r="AB416" s="40"/>
      <c r="AC416" s="40"/>
      <c r="AD416" s="40"/>
      <c r="AE416" s="40"/>
      <c r="AF416" s="40"/>
      <c r="AG416" s="40"/>
      <c r="AH416" s="40"/>
    </row>
    <row r="417" spans="1:34" x14ac:dyDescent="0.25">
      <c r="A417" s="56">
        <v>414</v>
      </c>
      <c r="B417" s="56" t="s">
        <v>122</v>
      </c>
      <c r="C417" s="40" t="s">
        <v>127</v>
      </c>
      <c r="D417" s="40" t="s">
        <v>126</v>
      </c>
      <c r="E417" s="40">
        <v>30.16</v>
      </c>
      <c r="F417" s="38" t="s">
        <v>1790</v>
      </c>
      <c r="G417" s="38" t="s">
        <v>42</v>
      </c>
      <c r="H417" s="40">
        <v>35</v>
      </c>
      <c r="I417" s="48">
        <v>43442</v>
      </c>
      <c r="J417" s="48">
        <v>43482</v>
      </c>
      <c r="K417" s="48">
        <v>43603</v>
      </c>
      <c r="L417" s="40">
        <v>40</v>
      </c>
      <c r="M417" s="40">
        <v>161</v>
      </c>
      <c r="N417" s="40">
        <v>8521</v>
      </c>
      <c r="O417" s="42">
        <f t="shared" si="42"/>
        <v>60158.259999999995</v>
      </c>
      <c r="P417" s="40"/>
      <c r="Q417" s="40">
        <v>1260</v>
      </c>
      <c r="R417" s="42">
        <f t="shared" si="47"/>
        <v>13</v>
      </c>
      <c r="S417" s="42">
        <f t="shared" si="43"/>
        <v>8895.6</v>
      </c>
      <c r="T417" s="40">
        <v>16380</v>
      </c>
      <c r="U417" s="40"/>
      <c r="V417" s="40"/>
      <c r="W417" s="40"/>
      <c r="X417" s="40">
        <v>910</v>
      </c>
      <c r="Y417" s="42">
        <f t="shared" si="44"/>
        <v>6424.5999999999995</v>
      </c>
      <c r="Z417" s="40">
        <f t="shared" si="45"/>
        <v>115642.8</v>
      </c>
      <c r="AA417" s="42">
        <f t="shared" si="46"/>
        <v>55484.540000000008</v>
      </c>
      <c r="AB417" s="40"/>
      <c r="AC417" s="40"/>
      <c r="AD417" s="40"/>
      <c r="AE417" s="40"/>
      <c r="AF417" s="40"/>
      <c r="AG417" s="40"/>
      <c r="AH417" s="40"/>
    </row>
    <row r="418" spans="1:34" x14ac:dyDescent="0.25">
      <c r="A418" s="56">
        <v>415</v>
      </c>
      <c r="B418" s="56" t="s">
        <v>122</v>
      </c>
      <c r="C418" s="40" t="s">
        <v>127</v>
      </c>
      <c r="D418" s="40" t="s">
        <v>126</v>
      </c>
      <c r="E418" s="40">
        <v>30.17</v>
      </c>
      <c r="F418" s="38" t="s">
        <v>1791</v>
      </c>
      <c r="G418" s="38" t="s">
        <v>43</v>
      </c>
      <c r="H418" s="40">
        <v>35</v>
      </c>
      <c r="I418" s="48">
        <v>43433</v>
      </c>
      <c r="J418" s="48">
        <v>43482</v>
      </c>
      <c r="K418" s="48">
        <v>43597</v>
      </c>
      <c r="L418" s="40">
        <v>49</v>
      </c>
      <c r="M418" s="40">
        <v>164</v>
      </c>
      <c r="N418" s="40">
        <v>8626</v>
      </c>
      <c r="O418" s="42">
        <f t="shared" si="42"/>
        <v>60899.56</v>
      </c>
      <c r="P418" s="40"/>
      <c r="Q418" s="40">
        <v>1050</v>
      </c>
      <c r="R418" s="42">
        <f t="shared" si="47"/>
        <v>13</v>
      </c>
      <c r="S418" s="42">
        <f t="shared" si="43"/>
        <v>7413</v>
      </c>
      <c r="T418" s="40">
        <v>13650</v>
      </c>
      <c r="U418" s="40"/>
      <c r="V418" s="40"/>
      <c r="W418" s="40"/>
      <c r="X418" s="40">
        <v>770</v>
      </c>
      <c r="Y418" s="42">
        <f t="shared" si="44"/>
        <v>5436.2</v>
      </c>
      <c r="Z418" s="40">
        <f t="shared" si="45"/>
        <v>96369</v>
      </c>
      <c r="AA418" s="42">
        <f t="shared" si="46"/>
        <v>35469.440000000002</v>
      </c>
      <c r="AB418" s="40"/>
      <c r="AC418" s="40"/>
      <c r="AD418" s="40"/>
      <c r="AE418" s="40"/>
      <c r="AF418" s="40"/>
      <c r="AG418" s="40"/>
      <c r="AH418" s="40"/>
    </row>
    <row r="419" spans="1:34" x14ac:dyDescent="0.25">
      <c r="A419" s="56">
        <v>416</v>
      </c>
      <c r="B419" s="56" t="s">
        <v>122</v>
      </c>
      <c r="C419" s="40" t="s">
        <v>127</v>
      </c>
      <c r="D419" s="40" t="s">
        <v>126</v>
      </c>
      <c r="E419" s="42">
        <v>30.2</v>
      </c>
      <c r="F419" s="38" t="s">
        <v>1792</v>
      </c>
      <c r="G419" s="38" t="s">
        <v>44</v>
      </c>
      <c r="H419" s="40">
        <v>35</v>
      </c>
      <c r="I419" s="48">
        <v>43432</v>
      </c>
      <c r="J419" s="48">
        <v>43486</v>
      </c>
      <c r="K419" s="48">
        <v>43603</v>
      </c>
      <c r="L419" s="40">
        <v>54</v>
      </c>
      <c r="M419" s="40">
        <v>171</v>
      </c>
      <c r="N419" s="40">
        <v>9066</v>
      </c>
      <c r="O419" s="42">
        <f t="shared" si="42"/>
        <v>64005.959999999992</v>
      </c>
      <c r="P419" s="40"/>
      <c r="Q419" s="40">
        <v>840</v>
      </c>
      <c r="R419" s="42">
        <f t="shared" si="47"/>
        <v>13</v>
      </c>
      <c r="S419" s="42">
        <f t="shared" si="43"/>
        <v>5930.4</v>
      </c>
      <c r="T419" s="40">
        <v>10920</v>
      </c>
      <c r="U419" s="40"/>
      <c r="V419" s="40"/>
      <c r="W419" s="40"/>
      <c r="X419" s="40">
        <v>700</v>
      </c>
      <c r="Y419" s="42">
        <f t="shared" si="44"/>
        <v>4942</v>
      </c>
      <c r="Z419" s="40">
        <f t="shared" si="45"/>
        <v>77095.199999999997</v>
      </c>
      <c r="AA419" s="42">
        <f t="shared" si="46"/>
        <v>13089.240000000005</v>
      </c>
      <c r="AB419" s="40"/>
      <c r="AC419" s="40"/>
      <c r="AD419" s="40"/>
      <c r="AE419" s="40"/>
      <c r="AF419" s="40"/>
      <c r="AG419" s="40"/>
      <c r="AH419" s="40"/>
    </row>
    <row r="420" spans="1:34" x14ac:dyDescent="0.25">
      <c r="A420" s="56">
        <v>417</v>
      </c>
      <c r="B420" s="56" t="s">
        <v>122</v>
      </c>
      <c r="C420" s="40" t="s">
        <v>127</v>
      </c>
      <c r="D420" s="40" t="s">
        <v>126</v>
      </c>
      <c r="E420" s="40">
        <v>30.22</v>
      </c>
      <c r="F420" s="38" t="s">
        <v>1793</v>
      </c>
      <c r="G420" s="38" t="s">
        <v>45</v>
      </c>
      <c r="H420" s="40">
        <v>35</v>
      </c>
      <c r="I420" s="48">
        <v>43426</v>
      </c>
      <c r="J420" s="48">
        <v>43468</v>
      </c>
      <c r="K420" s="48">
        <v>43589</v>
      </c>
      <c r="L420" s="40">
        <v>42</v>
      </c>
      <c r="M420" s="40">
        <v>163</v>
      </c>
      <c r="N420" s="40">
        <v>8051</v>
      </c>
      <c r="O420" s="42">
        <f t="shared" si="42"/>
        <v>56840.06</v>
      </c>
      <c r="P420" s="40"/>
      <c r="Q420" s="40">
        <v>875</v>
      </c>
      <c r="R420" s="42">
        <f t="shared" si="47"/>
        <v>13</v>
      </c>
      <c r="S420" s="42">
        <f t="shared" si="43"/>
        <v>6177.5</v>
      </c>
      <c r="T420" s="40">
        <v>11375</v>
      </c>
      <c r="U420" s="40"/>
      <c r="V420" s="40"/>
      <c r="W420" s="40"/>
      <c r="X420" s="40">
        <v>805</v>
      </c>
      <c r="Y420" s="42">
        <f t="shared" si="44"/>
        <v>5683.3</v>
      </c>
      <c r="Z420" s="40">
        <f t="shared" si="45"/>
        <v>80307.5</v>
      </c>
      <c r="AA420" s="42">
        <f t="shared" si="46"/>
        <v>23467.440000000002</v>
      </c>
      <c r="AB420" s="40"/>
      <c r="AC420" s="40"/>
      <c r="AD420" s="40"/>
      <c r="AE420" s="40"/>
      <c r="AF420" s="40"/>
      <c r="AG420" s="40"/>
      <c r="AH420" s="40"/>
    </row>
    <row r="421" spans="1:34" x14ac:dyDescent="0.25">
      <c r="A421" s="56">
        <v>418</v>
      </c>
      <c r="B421" s="56" t="s">
        <v>122</v>
      </c>
      <c r="C421" s="40" t="s">
        <v>127</v>
      </c>
      <c r="D421" s="40" t="s">
        <v>126</v>
      </c>
      <c r="E421" s="40">
        <v>30.24</v>
      </c>
      <c r="F421" s="38" t="s">
        <v>1776</v>
      </c>
      <c r="G421" s="38" t="s">
        <v>14</v>
      </c>
      <c r="H421" s="40">
        <v>35</v>
      </c>
      <c r="I421" s="48">
        <v>43434</v>
      </c>
      <c r="J421" s="48">
        <v>43470</v>
      </c>
      <c r="K421" s="48">
        <v>43598</v>
      </c>
      <c r="L421" s="40">
        <v>36</v>
      </c>
      <c r="M421" s="40">
        <v>164</v>
      </c>
      <c r="N421" s="40">
        <v>8446</v>
      </c>
      <c r="O421" s="42">
        <f t="shared" si="42"/>
        <v>59628.76</v>
      </c>
      <c r="P421" s="40"/>
      <c r="Q421" s="40">
        <v>1260</v>
      </c>
      <c r="R421" s="42">
        <f t="shared" si="47"/>
        <v>12</v>
      </c>
      <c r="S421" s="42">
        <f t="shared" si="43"/>
        <v>8895.6</v>
      </c>
      <c r="T421" s="40">
        <v>15120</v>
      </c>
      <c r="U421" s="40"/>
      <c r="V421" s="40"/>
      <c r="W421" s="40"/>
      <c r="X421" s="40">
        <v>980</v>
      </c>
      <c r="Y421" s="42">
        <f t="shared" si="44"/>
        <v>6918.8</v>
      </c>
      <c r="Z421" s="40">
        <f t="shared" si="45"/>
        <v>106747.20000000001</v>
      </c>
      <c r="AA421" s="42">
        <f t="shared" si="46"/>
        <v>47118.44000000001</v>
      </c>
      <c r="AB421" s="40"/>
      <c r="AC421" s="40"/>
      <c r="AD421" s="40"/>
      <c r="AE421" s="40"/>
      <c r="AF421" s="40"/>
      <c r="AG421" s="40"/>
      <c r="AH421" s="40"/>
    </row>
    <row r="422" spans="1:34" x14ac:dyDescent="0.25">
      <c r="A422" s="56">
        <v>419</v>
      </c>
      <c r="B422" s="56" t="s">
        <v>122</v>
      </c>
      <c r="C422" s="40" t="s">
        <v>127</v>
      </c>
      <c r="D422" s="40" t="s">
        <v>126</v>
      </c>
      <c r="E422" s="40">
        <v>30.26</v>
      </c>
      <c r="F422" s="38" t="s">
        <v>1777</v>
      </c>
      <c r="G422" s="38" t="s">
        <v>20</v>
      </c>
      <c r="H422" s="40">
        <v>35</v>
      </c>
      <c r="I422" s="48">
        <v>43431</v>
      </c>
      <c r="J422" s="48">
        <v>43465</v>
      </c>
      <c r="K422" s="48">
        <v>43595</v>
      </c>
      <c r="L422" s="40">
        <v>34</v>
      </c>
      <c r="M422" s="40">
        <v>164</v>
      </c>
      <c r="N422" s="40">
        <v>8571</v>
      </c>
      <c r="O422" s="42">
        <f t="shared" si="42"/>
        <v>60511.259999999995</v>
      </c>
      <c r="P422" s="40"/>
      <c r="Q422" s="40">
        <v>1015</v>
      </c>
      <c r="R422" s="42">
        <f t="shared" si="47"/>
        <v>13</v>
      </c>
      <c r="S422" s="42">
        <f t="shared" si="43"/>
        <v>7165.9</v>
      </c>
      <c r="T422" s="40">
        <v>13195</v>
      </c>
      <c r="U422" s="40"/>
      <c r="V422" s="40"/>
      <c r="W422" s="40"/>
      <c r="X422" s="40">
        <v>980</v>
      </c>
      <c r="Y422" s="42">
        <f t="shared" si="44"/>
        <v>6918.8</v>
      </c>
      <c r="Z422" s="40">
        <f t="shared" si="45"/>
        <v>93156.7</v>
      </c>
      <c r="AA422" s="42">
        <f t="shared" si="46"/>
        <v>32645.440000000002</v>
      </c>
      <c r="AB422" s="40"/>
      <c r="AC422" s="40"/>
      <c r="AD422" s="40"/>
      <c r="AE422" s="40"/>
      <c r="AF422" s="40"/>
      <c r="AG422" s="40"/>
      <c r="AH422" s="40"/>
    </row>
    <row r="423" spans="1:34" x14ac:dyDescent="0.25">
      <c r="A423" s="56">
        <v>420</v>
      </c>
      <c r="B423" s="56" t="s">
        <v>122</v>
      </c>
      <c r="C423" s="40" t="s">
        <v>128</v>
      </c>
      <c r="D423" s="40" t="s">
        <v>129</v>
      </c>
      <c r="E423" s="40">
        <v>32.24</v>
      </c>
      <c r="F423" s="38" t="s">
        <v>1788</v>
      </c>
      <c r="G423" s="38" t="s">
        <v>40</v>
      </c>
      <c r="H423" s="40">
        <v>35</v>
      </c>
      <c r="I423" s="48">
        <v>43422</v>
      </c>
      <c r="J423" s="48">
        <v>43468</v>
      </c>
      <c r="K423" s="48">
        <v>43594</v>
      </c>
      <c r="L423" s="40">
        <v>46</v>
      </c>
      <c r="M423" s="40">
        <v>172</v>
      </c>
      <c r="N423" s="40">
        <v>8386</v>
      </c>
      <c r="O423" s="42">
        <f t="shared" si="42"/>
        <v>59205.159999999996</v>
      </c>
      <c r="P423" s="40"/>
      <c r="Q423" s="40">
        <v>1045</v>
      </c>
      <c r="R423" s="42">
        <f t="shared" si="47"/>
        <v>13</v>
      </c>
      <c r="S423" s="42">
        <f t="shared" si="43"/>
        <v>7377.7</v>
      </c>
      <c r="T423" s="40">
        <v>13585</v>
      </c>
      <c r="U423" s="40"/>
      <c r="V423" s="40"/>
      <c r="W423" s="40"/>
      <c r="X423" s="40">
        <v>940</v>
      </c>
      <c r="Y423" s="42">
        <f t="shared" si="44"/>
        <v>6636.4</v>
      </c>
      <c r="Z423" s="40">
        <f t="shared" si="45"/>
        <v>95910.099999999991</v>
      </c>
      <c r="AA423" s="42">
        <f t="shared" si="46"/>
        <v>36704.939999999995</v>
      </c>
      <c r="AB423" s="40"/>
      <c r="AC423" s="40"/>
      <c r="AD423" s="40"/>
      <c r="AE423" s="40"/>
      <c r="AF423" s="40"/>
      <c r="AG423" s="40"/>
      <c r="AH423" s="40"/>
    </row>
    <row r="424" spans="1:34" x14ac:dyDescent="0.25">
      <c r="A424" s="56">
        <v>421</v>
      </c>
      <c r="B424" s="56" t="s">
        <v>122</v>
      </c>
      <c r="C424" s="40" t="s">
        <v>128</v>
      </c>
      <c r="D424" s="40" t="s">
        <v>129</v>
      </c>
      <c r="E424" s="40">
        <v>32.19</v>
      </c>
      <c r="F424" s="38" t="s">
        <v>1789</v>
      </c>
      <c r="G424" s="38" t="s">
        <v>41</v>
      </c>
      <c r="H424" s="40">
        <v>35</v>
      </c>
      <c r="I424" s="48">
        <v>43436</v>
      </c>
      <c r="J424" s="48">
        <v>43477</v>
      </c>
      <c r="K424" s="48">
        <v>43604</v>
      </c>
      <c r="L424" s="40">
        <v>41</v>
      </c>
      <c r="M424" s="40">
        <v>168</v>
      </c>
      <c r="N424" s="40">
        <v>8306</v>
      </c>
      <c r="O424" s="42">
        <f t="shared" si="42"/>
        <v>58640.36</v>
      </c>
      <c r="P424" s="40"/>
      <c r="Q424" s="40">
        <v>990</v>
      </c>
      <c r="R424" s="42">
        <f t="shared" si="47"/>
        <v>13</v>
      </c>
      <c r="S424" s="42">
        <f t="shared" si="43"/>
        <v>6989.4</v>
      </c>
      <c r="T424" s="40">
        <v>12870</v>
      </c>
      <c r="U424" s="40"/>
      <c r="V424" s="40"/>
      <c r="W424" s="40"/>
      <c r="X424" s="40">
        <v>820</v>
      </c>
      <c r="Y424" s="42">
        <f t="shared" si="44"/>
        <v>5789.2</v>
      </c>
      <c r="Z424" s="40">
        <f t="shared" si="45"/>
        <v>90862.2</v>
      </c>
      <c r="AA424" s="42">
        <f t="shared" si="46"/>
        <v>32221.839999999997</v>
      </c>
      <c r="AB424" s="40"/>
      <c r="AC424" s="40"/>
      <c r="AD424" s="40"/>
      <c r="AE424" s="40"/>
      <c r="AF424" s="40"/>
      <c r="AG424" s="40"/>
      <c r="AH424" s="40"/>
    </row>
    <row r="425" spans="1:34" x14ac:dyDescent="0.25">
      <c r="A425" s="56">
        <v>422</v>
      </c>
      <c r="B425" s="56" t="s">
        <v>122</v>
      </c>
      <c r="C425" s="40" t="s">
        <v>128</v>
      </c>
      <c r="D425" s="40" t="s">
        <v>129</v>
      </c>
      <c r="E425" s="42">
        <v>32.200000000000003</v>
      </c>
      <c r="F425" s="38" t="s">
        <v>1790</v>
      </c>
      <c r="G425" s="38" t="s">
        <v>42</v>
      </c>
      <c r="H425" s="40">
        <v>35</v>
      </c>
      <c r="I425" s="48">
        <v>43427</v>
      </c>
      <c r="J425" s="48">
        <v>43467</v>
      </c>
      <c r="K425" s="48">
        <v>43589</v>
      </c>
      <c r="L425" s="40">
        <v>40</v>
      </c>
      <c r="M425" s="40">
        <v>162</v>
      </c>
      <c r="N425" s="40">
        <v>8516</v>
      </c>
      <c r="O425" s="42">
        <f t="shared" si="42"/>
        <v>60122.96</v>
      </c>
      <c r="P425" s="40"/>
      <c r="Q425" s="40">
        <v>1040</v>
      </c>
      <c r="R425" s="42">
        <f t="shared" si="47"/>
        <v>13</v>
      </c>
      <c r="S425" s="42">
        <f t="shared" si="43"/>
        <v>7342.4</v>
      </c>
      <c r="T425" s="40">
        <v>13520</v>
      </c>
      <c r="U425" s="40"/>
      <c r="V425" s="40"/>
      <c r="W425" s="40"/>
      <c r="X425" s="40">
        <v>920</v>
      </c>
      <c r="Y425" s="42">
        <f t="shared" si="44"/>
        <v>6495.2</v>
      </c>
      <c r="Z425" s="40">
        <f t="shared" si="45"/>
        <v>95451.199999999997</v>
      </c>
      <c r="AA425" s="42">
        <f t="shared" si="46"/>
        <v>35328.239999999998</v>
      </c>
      <c r="AB425" s="40"/>
      <c r="AC425" s="40"/>
      <c r="AD425" s="40"/>
      <c r="AE425" s="40"/>
      <c r="AF425" s="40"/>
      <c r="AG425" s="40"/>
      <c r="AH425" s="40"/>
    </row>
    <row r="426" spans="1:34" x14ac:dyDescent="0.25">
      <c r="A426" s="56">
        <v>423</v>
      </c>
      <c r="B426" s="56" t="s">
        <v>122</v>
      </c>
      <c r="C426" s="40" t="s">
        <v>128</v>
      </c>
      <c r="D426" s="40" t="s">
        <v>129</v>
      </c>
      <c r="E426" s="40">
        <v>32.21</v>
      </c>
      <c r="F426" s="38" t="s">
        <v>1791</v>
      </c>
      <c r="G426" s="38" t="s">
        <v>43</v>
      </c>
      <c r="H426" s="40">
        <v>35</v>
      </c>
      <c r="I426" s="48">
        <v>43432</v>
      </c>
      <c r="J426" s="48">
        <v>43472</v>
      </c>
      <c r="K426" s="48">
        <v>43591</v>
      </c>
      <c r="L426" s="40">
        <v>40</v>
      </c>
      <c r="M426" s="40">
        <v>159</v>
      </c>
      <c r="N426" s="40">
        <v>8916</v>
      </c>
      <c r="O426" s="42">
        <f t="shared" si="42"/>
        <v>62946.96</v>
      </c>
      <c r="P426" s="40"/>
      <c r="Q426" s="40">
        <v>990</v>
      </c>
      <c r="R426" s="42">
        <f t="shared" si="47"/>
        <v>12.595959595959595</v>
      </c>
      <c r="S426" s="42">
        <f t="shared" si="43"/>
        <v>6989.4</v>
      </c>
      <c r="T426" s="40">
        <v>12470</v>
      </c>
      <c r="U426" s="40"/>
      <c r="V426" s="40"/>
      <c r="W426" s="40"/>
      <c r="X426" s="40">
        <v>820</v>
      </c>
      <c r="Y426" s="42">
        <f t="shared" si="44"/>
        <v>5789.2</v>
      </c>
      <c r="Z426" s="40">
        <f t="shared" si="45"/>
        <v>88038.199999999983</v>
      </c>
      <c r="AA426" s="42">
        <f t="shared" si="46"/>
        <v>25091.239999999983</v>
      </c>
      <c r="AB426" s="40"/>
      <c r="AC426" s="40"/>
      <c r="AD426" s="40"/>
      <c r="AE426" s="40"/>
      <c r="AF426" s="40"/>
      <c r="AG426" s="40"/>
      <c r="AH426" s="40"/>
    </row>
    <row r="427" spans="1:34" x14ac:dyDescent="0.25">
      <c r="A427" s="56">
        <v>424</v>
      </c>
      <c r="B427" s="56" t="s">
        <v>122</v>
      </c>
      <c r="C427" s="40" t="s">
        <v>128</v>
      </c>
      <c r="D427" s="40" t="s">
        <v>129</v>
      </c>
      <c r="E427" s="40">
        <v>32.18</v>
      </c>
      <c r="F427" s="38" t="s">
        <v>1776</v>
      </c>
      <c r="G427" s="38" t="s">
        <v>14</v>
      </c>
      <c r="H427" s="40">
        <v>35</v>
      </c>
      <c r="I427" s="48">
        <v>43426</v>
      </c>
      <c r="J427" s="48">
        <v>43463</v>
      </c>
      <c r="K427" s="48">
        <v>43596</v>
      </c>
      <c r="L427" s="40">
        <v>37</v>
      </c>
      <c r="M427" s="40">
        <v>170</v>
      </c>
      <c r="N427" s="40">
        <v>9296</v>
      </c>
      <c r="O427" s="42">
        <f t="shared" si="42"/>
        <v>65629.760000000009</v>
      </c>
      <c r="P427" s="40"/>
      <c r="Q427" s="40">
        <v>1030</v>
      </c>
      <c r="R427" s="42">
        <f t="shared" si="47"/>
        <v>13</v>
      </c>
      <c r="S427" s="42">
        <f t="shared" si="43"/>
        <v>7271.7999999999993</v>
      </c>
      <c r="T427" s="40">
        <v>13390</v>
      </c>
      <c r="U427" s="40"/>
      <c r="V427" s="40"/>
      <c r="W427" s="40"/>
      <c r="X427" s="40">
        <v>990</v>
      </c>
      <c r="Y427" s="42">
        <f t="shared" si="44"/>
        <v>6989.4</v>
      </c>
      <c r="Z427" s="40">
        <f t="shared" si="45"/>
        <v>94533.4</v>
      </c>
      <c r="AA427" s="42">
        <f t="shared" si="46"/>
        <v>28903.639999999985</v>
      </c>
      <c r="AB427" s="40"/>
      <c r="AC427" s="40"/>
      <c r="AD427" s="40"/>
      <c r="AE427" s="40"/>
      <c r="AF427" s="40"/>
      <c r="AG427" s="40"/>
      <c r="AH427" s="40"/>
    </row>
    <row r="428" spans="1:34" x14ac:dyDescent="0.25">
      <c r="A428" s="56">
        <v>425</v>
      </c>
      <c r="B428" s="56" t="s">
        <v>122</v>
      </c>
      <c r="C428" s="40" t="s">
        <v>128</v>
      </c>
      <c r="D428" s="40" t="s">
        <v>129</v>
      </c>
      <c r="E428" s="40">
        <v>32.15</v>
      </c>
      <c r="F428" s="38" t="s">
        <v>1777</v>
      </c>
      <c r="G428" s="38" t="s">
        <v>20</v>
      </c>
      <c r="H428" s="40">
        <v>35</v>
      </c>
      <c r="I428" s="48">
        <v>43434</v>
      </c>
      <c r="J428" s="48">
        <v>43474</v>
      </c>
      <c r="K428" s="48">
        <v>43595</v>
      </c>
      <c r="L428" s="40">
        <v>40</v>
      </c>
      <c r="M428" s="40">
        <v>161</v>
      </c>
      <c r="N428" s="40">
        <v>8486</v>
      </c>
      <c r="O428" s="42">
        <f t="shared" si="42"/>
        <v>59911.159999999996</v>
      </c>
      <c r="P428" s="40"/>
      <c r="Q428" s="40">
        <v>1060</v>
      </c>
      <c r="R428" s="42">
        <f t="shared" si="47"/>
        <v>13</v>
      </c>
      <c r="S428" s="42">
        <f t="shared" si="43"/>
        <v>7483.5999999999995</v>
      </c>
      <c r="T428" s="40">
        <v>13780</v>
      </c>
      <c r="U428" s="40"/>
      <c r="V428" s="40"/>
      <c r="W428" s="40"/>
      <c r="X428" s="40">
        <v>850</v>
      </c>
      <c r="Y428" s="42">
        <f t="shared" si="44"/>
        <v>6001</v>
      </c>
      <c r="Z428" s="40">
        <f t="shared" si="45"/>
        <v>97286.799999999988</v>
      </c>
      <c r="AA428" s="42">
        <f t="shared" si="46"/>
        <v>37375.639999999992</v>
      </c>
      <c r="AB428" s="40"/>
      <c r="AC428" s="40"/>
      <c r="AD428" s="40"/>
      <c r="AE428" s="40"/>
      <c r="AF428" s="40"/>
      <c r="AG428" s="40"/>
      <c r="AH428" s="40"/>
    </row>
    <row r="429" spans="1:34" x14ac:dyDescent="0.25">
      <c r="A429" s="56">
        <v>426</v>
      </c>
      <c r="B429" s="56" t="s">
        <v>122</v>
      </c>
      <c r="C429" s="40" t="s">
        <v>128</v>
      </c>
      <c r="D429" s="40" t="s">
        <v>129</v>
      </c>
      <c r="E429" s="40">
        <v>32.14</v>
      </c>
      <c r="F429" s="38" t="s">
        <v>1778</v>
      </c>
      <c r="G429" s="38" t="s">
        <v>29</v>
      </c>
      <c r="H429" s="40">
        <v>35</v>
      </c>
      <c r="I429" s="48">
        <v>43435</v>
      </c>
      <c r="J429" s="48">
        <v>43476</v>
      </c>
      <c r="K429" s="48">
        <v>43595</v>
      </c>
      <c r="L429" s="40">
        <v>41</v>
      </c>
      <c r="M429" s="40">
        <v>160</v>
      </c>
      <c r="N429" s="40">
        <v>8186</v>
      </c>
      <c r="O429" s="42">
        <f t="shared" si="42"/>
        <v>57793.159999999996</v>
      </c>
      <c r="P429" s="40"/>
      <c r="Q429" s="40">
        <v>908</v>
      </c>
      <c r="R429" s="42">
        <f t="shared" si="47"/>
        <v>13</v>
      </c>
      <c r="S429" s="42">
        <f t="shared" si="43"/>
        <v>6410.48</v>
      </c>
      <c r="T429" s="40">
        <v>11804</v>
      </c>
      <c r="U429" s="40"/>
      <c r="V429" s="40"/>
      <c r="W429" s="40"/>
      <c r="X429" s="40">
        <v>830</v>
      </c>
      <c r="Y429" s="42">
        <f t="shared" si="44"/>
        <v>5859.8</v>
      </c>
      <c r="Z429" s="40">
        <f t="shared" si="45"/>
        <v>83336.239999999991</v>
      </c>
      <c r="AA429" s="42">
        <f t="shared" si="46"/>
        <v>25543.079999999994</v>
      </c>
      <c r="AB429" s="40"/>
      <c r="AC429" s="40"/>
      <c r="AD429" s="40"/>
      <c r="AE429" s="40"/>
      <c r="AF429" s="40"/>
      <c r="AG429" s="40"/>
      <c r="AH429" s="40"/>
    </row>
    <row r="430" spans="1:34" x14ac:dyDescent="0.25">
      <c r="A430" s="56">
        <v>427</v>
      </c>
      <c r="B430" s="56" t="s">
        <v>122</v>
      </c>
      <c r="C430" s="40" t="s">
        <v>128</v>
      </c>
      <c r="D430" s="40" t="s">
        <v>129</v>
      </c>
      <c r="E430" s="40">
        <v>32.130000000000003</v>
      </c>
      <c r="F430" s="38" t="s">
        <v>1779</v>
      </c>
      <c r="G430" s="38" t="s">
        <v>30</v>
      </c>
      <c r="H430" s="40">
        <v>35</v>
      </c>
      <c r="I430" s="48">
        <v>43429</v>
      </c>
      <c r="J430" s="48">
        <v>43469</v>
      </c>
      <c r="K430" s="48">
        <v>43594</v>
      </c>
      <c r="L430" s="40">
        <v>40</v>
      </c>
      <c r="M430" s="40">
        <v>165</v>
      </c>
      <c r="N430" s="40">
        <v>8136</v>
      </c>
      <c r="O430" s="42">
        <f t="shared" si="42"/>
        <v>57440.159999999996</v>
      </c>
      <c r="P430" s="40"/>
      <c r="Q430" s="40">
        <v>1012</v>
      </c>
      <c r="R430" s="42">
        <f t="shared" si="47"/>
        <v>13</v>
      </c>
      <c r="S430" s="42">
        <f t="shared" si="43"/>
        <v>7144.72</v>
      </c>
      <c r="T430" s="40">
        <v>13156</v>
      </c>
      <c r="U430" s="40"/>
      <c r="V430" s="40"/>
      <c r="W430" s="40"/>
      <c r="X430" s="40">
        <v>918</v>
      </c>
      <c r="Y430" s="42">
        <f t="shared" si="44"/>
        <v>6481.08</v>
      </c>
      <c r="Z430" s="40">
        <f t="shared" si="45"/>
        <v>92881.36</v>
      </c>
      <c r="AA430" s="42">
        <f t="shared" si="46"/>
        <v>35441.200000000004</v>
      </c>
      <c r="AB430" s="40"/>
      <c r="AC430" s="40"/>
      <c r="AD430" s="40"/>
      <c r="AE430" s="40"/>
      <c r="AF430" s="40"/>
      <c r="AG430" s="40"/>
      <c r="AH430" s="40"/>
    </row>
    <row r="431" spans="1:34" x14ac:dyDescent="0.25">
      <c r="A431" s="56">
        <v>428</v>
      </c>
      <c r="B431" s="56" t="s">
        <v>122</v>
      </c>
      <c r="C431" s="40" t="s">
        <v>128</v>
      </c>
      <c r="D431" s="40" t="s">
        <v>129</v>
      </c>
      <c r="E431" s="40">
        <v>32.11</v>
      </c>
      <c r="F431" s="38" t="s">
        <v>1780</v>
      </c>
      <c r="G431" s="38" t="s">
        <v>32</v>
      </c>
      <c r="H431" s="40">
        <v>35</v>
      </c>
      <c r="I431" s="48">
        <v>43424</v>
      </c>
      <c r="J431" s="48">
        <v>43463</v>
      </c>
      <c r="K431" s="48">
        <v>43591</v>
      </c>
      <c r="L431" s="40">
        <v>39</v>
      </c>
      <c r="M431" s="40">
        <v>167</v>
      </c>
      <c r="N431" s="40">
        <v>8036</v>
      </c>
      <c r="O431" s="42">
        <f t="shared" si="42"/>
        <v>56734.159999999996</v>
      </c>
      <c r="P431" s="40"/>
      <c r="Q431" s="40">
        <v>1120</v>
      </c>
      <c r="R431" s="42">
        <f t="shared" si="47"/>
        <v>13</v>
      </c>
      <c r="S431" s="42">
        <f t="shared" si="43"/>
        <v>7907.2</v>
      </c>
      <c r="T431" s="40">
        <v>14560</v>
      </c>
      <c r="U431" s="40"/>
      <c r="V431" s="40"/>
      <c r="W431" s="40"/>
      <c r="X431" s="40">
        <v>1000</v>
      </c>
      <c r="Y431" s="42">
        <f t="shared" si="44"/>
        <v>7060</v>
      </c>
      <c r="Z431" s="40">
        <f t="shared" si="45"/>
        <v>102793.59999999999</v>
      </c>
      <c r="AA431" s="42">
        <f t="shared" si="46"/>
        <v>46059.439999999995</v>
      </c>
      <c r="AB431" s="40"/>
      <c r="AC431" s="40"/>
      <c r="AD431" s="40"/>
      <c r="AE431" s="40"/>
      <c r="AF431" s="40"/>
      <c r="AG431" s="40"/>
      <c r="AH431" s="40"/>
    </row>
    <row r="432" spans="1:34" x14ac:dyDescent="0.25">
      <c r="A432" s="56">
        <v>429</v>
      </c>
      <c r="B432" s="56" t="s">
        <v>122</v>
      </c>
      <c r="C432" s="40" t="s">
        <v>128</v>
      </c>
      <c r="D432" s="40" t="s">
        <v>129</v>
      </c>
      <c r="E432" s="40">
        <v>32.9</v>
      </c>
      <c r="F432" s="38" t="s">
        <v>1781</v>
      </c>
      <c r="G432" s="38" t="s">
        <v>33</v>
      </c>
      <c r="H432" s="40">
        <v>35</v>
      </c>
      <c r="I432" s="48">
        <v>43418</v>
      </c>
      <c r="J432" s="48">
        <v>43457</v>
      </c>
      <c r="K432" s="48">
        <v>43585</v>
      </c>
      <c r="L432" s="40">
        <v>39</v>
      </c>
      <c r="M432" s="40">
        <v>167</v>
      </c>
      <c r="N432" s="40">
        <v>7036</v>
      </c>
      <c r="O432" s="42">
        <f t="shared" si="42"/>
        <v>49674.16</v>
      </c>
      <c r="P432" s="40"/>
      <c r="Q432" s="40">
        <v>1018</v>
      </c>
      <c r="R432" s="42">
        <f t="shared" si="47"/>
        <v>13</v>
      </c>
      <c r="S432" s="42">
        <f t="shared" si="43"/>
        <v>7187.08</v>
      </c>
      <c r="T432" s="40">
        <v>13234</v>
      </c>
      <c r="U432" s="40"/>
      <c r="V432" s="40"/>
      <c r="W432" s="40"/>
      <c r="X432" s="40">
        <v>980</v>
      </c>
      <c r="Y432" s="42">
        <f t="shared" si="44"/>
        <v>6918.8</v>
      </c>
      <c r="Z432" s="40">
        <f t="shared" si="45"/>
        <v>93432.04</v>
      </c>
      <c r="AA432" s="42">
        <f t="shared" si="46"/>
        <v>43757.87999999999</v>
      </c>
      <c r="AB432" s="40"/>
      <c r="AC432" s="40"/>
      <c r="AD432" s="40"/>
      <c r="AE432" s="40"/>
      <c r="AF432" s="40"/>
      <c r="AG432" s="40"/>
      <c r="AH432" s="40"/>
    </row>
    <row r="433" spans="1:34" x14ac:dyDescent="0.25">
      <c r="A433" s="56">
        <v>430</v>
      </c>
      <c r="B433" s="56" t="s">
        <v>122</v>
      </c>
      <c r="C433" s="40" t="s">
        <v>128</v>
      </c>
      <c r="D433" s="40" t="s">
        <v>129</v>
      </c>
      <c r="E433" s="40">
        <v>32.6</v>
      </c>
      <c r="F433" s="38" t="s">
        <v>1782</v>
      </c>
      <c r="G433" s="38" t="s">
        <v>34</v>
      </c>
      <c r="H433" s="40">
        <v>35</v>
      </c>
      <c r="I433" s="48">
        <v>43403</v>
      </c>
      <c r="J433" s="48">
        <v>43441</v>
      </c>
      <c r="K433" s="48">
        <v>43551</v>
      </c>
      <c r="L433" s="40">
        <v>38</v>
      </c>
      <c r="M433" s="40">
        <v>148</v>
      </c>
      <c r="N433" s="40">
        <v>8416</v>
      </c>
      <c r="O433" s="42">
        <f t="shared" si="42"/>
        <v>59416.959999999999</v>
      </c>
      <c r="P433" s="40"/>
      <c r="Q433" s="40">
        <v>980</v>
      </c>
      <c r="R433" s="42">
        <f t="shared" si="47"/>
        <v>13</v>
      </c>
      <c r="S433" s="42">
        <f t="shared" si="43"/>
        <v>6918.8</v>
      </c>
      <c r="T433" s="40">
        <v>12740</v>
      </c>
      <c r="U433" s="40"/>
      <c r="V433" s="40"/>
      <c r="W433" s="40"/>
      <c r="X433" s="40">
        <v>790</v>
      </c>
      <c r="Y433" s="42">
        <f t="shared" si="44"/>
        <v>5577.4000000000005</v>
      </c>
      <c r="Z433" s="40">
        <f t="shared" si="45"/>
        <v>89944.400000000009</v>
      </c>
      <c r="AA433" s="42">
        <f t="shared" si="46"/>
        <v>30527.44000000001</v>
      </c>
      <c r="AB433" s="40"/>
      <c r="AC433" s="40"/>
      <c r="AD433" s="40"/>
      <c r="AE433" s="40"/>
      <c r="AF433" s="40"/>
      <c r="AG433" s="40"/>
      <c r="AH433" s="40"/>
    </row>
    <row r="434" spans="1:34" x14ac:dyDescent="0.25">
      <c r="A434" s="56">
        <v>431</v>
      </c>
      <c r="B434" s="56" t="s">
        <v>122</v>
      </c>
      <c r="C434" s="40" t="s">
        <v>128</v>
      </c>
      <c r="D434" s="40" t="s">
        <v>129</v>
      </c>
      <c r="E434" s="40">
        <v>32.5</v>
      </c>
      <c r="F434" s="38" t="s">
        <v>1783</v>
      </c>
      <c r="G434" s="38" t="s">
        <v>35</v>
      </c>
      <c r="H434" s="40">
        <v>35</v>
      </c>
      <c r="I434" s="48">
        <v>43421</v>
      </c>
      <c r="J434" s="48">
        <v>43461</v>
      </c>
      <c r="K434" s="48">
        <v>43587</v>
      </c>
      <c r="L434" s="40">
        <v>40</v>
      </c>
      <c r="M434" s="40">
        <v>166</v>
      </c>
      <c r="N434" s="40">
        <v>7906</v>
      </c>
      <c r="O434" s="42">
        <f t="shared" si="42"/>
        <v>55816.359999999993</v>
      </c>
      <c r="P434" s="40"/>
      <c r="Q434" s="40">
        <v>960</v>
      </c>
      <c r="R434" s="42">
        <f t="shared" si="47"/>
        <v>14.625</v>
      </c>
      <c r="S434" s="42">
        <f t="shared" si="43"/>
        <v>6777.5999999999995</v>
      </c>
      <c r="T434" s="40">
        <v>14040</v>
      </c>
      <c r="U434" s="40"/>
      <c r="V434" s="40"/>
      <c r="W434" s="40"/>
      <c r="X434" s="40">
        <v>960</v>
      </c>
      <c r="Y434" s="42">
        <f t="shared" si="44"/>
        <v>6777.5999999999995</v>
      </c>
      <c r="Z434" s="40">
        <f t="shared" si="45"/>
        <v>99122.4</v>
      </c>
      <c r="AA434" s="42">
        <f t="shared" si="46"/>
        <v>43306.04</v>
      </c>
      <c r="AB434" s="40"/>
      <c r="AC434" s="40"/>
      <c r="AD434" s="40"/>
      <c r="AE434" s="40"/>
      <c r="AF434" s="40"/>
      <c r="AG434" s="40"/>
      <c r="AH434" s="40"/>
    </row>
    <row r="435" spans="1:34" x14ac:dyDescent="0.25">
      <c r="A435" s="56">
        <v>432</v>
      </c>
      <c r="B435" s="56" t="s">
        <v>122</v>
      </c>
      <c r="C435" s="40" t="s">
        <v>128</v>
      </c>
      <c r="D435" s="40" t="s">
        <v>129</v>
      </c>
      <c r="E435" s="40">
        <v>32.4</v>
      </c>
      <c r="F435" s="38" t="s">
        <v>1784</v>
      </c>
      <c r="G435" s="38" t="s">
        <v>36</v>
      </c>
      <c r="H435" s="40">
        <v>35</v>
      </c>
      <c r="I435" s="48">
        <v>43420</v>
      </c>
      <c r="J435" s="48">
        <v>43460</v>
      </c>
      <c r="K435" s="48">
        <v>43587</v>
      </c>
      <c r="L435" s="40">
        <v>40</v>
      </c>
      <c r="M435" s="40">
        <v>167</v>
      </c>
      <c r="N435" s="40">
        <v>7006</v>
      </c>
      <c r="O435" s="42">
        <f t="shared" si="42"/>
        <v>49462.36</v>
      </c>
      <c r="P435" s="40"/>
      <c r="Q435" s="40">
        <v>1020</v>
      </c>
      <c r="R435" s="42">
        <f t="shared" si="47"/>
        <v>13</v>
      </c>
      <c r="S435" s="42">
        <f t="shared" si="43"/>
        <v>7201.2</v>
      </c>
      <c r="T435" s="40">
        <v>13260</v>
      </c>
      <c r="U435" s="40"/>
      <c r="V435" s="40"/>
      <c r="W435" s="40"/>
      <c r="X435" s="40">
        <v>920</v>
      </c>
      <c r="Y435" s="42">
        <f t="shared" si="44"/>
        <v>6495.2</v>
      </c>
      <c r="Z435" s="40">
        <f t="shared" si="45"/>
        <v>93615.599999999991</v>
      </c>
      <c r="AA435" s="42">
        <f t="shared" si="46"/>
        <v>44153.239999999991</v>
      </c>
      <c r="AB435" s="40"/>
      <c r="AC435" s="40"/>
      <c r="AD435" s="40"/>
      <c r="AE435" s="40"/>
      <c r="AF435" s="40"/>
      <c r="AG435" s="40"/>
      <c r="AH435" s="40"/>
    </row>
    <row r="436" spans="1:34" x14ac:dyDescent="0.25">
      <c r="A436" s="56">
        <v>433</v>
      </c>
      <c r="B436" s="56" t="s">
        <v>122</v>
      </c>
      <c r="C436" s="40" t="s">
        <v>128</v>
      </c>
      <c r="D436" s="40" t="s">
        <v>129</v>
      </c>
      <c r="E436" s="40">
        <v>32.299999999999997</v>
      </c>
      <c r="F436" s="38" t="s">
        <v>1785</v>
      </c>
      <c r="G436" s="38" t="s">
        <v>37</v>
      </c>
      <c r="H436" s="40">
        <v>35</v>
      </c>
      <c r="I436" s="48">
        <v>43426</v>
      </c>
      <c r="J436" s="48">
        <v>43467</v>
      </c>
      <c r="K436" s="48">
        <v>43593</v>
      </c>
      <c r="L436" s="40">
        <v>41</v>
      </c>
      <c r="M436" s="40">
        <v>167</v>
      </c>
      <c r="N436" s="40">
        <v>8936</v>
      </c>
      <c r="O436" s="42">
        <f t="shared" si="42"/>
        <v>63088.159999999996</v>
      </c>
      <c r="P436" s="40"/>
      <c r="Q436" s="40">
        <v>950</v>
      </c>
      <c r="R436" s="42">
        <f t="shared" si="47"/>
        <v>13</v>
      </c>
      <c r="S436" s="42">
        <f t="shared" si="43"/>
        <v>6707</v>
      </c>
      <c r="T436" s="40">
        <v>12350</v>
      </c>
      <c r="U436" s="40"/>
      <c r="V436" s="40"/>
      <c r="W436" s="40"/>
      <c r="X436" s="40">
        <v>800</v>
      </c>
      <c r="Y436" s="42">
        <f t="shared" si="44"/>
        <v>5648</v>
      </c>
      <c r="Z436" s="40">
        <f t="shared" si="45"/>
        <v>87191</v>
      </c>
      <c r="AA436" s="42">
        <f t="shared" si="46"/>
        <v>24102.840000000004</v>
      </c>
      <c r="AB436" s="40"/>
      <c r="AC436" s="40"/>
      <c r="AD436" s="40"/>
      <c r="AE436" s="40"/>
      <c r="AF436" s="40"/>
      <c r="AG436" s="40"/>
      <c r="AH436" s="40"/>
    </row>
    <row r="437" spans="1:34" x14ac:dyDescent="0.25">
      <c r="A437" s="56">
        <v>434</v>
      </c>
      <c r="B437" s="56" t="s">
        <v>122</v>
      </c>
      <c r="C437" s="40" t="s">
        <v>128</v>
      </c>
      <c r="D437" s="40" t="s">
        <v>129</v>
      </c>
      <c r="E437" s="40">
        <v>32.200000000000003</v>
      </c>
      <c r="F437" s="38" t="s">
        <v>1786</v>
      </c>
      <c r="G437" s="38" t="s">
        <v>38</v>
      </c>
      <c r="H437" s="40">
        <v>35</v>
      </c>
      <c r="I437" s="48">
        <v>43432</v>
      </c>
      <c r="J437" s="48">
        <v>43473</v>
      </c>
      <c r="K437" s="48">
        <v>43596</v>
      </c>
      <c r="L437" s="40">
        <v>41</v>
      </c>
      <c r="M437" s="40">
        <v>164</v>
      </c>
      <c r="N437" s="40">
        <v>7936</v>
      </c>
      <c r="O437" s="42">
        <f t="shared" si="42"/>
        <v>56028.159999999996</v>
      </c>
      <c r="P437" s="40"/>
      <c r="Q437" s="40">
        <v>1050</v>
      </c>
      <c r="R437" s="42">
        <f t="shared" si="47"/>
        <v>13</v>
      </c>
      <c r="S437" s="42">
        <f t="shared" si="43"/>
        <v>7413</v>
      </c>
      <c r="T437" s="40">
        <v>13650</v>
      </c>
      <c r="U437" s="40"/>
      <c r="V437" s="40"/>
      <c r="W437" s="40"/>
      <c r="X437" s="40">
        <v>900</v>
      </c>
      <c r="Y437" s="42">
        <f t="shared" si="44"/>
        <v>6354</v>
      </c>
      <c r="Z437" s="40">
        <f t="shared" si="45"/>
        <v>96369</v>
      </c>
      <c r="AA437" s="42">
        <f t="shared" si="46"/>
        <v>40340.840000000004</v>
      </c>
      <c r="AB437" s="40"/>
      <c r="AC437" s="40"/>
      <c r="AD437" s="40"/>
      <c r="AE437" s="40"/>
      <c r="AF437" s="40"/>
      <c r="AG437" s="40"/>
      <c r="AH437" s="40"/>
    </row>
    <row r="438" spans="1:34" x14ac:dyDescent="0.25">
      <c r="A438" s="56">
        <v>435</v>
      </c>
      <c r="B438" s="56" t="s">
        <v>122</v>
      </c>
      <c r="C438" s="40" t="s">
        <v>128</v>
      </c>
      <c r="D438" s="40" t="s">
        <v>129</v>
      </c>
      <c r="E438" s="40">
        <v>32.1</v>
      </c>
      <c r="F438" s="38" t="s">
        <v>1787</v>
      </c>
      <c r="G438" s="38" t="s">
        <v>39</v>
      </c>
      <c r="H438" s="40">
        <v>35</v>
      </c>
      <c r="I438" s="48">
        <v>43420</v>
      </c>
      <c r="J438" s="48">
        <v>43460</v>
      </c>
      <c r="K438" s="48">
        <v>43587</v>
      </c>
      <c r="L438" s="40">
        <v>40</v>
      </c>
      <c r="M438" s="40">
        <v>167</v>
      </c>
      <c r="N438" s="40">
        <v>7006</v>
      </c>
      <c r="O438" s="42">
        <f t="shared" si="42"/>
        <v>49462.36</v>
      </c>
      <c r="P438" s="40"/>
      <c r="Q438" s="40">
        <v>1020</v>
      </c>
      <c r="R438" s="42">
        <f t="shared" si="47"/>
        <v>13</v>
      </c>
      <c r="S438" s="42">
        <f t="shared" si="43"/>
        <v>7201.2</v>
      </c>
      <c r="T438" s="40">
        <v>13260</v>
      </c>
      <c r="U438" s="40"/>
      <c r="V438" s="40"/>
      <c r="W438" s="40"/>
      <c r="X438" s="40">
        <v>920</v>
      </c>
      <c r="Y438" s="42">
        <f t="shared" si="44"/>
        <v>6495.2</v>
      </c>
      <c r="Z438" s="40">
        <f t="shared" si="45"/>
        <v>93615.599999999991</v>
      </c>
      <c r="AA438" s="42">
        <f t="shared" si="46"/>
        <v>44153.239999999991</v>
      </c>
      <c r="AB438" s="40"/>
      <c r="AC438" s="40"/>
      <c r="AD438" s="40"/>
      <c r="AE438" s="40"/>
      <c r="AF438" s="40"/>
      <c r="AG438" s="40"/>
      <c r="AH438" s="40"/>
    </row>
    <row r="439" spans="1:34" x14ac:dyDescent="0.25">
      <c r="A439" s="56">
        <v>436</v>
      </c>
      <c r="B439" s="56" t="s">
        <v>122</v>
      </c>
      <c r="C439" s="40" t="s">
        <v>130</v>
      </c>
      <c r="D439" s="40" t="s">
        <v>131</v>
      </c>
      <c r="E439" s="40">
        <v>34.26</v>
      </c>
      <c r="F439" s="38" t="s">
        <v>1788</v>
      </c>
      <c r="G439" s="38" t="s">
        <v>40</v>
      </c>
      <c r="H439" s="40">
        <v>35</v>
      </c>
      <c r="I439" s="48">
        <v>43447</v>
      </c>
      <c r="J439" s="48">
        <v>43471</v>
      </c>
      <c r="K439" s="48">
        <v>43605</v>
      </c>
      <c r="L439" s="40">
        <v>24</v>
      </c>
      <c r="M439" s="40">
        <v>158</v>
      </c>
      <c r="N439" s="40">
        <v>8655</v>
      </c>
      <c r="O439" s="42">
        <f t="shared" si="42"/>
        <v>61104.299999999996</v>
      </c>
      <c r="P439" s="40"/>
      <c r="Q439" s="40">
        <v>1160</v>
      </c>
      <c r="R439" s="42">
        <f t="shared" si="47"/>
        <v>13</v>
      </c>
      <c r="S439" s="42">
        <f t="shared" si="43"/>
        <v>8189.6</v>
      </c>
      <c r="T439" s="40">
        <v>15080</v>
      </c>
      <c r="U439" s="40"/>
      <c r="V439" s="40"/>
      <c r="W439" s="40"/>
      <c r="X439" s="40">
        <v>1080</v>
      </c>
      <c r="Y439" s="42">
        <f t="shared" si="44"/>
        <v>7624.8</v>
      </c>
      <c r="Z439" s="40">
        <f t="shared" si="45"/>
        <v>106464.8</v>
      </c>
      <c r="AA439" s="42">
        <f t="shared" si="46"/>
        <v>45360.500000000007</v>
      </c>
      <c r="AB439" s="40"/>
      <c r="AC439" s="40"/>
      <c r="AD439" s="40"/>
      <c r="AE439" s="40"/>
      <c r="AF439" s="40"/>
      <c r="AG439" s="40"/>
      <c r="AH439" s="40"/>
    </row>
    <row r="440" spans="1:34" x14ac:dyDescent="0.25">
      <c r="A440" s="56">
        <v>437</v>
      </c>
      <c r="B440" s="56" t="s">
        <v>122</v>
      </c>
      <c r="C440" s="40" t="s">
        <v>130</v>
      </c>
      <c r="D440" s="40" t="s">
        <v>131</v>
      </c>
      <c r="E440" s="40">
        <v>34.24</v>
      </c>
      <c r="F440" s="38" t="s">
        <v>1789</v>
      </c>
      <c r="G440" s="38" t="s">
        <v>41</v>
      </c>
      <c r="H440" s="40">
        <v>35</v>
      </c>
      <c r="I440" s="48">
        <v>43435</v>
      </c>
      <c r="J440" s="48">
        <v>43477</v>
      </c>
      <c r="K440" s="48">
        <v>43601</v>
      </c>
      <c r="L440" s="40">
        <v>42</v>
      </c>
      <c r="M440" s="40">
        <v>166</v>
      </c>
      <c r="N440" s="40">
        <v>8755</v>
      </c>
      <c r="O440" s="42">
        <f t="shared" si="42"/>
        <v>61810.299999999996</v>
      </c>
      <c r="P440" s="40"/>
      <c r="Q440" s="40">
        <v>1160</v>
      </c>
      <c r="R440" s="42">
        <f t="shared" si="47"/>
        <v>13</v>
      </c>
      <c r="S440" s="42">
        <f t="shared" si="43"/>
        <v>8189.6</v>
      </c>
      <c r="T440" s="40">
        <v>15080</v>
      </c>
      <c r="U440" s="40"/>
      <c r="V440" s="40"/>
      <c r="W440" s="40"/>
      <c r="X440" s="40">
        <v>1080</v>
      </c>
      <c r="Y440" s="42">
        <f t="shared" si="44"/>
        <v>7624.8</v>
      </c>
      <c r="Z440" s="40">
        <f t="shared" si="45"/>
        <v>106464.8</v>
      </c>
      <c r="AA440" s="42">
        <f t="shared" si="46"/>
        <v>44654.500000000007</v>
      </c>
      <c r="AB440" s="40"/>
      <c r="AC440" s="40"/>
      <c r="AD440" s="40"/>
      <c r="AE440" s="40"/>
      <c r="AF440" s="40"/>
      <c r="AG440" s="40"/>
      <c r="AH440" s="40"/>
    </row>
    <row r="441" spans="1:34" x14ac:dyDescent="0.25">
      <c r="A441" s="56">
        <v>438</v>
      </c>
      <c r="B441" s="56" t="s">
        <v>122</v>
      </c>
      <c r="C441" s="40" t="s">
        <v>130</v>
      </c>
      <c r="D441" s="40" t="s">
        <v>124</v>
      </c>
      <c r="E441" s="40">
        <v>34.229999999999997</v>
      </c>
      <c r="F441" s="38" t="s">
        <v>1790</v>
      </c>
      <c r="G441" s="38" t="s">
        <v>42</v>
      </c>
      <c r="H441" s="40">
        <v>35</v>
      </c>
      <c r="I441" s="48">
        <v>43444</v>
      </c>
      <c r="J441" s="48">
        <v>43471</v>
      </c>
      <c r="K441" s="48">
        <v>43605</v>
      </c>
      <c r="L441" s="40">
        <v>27</v>
      </c>
      <c r="M441" s="40">
        <v>161</v>
      </c>
      <c r="N441" s="40">
        <v>8655</v>
      </c>
      <c r="O441" s="42">
        <f t="shared" si="42"/>
        <v>61104.299999999996</v>
      </c>
      <c r="P441" s="40"/>
      <c r="Q441" s="40">
        <v>1160</v>
      </c>
      <c r="R441" s="42">
        <f t="shared" si="47"/>
        <v>13</v>
      </c>
      <c r="S441" s="42">
        <f t="shared" si="43"/>
        <v>8189.6</v>
      </c>
      <c r="T441" s="40">
        <v>15080</v>
      </c>
      <c r="U441" s="40"/>
      <c r="V441" s="40"/>
      <c r="W441" s="40"/>
      <c r="X441" s="40">
        <v>1080</v>
      </c>
      <c r="Y441" s="42">
        <f t="shared" si="44"/>
        <v>7624.8</v>
      </c>
      <c r="Z441" s="40">
        <f t="shared" si="45"/>
        <v>106464.8</v>
      </c>
      <c r="AA441" s="42">
        <f t="shared" si="46"/>
        <v>45360.500000000007</v>
      </c>
      <c r="AB441" s="40"/>
      <c r="AC441" s="40"/>
      <c r="AD441" s="40"/>
      <c r="AE441" s="40"/>
      <c r="AF441" s="40"/>
      <c r="AG441" s="40"/>
      <c r="AH441" s="40"/>
    </row>
    <row r="442" spans="1:34" x14ac:dyDescent="0.25">
      <c r="A442" s="56">
        <v>439</v>
      </c>
      <c r="B442" s="56" t="s">
        <v>122</v>
      </c>
      <c r="C442" s="40" t="s">
        <v>130</v>
      </c>
      <c r="D442" s="40" t="s">
        <v>124</v>
      </c>
      <c r="E442" s="42">
        <v>34.200000000000003</v>
      </c>
      <c r="F442" s="38" t="s">
        <v>1791</v>
      </c>
      <c r="G442" s="38" t="s">
        <v>43</v>
      </c>
      <c r="H442" s="40">
        <v>35</v>
      </c>
      <c r="I442" s="50">
        <v>43438</v>
      </c>
      <c r="J442" s="50">
        <v>43475</v>
      </c>
      <c r="K442" s="48">
        <v>43603</v>
      </c>
      <c r="L442" s="40">
        <v>37</v>
      </c>
      <c r="M442" s="40">
        <v>165</v>
      </c>
      <c r="N442" s="40">
        <v>8755</v>
      </c>
      <c r="O442" s="42">
        <f t="shared" si="42"/>
        <v>61810.299999999996</v>
      </c>
      <c r="P442" s="40"/>
      <c r="Q442" s="40">
        <v>1200</v>
      </c>
      <c r="R442" s="42">
        <f t="shared" si="47"/>
        <v>13</v>
      </c>
      <c r="S442" s="42">
        <f t="shared" si="43"/>
        <v>8472</v>
      </c>
      <c r="T442" s="40">
        <v>15600</v>
      </c>
      <c r="U442" s="40"/>
      <c r="V442" s="40"/>
      <c r="W442" s="40"/>
      <c r="X442" s="40">
        <v>1080</v>
      </c>
      <c r="Y442" s="42">
        <f t="shared" si="44"/>
        <v>7624.8</v>
      </c>
      <c r="Z442" s="40">
        <f t="shared" si="45"/>
        <v>110136</v>
      </c>
      <c r="AA442" s="42">
        <f t="shared" si="46"/>
        <v>48325.700000000004</v>
      </c>
      <c r="AB442" s="40"/>
      <c r="AC442" s="40"/>
      <c r="AD442" s="40"/>
      <c r="AE442" s="40"/>
      <c r="AF442" s="40"/>
      <c r="AG442" s="40"/>
      <c r="AH442" s="40"/>
    </row>
    <row r="443" spans="1:34" x14ac:dyDescent="0.25">
      <c r="A443" s="56">
        <v>440</v>
      </c>
      <c r="B443" s="56" t="s">
        <v>122</v>
      </c>
      <c r="C443" s="40" t="s">
        <v>130</v>
      </c>
      <c r="D443" s="40" t="s">
        <v>124</v>
      </c>
      <c r="E443" s="40">
        <v>34.19</v>
      </c>
      <c r="F443" s="38" t="s">
        <v>1792</v>
      </c>
      <c r="G443" s="38" t="s">
        <v>44</v>
      </c>
      <c r="H443" s="40">
        <v>35</v>
      </c>
      <c r="I443" s="48">
        <v>43427</v>
      </c>
      <c r="J443" s="48">
        <v>43466</v>
      </c>
      <c r="K443" s="48">
        <v>43598</v>
      </c>
      <c r="L443" s="40">
        <v>39</v>
      </c>
      <c r="M443" s="40">
        <v>171</v>
      </c>
      <c r="N443" s="40">
        <v>8755</v>
      </c>
      <c r="O443" s="42">
        <f t="shared" si="42"/>
        <v>61810.299999999996</v>
      </c>
      <c r="P443" s="40"/>
      <c r="Q443" s="40">
        <v>1200</v>
      </c>
      <c r="R443" s="42">
        <f t="shared" si="47"/>
        <v>13</v>
      </c>
      <c r="S443" s="42">
        <f t="shared" si="43"/>
        <v>8472</v>
      </c>
      <c r="T443" s="40">
        <v>15600</v>
      </c>
      <c r="U443" s="40"/>
      <c r="V443" s="40"/>
      <c r="W443" s="40"/>
      <c r="X443" s="40">
        <v>1100</v>
      </c>
      <c r="Y443" s="42">
        <f t="shared" si="44"/>
        <v>7765.9999999999991</v>
      </c>
      <c r="Z443" s="40">
        <f t="shared" si="45"/>
        <v>110136</v>
      </c>
      <c r="AA443" s="42">
        <f t="shared" si="46"/>
        <v>48325.700000000004</v>
      </c>
      <c r="AB443" s="40"/>
      <c r="AC443" s="40"/>
      <c r="AD443" s="40"/>
      <c r="AE443" s="40"/>
      <c r="AF443" s="40"/>
      <c r="AG443" s="40"/>
      <c r="AH443" s="40"/>
    </row>
    <row r="444" spans="1:34" x14ac:dyDescent="0.25">
      <c r="A444" s="56">
        <v>441</v>
      </c>
      <c r="B444" s="56" t="s">
        <v>122</v>
      </c>
      <c r="C444" s="40" t="s">
        <v>130</v>
      </c>
      <c r="D444" s="40" t="s">
        <v>124</v>
      </c>
      <c r="E444" s="40">
        <v>34.18</v>
      </c>
      <c r="F444" s="38" t="s">
        <v>1793</v>
      </c>
      <c r="G444" s="38" t="s">
        <v>45</v>
      </c>
      <c r="H444" s="40">
        <v>35</v>
      </c>
      <c r="I444" s="48">
        <v>43431</v>
      </c>
      <c r="J444" s="48">
        <v>43470</v>
      </c>
      <c r="K444" s="48">
        <v>43599</v>
      </c>
      <c r="L444" s="40">
        <v>39</v>
      </c>
      <c r="M444" s="40">
        <v>168</v>
      </c>
      <c r="N444" s="40">
        <v>8755</v>
      </c>
      <c r="O444" s="42">
        <f t="shared" si="42"/>
        <v>61810.299999999996</v>
      </c>
      <c r="P444" s="40"/>
      <c r="Q444" s="40">
        <v>1160</v>
      </c>
      <c r="R444" s="42">
        <f t="shared" si="47"/>
        <v>13</v>
      </c>
      <c r="S444" s="42">
        <f t="shared" si="43"/>
        <v>8189.6</v>
      </c>
      <c r="T444" s="40">
        <v>15080</v>
      </c>
      <c r="U444" s="40"/>
      <c r="V444" s="40"/>
      <c r="W444" s="40"/>
      <c r="X444" s="40">
        <v>1160</v>
      </c>
      <c r="Y444" s="42">
        <f t="shared" si="44"/>
        <v>8189.6</v>
      </c>
      <c r="Z444" s="40">
        <f t="shared" si="45"/>
        <v>106464.8</v>
      </c>
      <c r="AA444" s="42">
        <f t="shared" si="46"/>
        <v>44654.500000000007</v>
      </c>
      <c r="AB444" s="40"/>
      <c r="AC444" s="40"/>
      <c r="AD444" s="40"/>
      <c r="AE444" s="40"/>
      <c r="AF444" s="40"/>
      <c r="AG444" s="40"/>
      <c r="AH444" s="40"/>
    </row>
    <row r="445" spans="1:34" x14ac:dyDescent="0.25">
      <c r="A445" s="56">
        <v>442</v>
      </c>
      <c r="B445" s="56" t="s">
        <v>122</v>
      </c>
      <c r="C445" s="40" t="s">
        <v>130</v>
      </c>
      <c r="D445" s="40" t="s">
        <v>124</v>
      </c>
      <c r="E445" s="40">
        <v>34.17</v>
      </c>
      <c r="F445" s="38" t="s">
        <v>1776</v>
      </c>
      <c r="G445" s="38" t="s">
        <v>14</v>
      </c>
      <c r="H445" s="40">
        <v>35</v>
      </c>
      <c r="I445" s="48">
        <v>43431</v>
      </c>
      <c r="J445" s="48">
        <v>43475</v>
      </c>
      <c r="K445" s="48">
        <v>43600</v>
      </c>
      <c r="L445" s="40">
        <v>44</v>
      </c>
      <c r="M445" s="40">
        <v>169</v>
      </c>
      <c r="N445" s="40">
        <v>8755</v>
      </c>
      <c r="O445" s="42">
        <f t="shared" si="42"/>
        <v>61810.299999999996</v>
      </c>
      <c r="P445" s="40"/>
      <c r="Q445" s="40">
        <v>1200</v>
      </c>
      <c r="R445" s="42">
        <f t="shared" si="47"/>
        <v>13</v>
      </c>
      <c r="S445" s="42">
        <f t="shared" si="43"/>
        <v>8472</v>
      </c>
      <c r="T445" s="40">
        <v>15600</v>
      </c>
      <c r="U445" s="40"/>
      <c r="V445" s="40"/>
      <c r="W445" s="40"/>
      <c r="X445" s="40">
        <v>1000</v>
      </c>
      <c r="Y445" s="42">
        <f t="shared" si="44"/>
        <v>7060</v>
      </c>
      <c r="Z445" s="40">
        <f t="shared" si="45"/>
        <v>110136</v>
      </c>
      <c r="AA445" s="42">
        <f t="shared" si="46"/>
        <v>48325.700000000004</v>
      </c>
      <c r="AB445" s="40"/>
      <c r="AC445" s="40"/>
      <c r="AD445" s="40"/>
      <c r="AE445" s="40"/>
      <c r="AF445" s="40"/>
      <c r="AG445" s="40"/>
      <c r="AH445" s="40"/>
    </row>
    <row r="446" spans="1:34" x14ac:dyDescent="0.25">
      <c r="A446" s="56">
        <v>443</v>
      </c>
      <c r="B446" s="56" t="s">
        <v>122</v>
      </c>
      <c r="C446" s="40" t="s">
        <v>130</v>
      </c>
      <c r="D446" s="40" t="s">
        <v>124</v>
      </c>
      <c r="E446" s="40">
        <v>34.15</v>
      </c>
      <c r="F446" s="38" t="s">
        <v>1777</v>
      </c>
      <c r="G446" s="38" t="s">
        <v>20</v>
      </c>
      <c r="H446" s="40">
        <v>35</v>
      </c>
      <c r="I446" s="48">
        <v>43428</v>
      </c>
      <c r="J446" s="48">
        <v>43466</v>
      </c>
      <c r="K446" s="48">
        <v>43593</v>
      </c>
      <c r="L446" s="40">
        <v>38</v>
      </c>
      <c r="M446" s="40">
        <v>165</v>
      </c>
      <c r="N446" s="40">
        <v>8755</v>
      </c>
      <c r="O446" s="42">
        <f t="shared" si="42"/>
        <v>61810.299999999996</v>
      </c>
      <c r="P446" s="40"/>
      <c r="Q446" s="40">
        <v>1200</v>
      </c>
      <c r="R446" s="42">
        <f t="shared" si="47"/>
        <v>13</v>
      </c>
      <c r="S446" s="42">
        <f t="shared" si="43"/>
        <v>8472</v>
      </c>
      <c r="T446" s="40">
        <v>15600</v>
      </c>
      <c r="U446" s="40"/>
      <c r="V446" s="40"/>
      <c r="W446" s="40"/>
      <c r="X446" s="40">
        <v>1000</v>
      </c>
      <c r="Y446" s="42">
        <f t="shared" si="44"/>
        <v>7060</v>
      </c>
      <c r="Z446" s="40">
        <f t="shared" si="45"/>
        <v>110136</v>
      </c>
      <c r="AA446" s="42">
        <f t="shared" si="46"/>
        <v>48325.700000000004</v>
      </c>
      <c r="AB446" s="40"/>
      <c r="AC446" s="40"/>
      <c r="AD446" s="40"/>
      <c r="AE446" s="40"/>
      <c r="AF446" s="40"/>
      <c r="AG446" s="40"/>
      <c r="AH446" s="40"/>
    </row>
    <row r="447" spans="1:34" x14ac:dyDescent="0.25">
      <c r="A447" s="56">
        <v>444</v>
      </c>
      <c r="B447" s="56" t="s">
        <v>122</v>
      </c>
      <c r="C447" s="40" t="s">
        <v>130</v>
      </c>
      <c r="D447" s="40" t="s">
        <v>124</v>
      </c>
      <c r="E447" s="40">
        <v>34.130000000000003</v>
      </c>
      <c r="F447" s="38" t="s">
        <v>1788</v>
      </c>
      <c r="G447" s="38" t="s">
        <v>40</v>
      </c>
      <c r="H447" s="40">
        <v>35</v>
      </c>
      <c r="I447" s="50">
        <v>43438</v>
      </c>
      <c r="J447" s="50">
        <v>43475</v>
      </c>
      <c r="K447" s="48">
        <v>43603</v>
      </c>
      <c r="L447" s="40">
        <v>37</v>
      </c>
      <c r="M447" s="40">
        <v>165</v>
      </c>
      <c r="N447" s="40">
        <v>8755</v>
      </c>
      <c r="O447" s="42">
        <f t="shared" si="42"/>
        <v>61810.299999999996</v>
      </c>
      <c r="P447" s="40"/>
      <c r="Q447" s="40">
        <v>1200</v>
      </c>
      <c r="R447" s="42">
        <f t="shared" si="47"/>
        <v>13</v>
      </c>
      <c r="S447" s="42">
        <f t="shared" si="43"/>
        <v>8472</v>
      </c>
      <c r="T447" s="40">
        <v>15600</v>
      </c>
      <c r="U447" s="40"/>
      <c r="V447" s="40"/>
      <c r="W447" s="40"/>
      <c r="X447" s="40">
        <v>1080</v>
      </c>
      <c r="Y447" s="42">
        <f t="shared" si="44"/>
        <v>7624.8</v>
      </c>
      <c r="Z447" s="40">
        <f t="shared" si="45"/>
        <v>110136</v>
      </c>
      <c r="AA447" s="42">
        <f t="shared" si="46"/>
        <v>48325.700000000004</v>
      </c>
      <c r="AB447" s="40"/>
      <c r="AC447" s="40"/>
      <c r="AD447" s="40"/>
      <c r="AE447" s="40"/>
      <c r="AF447" s="40"/>
      <c r="AG447" s="40"/>
      <c r="AH447" s="40"/>
    </row>
    <row r="448" spans="1:34" x14ac:dyDescent="0.25">
      <c r="A448" s="56">
        <v>445</v>
      </c>
      <c r="B448" s="56" t="s">
        <v>122</v>
      </c>
      <c r="C448" s="40" t="s">
        <v>130</v>
      </c>
      <c r="D448" s="40" t="s">
        <v>124</v>
      </c>
      <c r="E448" s="40">
        <v>34.119999999999997</v>
      </c>
      <c r="F448" s="38" t="s">
        <v>1789</v>
      </c>
      <c r="G448" s="38" t="s">
        <v>41</v>
      </c>
      <c r="H448" s="40">
        <v>35</v>
      </c>
      <c r="I448" s="48">
        <v>43444</v>
      </c>
      <c r="J448" s="48">
        <v>43471</v>
      </c>
      <c r="K448" s="48">
        <v>43605</v>
      </c>
      <c r="L448" s="40">
        <v>27</v>
      </c>
      <c r="M448" s="40">
        <v>161</v>
      </c>
      <c r="N448" s="40">
        <v>8655</v>
      </c>
      <c r="O448" s="42">
        <f t="shared" si="42"/>
        <v>61104.299999999996</v>
      </c>
      <c r="P448" s="40"/>
      <c r="Q448" s="40">
        <v>1160</v>
      </c>
      <c r="R448" s="42">
        <f t="shared" si="47"/>
        <v>13</v>
      </c>
      <c r="S448" s="42">
        <f t="shared" si="43"/>
        <v>8189.6</v>
      </c>
      <c r="T448" s="40">
        <v>15080</v>
      </c>
      <c r="U448" s="40"/>
      <c r="V448" s="40"/>
      <c r="W448" s="40"/>
      <c r="X448" s="40">
        <v>1080</v>
      </c>
      <c r="Y448" s="42">
        <f t="shared" si="44"/>
        <v>7624.8</v>
      </c>
      <c r="Z448" s="40">
        <f t="shared" si="45"/>
        <v>106464.8</v>
      </c>
      <c r="AA448" s="42">
        <f t="shared" si="46"/>
        <v>45360.500000000007</v>
      </c>
      <c r="AB448" s="40"/>
      <c r="AC448" s="40"/>
      <c r="AD448" s="40"/>
      <c r="AE448" s="40"/>
      <c r="AF448" s="40"/>
      <c r="AG448" s="40"/>
      <c r="AH448" s="40"/>
    </row>
    <row r="449" spans="1:34" x14ac:dyDescent="0.25">
      <c r="A449" s="56">
        <v>446</v>
      </c>
      <c r="B449" s="56" t="s">
        <v>122</v>
      </c>
      <c r="C449" s="40" t="s">
        <v>130</v>
      </c>
      <c r="D449" s="40" t="s">
        <v>124</v>
      </c>
      <c r="E449" s="40">
        <v>34.11</v>
      </c>
      <c r="F449" s="38" t="s">
        <v>1790</v>
      </c>
      <c r="G449" s="38" t="s">
        <v>42</v>
      </c>
      <c r="H449" s="40">
        <v>35</v>
      </c>
      <c r="I449" s="50">
        <v>43438</v>
      </c>
      <c r="J449" s="50">
        <v>43475</v>
      </c>
      <c r="K449" s="48">
        <v>43603</v>
      </c>
      <c r="L449" s="40">
        <v>37</v>
      </c>
      <c r="M449" s="40">
        <v>165</v>
      </c>
      <c r="N449" s="40">
        <v>8755</v>
      </c>
      <c r="O449" s="42">
        <f t="shared" si="42"/>
        <v>61810.299999999996</v>
      </c>
      <c r="P449" s="40"/>
      <c r="Q449" s="40">
        <v>1200</v>
      </c>
      <c r="R449" s="42">
        <f t="shared" si="47"/>
        <v>13</v>
      </c>
      <c r="S449" s="42">
        <f t="shared" si="43"/>
        <v>8472</v>
      </c>
      <c r="T449" s="40">
        <v>15600</v>
      </c>
      <c r="U449" s="40"/>
      <c r="V449" s="40"/>
      <c r="W449" s="40"/>
      <c r="X449" s="40">
        <v>1080</v>
      </c>
      <c r="Y449" s="42">
        <f t="shared" si="44"/>
        <v>7624.8</v>
      </c>
      <c r="Z449" s="40">
        <f t="shared" si="45"/>
        <v>110136</v>
      </c>
      <c r="AA449" s="42">
        <f t="shared" si="46"/>
        <v>48325.700000000004</v>
      </c>
      <c r="AB449" s="40"/>
      <c r="AC449" s="40"/>
      <c r="AD449" s="40"/>
      <c r="AE449" s="40"/>
      <c r="AF449" s="40"/>
      <c r="AG449" s="40"/>
      <c r="AH449" s="40"/>
    </row>
    <row r="450" spans="1:34" x14ac:dyDescent="0.25">
      <c r="A450" s="56">
        <v>447</v>
      </c>
      <c r="B450" s="56" t="s">
        <v>122</v>
      </c>
      <c r="C450" s="40" t="s">
        <v>130</v>
      </c>
      <c r="D450" s="40" t="s">
        <v>124</v>
      </c>
      <c r="E450" s="42">
        <v>34.1</v>
      </c>
      <c r="F450" s="38" t="s">
        <v>1791</v>
      </c>
      <c r="G450" s="38" t="s">
        <v>43</v>
      </c>
      <c r="H450" s="40">
        <v>35</v>
      </c>
      <c r="I450" s="48">
        <v>43427</v>
      </c>
      <c r="J450" s="48">
        <v>43466</v>
      </c>
      <c r="K450" s="48">
        <v>43598</v>
      </c>
      <c r="L450" s="40">
        <v>39</v>
      </c>
      <c r="M450" s="40">
        <v>171</v>
      </c>
      <c r="N450" s="40">
        <v>8755</v>
      </c>
      <c r="O450" s="42">
        <f t="shared" si="42"/>
        <v>61810.299999999996</v>
      </c>
      <c r="P450" s="40"/>
      <c r="Q450" s="40">
        <v>1200</v>
      </c>
      <c r="R450" s="42">
        <f t="shared" si="47"/>
        <v>13</v>
      </c>
      <c r="S450" s="42">
        <f t="shared" si="43"/>
        <v>8472</v>
      </c>
      <c r="T450" s="40">
        <v>15600</v>
      </c>
      <c r="U450" s="40"/>
      <c r="V450" s="40"/>
      <c r="W450" s="40"/>
      <c r="X450" s="40">
        <v>1100</v>
      </c>
      <c r="Y450" s="42">
        <f t="shared" si="44"/>
        <v>7765.9999999999991</v>
      </c>
      <c r="Z450" s="40">
        <f t="shared" si="45"/>
        <v>110136</v>
      </c>
      <c r="AA450" s="42">
        <f t="shared" si="46"/>
        <v>48325.700000000004</v>
      </c>
      <c r="AB450" s="40"/>
      <c r="AC450" s="40"/>
      <c r="AD450" s="40"/>
      <c r="AE450" s="40"/>
      <c r="AF450" s="40"/>
      <c r="AG450" s="40"/>
      <c r="AH450" s="40"/>
    </row>
    <row r="451" spans="1:34" x14ac:dyDescent="0.25">
      <c r="A451" s="56">
        <v>448</v>
      </c>
      <c r="B451" s="56" t="s">
        <v>122</v>
      </c>
      <c r="C451" s="40" t="s">
        <v>130</v>
      </c>
      <c r="D451" s="40" t="s">
        <v>124</v>
      </c>
      <c r="E451" s="40">
        <v>34.5</v>
      </c>
      <c r="F451" s="38" t="s">
        <v>1776</v>
      </c>
      <c r="G451" s="38" t="s">
        <v>14</v>
      </c>
      <c r="H451" s="40">
        <v>35</v>
      </c>
      <c r="I451" s="48">
        <v>43431</v>
      </c>
      <c r="J451" s="48">
        <v>43470</v>
      </c>
      <c r="K451" s="48">
        <v>43599</v>
      </c>
      <c r="L451" s="40">
        <v>39</v>
      </c>
      <c r="M451" s="40">
        <v>168</v>
      </c>
      <c r="N451" s="40">
        <v>8755</v>
      </c>
      <c r="O451" s="42">
        <f t="shared" si="42"/>
        <v>61810.299999999996</v>
      </c>
      <c r="P451" s="40"/>
      <c r="Q451" s="40">
        <v>1160</v>
      </c>
      <c r="R451" s="42">
        <f t="shared" si="47"/>
        <v>13</v>
      </c>
      <c r="S451" s="42">
        <f t="shared" si="43"/>
        <v>8189.6</v>
      </c>
      <c r="T451" s="40">
        <v>15080</v>
      </c>
      <c r="U451" s="40"/>
      <c r="V451" s="40"/>
      <c r="W451" s="40"/>
      <c r="X451" s="40">
        <v>1160</v>
      </c>
      <c r="Y451" s="42">
        <f t="shared" si="44"/>
        <v>8189.6</v>
      </c>
      <c r="Z451" s="40">
        <f t="shared" si="45"/>
        <v>106464.8</v>
      </c>
      <c r="AA451" s="42">
        <f t="shared" si="46"/>
        <v>44654.500000000007</v>
      </c>
      <c r="AB451" s="40"/>
      <c r="AC451" s="40"/>
      <c r="AD451" s="40"/>
      <c r="AE451" s="40"/>
      <c r="AF451" s="40"/>
      <c r="AG451" s="40"/>
      <c r="AH451" s="40"/>
    </row>
    <row r="452" spans="1:34" x14ac:dyDescent="0.25">
      <c r="A452" s="56">
        <v>449</v>
      </c>
      <c r="B452" s="56" t="s">
        <v>122</v>
      </c>
      <c r="C452" s="40" t="s">
        <v>130</v>
      </c>
      <c r="D452" s="40" t="s">
        <v>124</v>
      </c>
      <c r="E452" s="40">
        <v>34.4</v>
      </c>
      <c r="F452" s="38" t="s">
        <v>1777</v>
      </c>
      <c r="G452" s="38" t="s">
        <v>20</v>
      </c>
      <c r="H452" s="40">
        <v>35</v>
      </c>
      <c r="I452" s="48">
        <v>43431</v>
      </c>
      <c r="J452" s="48">
        <v>43475</v>
      </c>
      <c r="K452" s="48">
        <v>43600</v>
      </c>
      <c r="L452" s="40">
        <v>44</v>
      </c>
      <c r="M452" s="40">
        <v>169</v>
      </c>
      <c r="N452" s="40">
        <v>8755</v>
      </c>
      <c r="O452" s="42">
        <f t="shared" si="42"/>
        <v>61810.299999999996</v>
      </c>
      <c r="P452" s="40"/>
      <c r="Q452" s="40">
        <v>1200</v>
      </c>
      <c r="R452" s="42">
        <f t="shared" si="47"/>
        <v>13</v>
      </c>
      <c r="S452" s="42">
        <f t="shared" si="43"/>
        <v>8472</v>
      </c>
      <c r="T452" s="40">
        <v>15600</v>
      </c>
      <c r="U452" s="40"/>
      <c r="V452" s="40"/>
      <c r="W452" s="40"/>
      <c r="X452" s="40">
        <v>1000</v>
      </c>
      <c r="Y452" s="42">
        <f t="shared" si="44"/>
        <v>7060</v>
      </c>
      <c r="Z452" s="40">
        <f t="shared" si="45"/>
        <v>110136</v>
      </c>
      <c r="AA452" s="42">
        <f t="shared" si="46"/>
        <v>48325.700000000004</v>
      </c>
      <c r="AB452" s="40"/>
      <c r="AC452" s="40"/>
      <c r="AD452" s="40"/>
      <c r="AE452" s="40"/>
      <c r="AF452" s="40"/>
      <c r="AG452" s="40"/>
      <c r="AH452" s="40"/>
    </row>
    <row r="453" spans="1:34" x14ac:dyDescent="0.25">
      <c r="A453" s="56">
        <v>450</v>
      </c>
      <c r="B453" s="56" t="s">
        <v>122</v>
      </c>
      <c r="C453" s="40" t="s">
        <v>130</v>
      </c>
      <c r="D453" s="40" t="s">
        <v>124</v>
      </c>
      <c r="E453" s="40">
        <v>34.1</v>
      </c>
      <c r="F453" s="38" t="s">
        <v>1778</v>
      </c>
      <c r="G453" s="38" t="s">
        <v>29</v>
      </c>
      <c r="H453" s="40">
        <v>35</v>
      </c>
      <c r="I453" s="48">
        <v>43428</v>
      </c>
      <c r="J453" s="48">
        <v>43466</v>
      </c>
      <c r="K453" s="48">
        <v>43593</v>
      </c>
      <c r="L453" s="40">
        <v>38</v>
      </c>
      <c r="M453" s="40">
        <v>165</v>
      </c>
      <c r="N453" s="40">
        <v>8755</v>
      </c>
      <c r="O453" s="42">
        <f t="shared" ref="O453:O516" si="48">(N453/H453)*247.1</f>
        <v>61810.299999999996</v>
      </c>
      <c r="P453" s="40"/>
      <c r="Q453" s="40">
        <v>1200</v>
      </c>
      <c r="R453" s="42">
        <f t="shared" si="47"/>
        <v>13</v>
      </c>
      <c r="S453" s="42">
        <f t="shared" ref="S453:S516" si="49">(Q453/H453)*247.1</f>
        <v>8472</v>
      </c>
      <c r="T453" s="40">
        <v>15600</v>
      </c>
      <c r="U453" s="40"/>
      <c r="V453" s="40"/>
      <c r="W453" s="40"/>
      <c r="X453" s="40">
        <v>1000</v>
      </c>
      <c r="Y453" s="42">
        <f t="shared" ref="Y453:Y516" si="50">(X453/H453)*247.1</f>
        <v>7060</v>
      </c>
      <c r="Z453" s="40">
        <f t="shared" ref="Z453:Z516" si="51">S453*R453</f>
        <v>110136</v>
      </c>
      <c r="AA453" s="42">
        <f t="shared" ref="AA453:AA516" si="52">Z453-O453</f>
        <v>48325.700000000004</v>
      </c>
      <c r="AB453" s="40"/>
      <c r="AC453" s="40"/>
      <c r="AD453" s="40"/>
      <c r="AE453" s="40"/>
      <c r="AF453" s="40"/>
      <c r="AG453" s="40"/>
      <c r="AH453" s="40"/>
    </row>
    <row r="454" spans="1:34" x14ac:dyDescent="0.25">
      <c r="A454" s="56">
        <v>451</v>
      </c>
      <c r="B454" s="56" t="s">
        <v>10</v>
      </c>
      <c r="C454" s="40" t="s">
        <v>132</v>
      </c>
      <c r="D454" s="40" t="s">
        <v>133</v>
      </c>
      <c r="E454" s="44">
        <v>118.2</v>
      </c>
      <c r="F454" s="38" t="s">
        <v>1754</v>
      </c>
      <c r="G454" s="38" t="s">
        <v>134</v>
      </c>
      <c r="H454" s="40">
        <v>30</v>
      </c>
      <c r="I454" s="48">
        <v>43435</v>
      </c>
      <c r="J454" s="48">
        <v>43467</v>
      </c>
      <c r="K454" s="48">
        <v>43589</v>
      </c>
      <c r="L454" s="49">
        <v>32</v>
      </c>
      <c r="M454" s="49">
        <v>154</v>
      </c>
      <c r="N454" s="40">
        <v>7280</v>
      </c>
      <c r="O454" s="42">
        <f t="shared" si="48"/>
        <v>59962.933333333327</v>
      </c>
      <c r="P454" s="40">
        <v>14</v>
      </c>
      <c r="Q454" s="42">
        <f>((P454*10000)/(25*247.1))*H454</f>
        <v>679.88668555240793</v>
      </c>
      <c r="R454" s="42">
        <f t="shared" si="47"/>
        <v>15.44375</v>
      </c>
      <c r="S454" s="42">
        <f t="shared" si="49"/>
        <v>5599.9999999999991</v>
      </c>
      <c r="T454" s="40">
        <v>10500</v>
      </c>
      <c r="U454" s="40"/>
      <c r="V454" s="40"/>
      <c r="W454" s="40"/>
      <c r="X454" s="42">
        <v>620</v>
      </c>
      <c r="Y454" s="42">
        <f t="shared" si="50"/>
        <v>5106.7333333333336</v>
      </c>
      <c r="Z454" s="40">
        <f t="shared" si="51"/>
        <v>86484.999999999985</v>
      </c>
      <c r="AA454" s="42">
        <f t="shared" si="52"/>
        <v>26522.066666666658</v>
      </c>
      <c r="AB454" s="40"/>
      <c r="AC454" s="40"/>
      <c r="AD454" s="40"/>
      <c r="AE454" s="40"/>
      <c r="AF454" s="40"/>
      <c r="AG454" s="40"/>
      <c r="AH454" s="40"/>
    </row>
    <row r="455" spans="1:34" x14ac:dyDescent="0.25">
      <c r="A455" s="56">
        <v>452</v>
      </c>
      <c r="B455" s="56" t="s">
        <v>10</v>
      </c>
      <c r="C455" s="40" t="s">
        <v>132</v>
      </c>
      <c r="D455" s="40" t="s">
        <v>133</v>
      </c>
      <c r="E455" s="44">
        <v>118.3</v>
      </c>
      <c r="F455" s="38" t="s">
        <v>1755</v>
      </c>
      <c r="G455" s="38" t="s">
        <v>135</v>
      </c>
      <c r="H455" s="40">
        <v>33</v>
      </c>
      <c r="I455" s="48">
        <v>43428</v>
      </c>
      <c r="J455" s="48">
        <v>43468</v>
      </c>
      <c r="K455" s="48">
        <v>43587</v>
      </c>
      <c r="L455" s="49">
        <v>40</v>
      </c>
      <c r="M455" s="49">
        <v>159</v>
      </c>
      <c r="N455" s="40">
        <v>7530</v>
      </c>
      <c r="O455" s="42">
        <f t="shared" si="48"/>
        <v>56383.727272727272</v>
      </c>
      <c r="P455" s="40">
        <v>16</v>
      </c>
      <c r="Q455" s="42">
        <f t="shared" ref="Q455:Q518" si="53">((P455*10000)/(25*247.1))*H455</f>
        <v>854.71469040874138</v>
      </c>
      <c r="R455" s="42">
        <f t="shared" si="47"/>
        <v>15.209753787878789</v>
      </c>
      <c r="S455" s="42">
        <f t="shared" si="49"/>
        <v>6399.9999999999991</v>
      </c>
      <c r="T455" s="40">
        <v>13000</v>
      </c>
      <c r="U455" s="40"/>
      <c r="V455" s="40"/>
      <c r="W455" s="40"/>
      <c r="X455" s="42">
        <v>715</v>
      </c>
      <c r="Y455" s="42">
        <f t="shared" si="50"/>
        <v>5353.8333333333339</v>
      </c>
      <c r="Z455" s="40">
        <f t="shared" si="51"/>
        <v>97342.42424242424</v>
      </c>
      <c r="AA455" s="42">
        <f t="shared" si="52"/>
        <v>40958.696969696968</v>
      </c>
      <c r="AB455" s="40"/>
      <c r="AC455" s="40"/>
      <c r="AD455" s="40"/>
      <c r="AE455" s="40"/>
      <c r="AF455" s="40"/>
      <c r="AG455" s="40"/>
      <c r="AH455" s="40"/>
    </row>
    <row r="456" spans="1:34" x14ac:dyDescent="0.25">
      <c r="A456" s="56">
        <v>453</v>
      </c>
      <c r="B456" s="56" t="s">
        <v>10</v>
      </c>
      <c r="C456" s="40" t="s">
        <v>132</v>
      </c>
      <c r="D456" s="40" t="s">
        <v>133</v>
      </c>
      <c r="E456" s="44">
        <v>118.26</v>
      </c>
      <c r="F456" s="38" t="s">
        <v>1756</v>
      </c>
      <c r="G456" s="38" t="s">
        <v>136</v>
      </c>
      <c r="H456" s="40">
        <v>30</v>
      </c>
      <c r="I456" s="48">
        <v>43434</v>
      </c>
      <c r="J456" s="48">
        <v>43466</v>
      </c>
      <c r="K456" s="48">
        <v>43590</v>
      </c>
      <c r="L456" s="49">
        <v>32</v>
      </c>
      <c r="M456" s="49">
        <v>156</v>
      </c>
      <c r="N456" s="40">
        <v>7030</v>
      </c>
      <c r="O456" s="42">
        <f t="shared" si="48"/>
        <v>57903.76666666667</v>
      </c>
      <c r="P456" s="40">
        <v>14</v>
      </c>
      <c r="Q456" s="42">
        <f t="shared" si="53"/>
        <v>679.88668555240793</v>
      </c>
      <c r="R456" s="42">
        <f t="shared" ref="R456:R519" si="54">T456/Q456</f>
        <v>14.708333333333334</v>
      </c>
      <c r="S456" s="42">
        <f t="shared" si="49"/>
        <v>5599.9999999999991</v>
      </c>
      <c r="T456" s="40">
        <v>10000</v>
      </c>
      <c r="U456" s="40"/>
      <c r="V456" s="40"/>
      <c r="W456" s="40"/>
      <c r="X456" s="42">
        <v>480</v>
      </c>
      <c r="Y456" s="42">
        <f t="shared" si="50"/>
        <v>3953.6</v>
      </c>
      <c r="Z456" s="40">
        <f t="shared" si="51"/>
        <v>82366.666666666657</v>
      </c>
      <c r="AA456" s="42">
        <f t="shared" si="52"/>
        <v>24462.899999999987</v>
      </c>
      <c r="AB456" s="40"/>
      <c r="AC456" s="40"/>
      <c r="AD456" s="40"/>
      <c r="AE456" s="40"/>
      <c r="AF456" s="40"/>
      <c r="AG456" s="40"/>
      <c r="AH456" s="40"/>
    </row>
    <row r="457" spans="1:34" x14ac:dyDescent="0.25">
      <c r="A457" s="56">
        <v>454</v>
      </c>
      <c r="B457" s="56" t="s">
        <v>10</v>
      </c>
      <c r="C457" s="40" t="s">
        <v>132</v>
      </c>
      <c r="D457" s="40" t="s">
        <v>133</v>
      </c>
      <c r="E457" s="44">
        <v>118.21</v>
      </c>
      <c r="F457" s="38" t="s">
        <v>1757</v>
      </c>
      <c r="G457" s="38" t="s">
        <v>137</v>
      </c>
      <c r="H457" s="40">
        <v>30</v>
      </c>
      <c r="I457" s="48">
        <v>43432</v>
      </c>
      <c r="J457" s="48">
        <v>43466</v>
      </c>
      <c r="K457" s="48">
        <v>43589</v>
      </c>
      <c r="L457" s="49">
        <v>34</v>
      </c>
      <c r="M457" s="49">
        <v>157</v>
      </c>
      <c r="N457" s="40">
        <v>7380</v>
      </c>
      <c r="O457" s="42">
        <f t="shared" si="48"/>
        <v>60786.6</v>
      </c>
      <c r="P457" s="40">
        <v>14</v>
      </c>
      <c r="Q457" s="42">
        <f t="shared" si="53"/>
        <v>679.88668555240793</v>
      </c>
      <c r="R457" s="42">
        <f t="shared" si="54"/>
        <v>15.44375</v>
      </c>
      <c r="S457" s="42">
        <f t="shared" si="49"/>
        <v>5599.9999999999991</v>
      </c>
      <c r="T457" s="40">
        <v>10500</v>
      </c>
      <c r="U457" s="40"/>
      <c r="V457" s="40"/>
      <c r="W457" s="40"/>
      <c r="X457" s="42">
        <v>582</v>
      </c>
      <c r="Y457" s="42">
        <f t="shared" si="50"/>
        <v>4793.74</v>
      </c>
      <c r="Z457" s="40">
        <f t="shared" si="51"/>
        <v>86484.999999999985</v>
      </c>
      <c r="AA457" s="42">
        <f t="shared" si="52"/>
        <v>25698.399999999987</v>
      </c>
      <c r="AB457" s="40"/>
      <c r="AC457" s="40"/>
      <c r="AD457" s="40"/>
      <c r="AE457" s="40"/>
      <c r="AF457" s="40"/>
      <c r="AG457" s="40"/>
      <c r="AH457" s="40"/>
    </row>
    <row r="458" spans="1:34" x14ac:dyDescent="0.25">
      <c r="A458" s="56">
        <v>455</v>
      </c>
      <c r="B458" s="56" t="s">
        <v>10</v>
      </c>
      <c r="C458" s="40" t="s">
        <v>132</v>
      </c>
      <c r="D458" s="40" t="s">
        <v>133</v>
      </c>
      <c r="E458" s="44">
        <v>118.16</v>
      </c>
      <c r="F458" s="38" t="s">
        <v>1758</v>
      </c>
      <c r="G458" s="38" t="s">
        <v>138</v>
      </c>
      <c r="H458" s="40">
        <v>30</v>
      </c>
      <c r="I458" s="48">
        <v>43432</v>
      </c>
      <c r="J458" s="48">
        <v>43828</v>
      </c>
      <c r="K458" s="48">
        <v>43586</v>
      </c>
      <c r="L458" s="49">
        <v>39</v>
      </c>
      <c r="M458" s="49">
        <v>154</v>
      </c>
      <c r="N458" s="40">
        <v>7530</v>
      </c>
      <c r="O458" s="42">
        <f t="shared" si="48"/>
        <v>62022.1</v>
      </c>
      <c r="P458" s="40">
        <v>13</v>
      </c>
      <c r="Q458" s="42">
        <f t="shared" si="53"/>
        <v>631.32335087009312</v>
      </c>
      <c r="R458" s="42">
        <f t="shared" si="54"/>
        <v>15.04775641025641</v>
      </c>
      <c r="S458" s="42">
        <f t="shared" si="49"/>
        <v>5200</v>
      </c>
      <c r="T458" s="40">
        <v>9500</v>
      </c>
      <c r="U458" s="40"/>
      <c r="V458" s="40"/>
      <c r="W458" s="40"/>
      <c r="X458" s="42">
        <v>580</v>
      </c>
      <c r="Y458" s="42">
        <f t="shared" si="50"/>
        <v>4777.2666666666664</v>
      </c>
      <c r="Z458" s="40">
        <f t="shared" si="51"/>
        <v>78248.333333333328</v>
      </c>
      <c r="AA458" s="42">
        <f t="shared" si="52"/>
        <v>16226.23333333333</v>
      </c>
      <c r="AB458" s="40"/>
      <c r="AC458" s="40"/>
      <c r="AD458" s="40"/>
      <c r="AE458" s="40"/>
      <c r="AF458" s="40"/>
      <c r="AG458" s="40"/>
      <c r="AH458" s="40"/>
    </row>
    <row r="459" spans="1:34" x14ac:dyDescent="0.25">
      <c r="A459" s="56">
        <v>456</v>
      </c>
      <c r="B459" s="56" t="s">
        <v>10</v>
      </c>
      <c r="C459" s="40" t="s">
        <v>132</v>
      </c>
      <c r="D459" s="40" t="s">
        <v>133</v>
      </c>
      <c r="E459" s="44">
        <v>118.13</v>
      </c>
      <c r="F459" s="38" t="s">
        <v>1759</v>
      </c>
      <c r="G459" s="38" t="s">
        <v>139</v>
      </c>
      <c r="H459" s="40">
        <v>33</v>
      </c>
      <c r="I459" s="48">
        <v>43431</v>
      </c>
      <c r="J459" s="48">
        <v>43468</v>
      </c>
      <c r="K459" s="48">
        <v>43590</v>
      </c>
      <c r="L459" s="49">
        <v>37</v>
      </c>
      <c r="M459" s="49">
        <v>159</v>
      </c>
      <c r="N459" s="40">
        <v>7630</v>
      </c>
      <c r="O459" s="42">
        <f t="shared" si="48"/>
        <v>57132.515151515152</v>
      </c>
      <c r="P459" s="40">
        <v>14</v>
      </c>
      <c r="Q459" s="42">
        <f t="shared" si="53"/>
        <v>747.87535410764872</v>
      </c>
      <c r="R459" s="42">
        <f t="shared" si="54"/>
        <v>14.708333333333334</v>
      </c>
      <c r="S459" s="42">
        <f t="shared" si="49"/>
        <v>5599.9999999999991</v>
      </c>
      <c r="T459" s="40">
        <v>11000</v>
      </c>
      <c r="U459" s="40"/>
      <c r="V459" s="40"/>
      <c r="W459" s="40"/>
      <c r="X459" s="42">
        <v>633.6</v>
      </c>
      <c r="Y459" s="42">
        <f t="shared" si="50"/>
        <v>4744.32</v>
      </c>
      <c r="Z459" s="40">
        <f t="shared" si="51"/>
        <v>82366.666666666657</v>
      </c>
      <c r="AA459" s="42">
        <f t="shared" si="52"/>
        <v>25234.151515151505</v>
      </c>
      <c r="AB459" s="40"/>
      <c r="AC459" s="40"/>
      <c r="AD459" s="40"/>
      <c r="AE459" s="40"/>
      <c r="AF459" s="40"/>
      <c r="AG459" s="40"/>
      <c r="AH459" s="40"/>
    </row>
    <row r="460" spans="1:34" x14ac:dyDescent="0.25">
      <c r="A460" s="56">
        <v>457</v>
      </c>
      <c r="B460" s="56" t="s">
        <v>10</v>
      </c>
      <c r="C460" s="40" t="s">
        <v>132</v>
      </c>
      <c r="D460" s="40" t="s">
        <v>133</v>
      </c>
      <c r="E460" s="44">
        <v>118.22</v>
      </c>
      <c r="F460" s="38" t="s">
        <v>1760</v>
      </c>
      <c r="G460" s="38" t="s">
        <v>140</v>
      </c>
      <c r="H460" s="40">
        <v>29</v>
      </c>
      <c r="I460" s="48">
        <v>43427</v>
      </c>
      <c r="J460" s="48">
        <v>43464</v>
      </c>
      <c r="K460" s="48">
        <v>43586</v>
      </c>
      <c r="L460" s="49">
        <v>37</v>
      </c>
      <c r="M460" s="49">
        <v>159</v>
      </c>
      <c r="N460" s="40">
        <v>7580</v>
      </c>
      <c r="O460" s="42">
        <f t="shared" si="48"/>
        <v>64586.827586206891</v>
      </c>
      <c r="P460" s="40">
        <v>15</v>
      </c>
      <c r="Q460" s="42">
        <f t="shared" si="53"/>
        <v>704.16835289356538</v>
      </c>
      <c r="R460" s="42">
        <f t="shared" si="54"/>
        <v>15.621264367816091</v>
      </c>
      <c r="S460" s="42">
        <f t="shared" si="49"/>
        <v>6000</v>
      </c>
      <c r="T460" s="40">
        <v>11000</v>
      </c>
      <c r="U460" s="40"/>
      <c r="V460" s="40"/>
      <c r="W460" s="40"/>
      <c r="X460" s="42">
        <v>541.33333333333337</v>
      </c>
      <c r="Y460" s="42">
        <f t="shared" si="50"/>
        <v>4612.5333333333338</v>
      </c>
      <c r="Z460" s="40">
        <f t="shared" si="51"/>
        <v>93727.586206896536</v>
      </c>
      <c r="AA460" s="42">
        <f t="shared" si="52"/>
        <v>29140.758620689645</v>
      </c>
      <c r="AB460" s="40"/>
      <c r="AC460" s="40"/>
      <c r="AD460" s="40"/>
      <c r="AE460" s="40"/>
      <c r="AF460" s="40"/>
      <c r="AG460" s="40"/>
      <c r="AH460" s="40"/>
    </row>
    <row r="461" spans="1:34" x14ac:dyDescent="0.25">
      <c r="A461" s="56">
        <v>458</v>
      </c>
      <c r="B461" s="56" t="s">
        <v>10</v>
      </c>
      <c r="C461" s="40" t="s">
        <v>132</v>
      </c>
      <c r="D461" s="40" t="s">
        <v>133</v>
      </c>
      <c r="E461" s="44">
        <v>118.24</v>
      </c>
      <c r="F461" s="38" t="s">
        <v>1761</v>
      </c>
      <c r="G461" s="38" t="s">
        <v>141</v>
      </c>
      <c r="H461" s="40">
        <v>30</v>
      </c>
      <c r="I461" s="48">
        <v>43432</v>
      </c>
      <c r="J461" s="48">
        <v>43464</v>
      </c>
      <c r="K461" s="48">
        <v>43587</v>
      </c>
      <c r="L461" s="49">
        <v>32</v>
      </c>
      <c r="M461" s="49">
        <v>155</v>
      </c>
      <c r="N461" s="40">
        <v>7030</v>
      </c>
      <c r="O461" s="42">
        <f t="shared" si="48"/>
        <v>57903.76666666667</v>
      </c>
      <c r="P461" s="40">
        <v>14</v>
      </c>
      <c r="Q461" s="42">
        <f t="shared" si="53"/>
        <v>679.88668555240793</v>
      </c>
      <c r="R461" s="42">
        <f t="shared" si="54"/>
        <v>14.708333333333334</v>
      </c>
      <c r="S461" s="42">
        <f t="shared" si="49"/>
        <v>5599.9999999999991</v>
      </c>
      <c r="T461" s="40">
        <v>10000</v>
      </c>
      <c r="U461" s="40"/>
      <c r="V461" s="40"/>
      <c r="W461" s="40"/>
      <c r="X461" s="42">
        <v>650</v>
      </c>
      <c r="Y461" s="42">
        <f t="shared" si="50"/>
        <v>5353.8333333333339</v>
      </c>
      <c r="Z461" s="40">
        <f t="shared" si="51"/>
        <v>82366.666666666657</v>
      </c>
      <c r="AA461" s="42">
        <f t="shared" si="52"/>
        <v>24462.899999999987</v>
      </c>
      <c r="AB461" s="40"/>
      <c r="AC461" s="40"/>
      <c r="AD461" s="40"/>
      <c r="AE461" s="40"/>
      <c r="AF461" s="40"/>
      <c r="AG461" s="40"/>
      <c r="AH461" s="40"/>
    </row>
    <row r="462" spans="1:34" x14ac:dyDescent="0.25">
      <c r="A462" s="56">
        <v>459</v>
      </c>
      <c r="B462" s="56" t="s">
        <v>10</v>
      </c>
      <c r="C462" s="40" t="s">
        <v>142</v>
      </c>
      <c r="D462" s="40" t="s">
        <v>133</v>
      </c>
      <c r="E462" s="44">
        <v>19.11</v>
      </c>
      <c r="F462" s="38" t="s">
        <v>1762</v>
      </c>
      <c r="G462" s="38" t="s">
        <v>143</v>
      </c>
      <c r="H462" s="40">
        <v>30</v>
      </c>
      <c r="I462" s="48">
        <v>43432</v>
      </c>
      <c r="J462" s="48">
        <v>43466</v>
      </c>
      <c r="K462" s="48">
        <v>43590</v>
      </c>
      <c r="L462" s="49">
        <v>34</v>
      </c>
      <c r="M462" s="49">
        <v>158</v>
      </c>
      <c r="N462" s="40">
        <v>8280</v>
      </c>
      <c r="O462" s="42">
        <f t="shared" si="48"/>
        <v>68199.599999999991</v>
      </c>
      <c r="P462" s="40">
        <v>17</v>
      </c>
      <c r="Q462" s="42">
        <f t="shared" si="53"/>
        <v>825.57668959935245</v>
      </c>
      <c r="R462" s="42">
        <f t="shared" si="54"/>
        <v>14.535294117647059</v>
      </c>
      <c r="S462" s="42">
        <f t="shared" si="49"/>
        <v>6800</v>
      </c>
      <c r="T462" s="40">
        <v>12000</v>
      </c>
      <c r="U462" s="40"/>
      <c r="V462" s="40"/>
      <c r="W462" s="40"/>
      <c r="X462" s="79">
        <v>775</v>
      </c>
      <c r="Y462" s="42">
        <f t="shared" si="50"/>
        <v>6383.4166666666661</v>
      </c>
      <c r="Z462" s="40">
        <f t="shared" si="51"/>
        <v>98840</v>
      </c>
      <c r="AA462" s="42">
        <f t="shared" si="52"/>
        <v>30640.400000000009</v>
      </c>
      <c r="AB462" s="40"/>
      <c r="AC462" s="40"/>
      <c r="AD462" s="40"/>
      <c r="AE462" s="40"/>
      <c r="AF462" s="40"/>
      <c r="AG462" s="40"/>
      <c r="AH462" s="40"/>
    </row>
    <row r="463" spans="1:34" x14ac:dyDescent="0.25">
      <c r="A463" s="56">
        <v>460</v>
      </c>
      <c r="B463" s="56" t="s">
        <v>10</v>
      </c>
      <c r="C463" s="40" t="s">
        <v>132</v>
      </c>
      <c r="D463" s="40" t="s">
        <v>133</v>
      </c>
      <c r="E463" s="44">
        <v>118.7</v>
      </c>
      <c r="F463" s="38" t="s">
        <v>1763</v>
      </c>
      <c r="G463" s="38" t="s">
        <v>144</v>
      </c>
      <c r="H463" s="40">
        <v>30</v>
      </c>
      <c r="I463" s="48">
        <v>43432</v>
      </c>
      <c r="J463" s="48">
        <v>43463</v>
      </c>
      <c r="K463" s="48">
        <v>43588</v>
      </c>
      <c r="L463" s="49">
        <v>31</v>
      </c>
      <c r="M463" s="49">
        <v>156</v>
      </c>
      <c r="N463" s="40">
        <v>6630</v>
      </c>
      <c r="O463" s="42">
        <f t="shared" si="48"/>
        <v>54609.1</v>
      </c>
      <c r="P463" s="40">
        <v>14</v>
      </c>
      <c r="Q463" s="42">
        <f t="shared" si="53"/>
        <v>679.88668555240793</v>
      </c>
      <c r="R463" s="42">
        <f t="shared" si="54"/>
        <v>14.708333333333334</v>
      </c>
      <c r="S463" s="42">
        <f t="shared" si="49"/>
        <v>5599.9999999999991</v>
      </c>
      <c r="T463" s="40">
        <v>10000</v>
      </c>
      <c r="U463" s="40"/>
      <c r="V463" s="40"/>
      <c r="W463" s="40"/>
      <c r="X463" s="42">
        <v>480</v>
      </c>
      <c r="Y463" s="42">
        <f t="shared" si="50"/>
        <v>3953.6</v>
      </c>
      <c r="Z463" s="40">
        <f t="shared" si="51"/>
        <v>82366.666666666657</v>
      </c>
      <c r="AA463" s="42">
        <f t="shared" si="52"/>
        <v>27757.566666666658</v>
      </c>
      <c r="AB463" s="40"/>
      <c r="AC463" s="40"/>
      <c r="AD463" s="40"/>
      <c r="AE463" s="40"/>
      <c r="AF463" s="40"/>
      <c r="AG463" s="40"/>
      <c r="AH463" s="40"/>
    </row>
    <row r="464" spans="1:34" x14ac:dyDescent="0.25">
      <c r="A464" s="56">
        <v>461</v>
      </c>
      <c r="B464" s="56" t="s">
        <v>10</v>
      </c>
      <c r="C464" s="40" t="s">
        <v>132</v>
      </c>
      <c r="D464" s="40" t="s">
        <v>133</v>
      </c>
      <c r="E464" s="44">
        <v>118.14</v>
      </c>
      <c r="F464" s="38" t="s">
        <v>1764</v>
      </c>
      <c r="G464" s="38" t="s">
        <v>145</v>
      </c>
      <c r="H464" s="40">
        <v>34</v>
      </c>
      <c r="I464" s="48">
        <v>43431</v>
      </c>
      <c r="J464" s="48">
        <v>43468</v>
      </c>
      <c r="K464" s="48">
        <v>43588</v>
      </c>
      <c r="L464" s="49">
        <v>37</v>
      </c>
      <c r="M464" s="49">
        <v>157</v>
      </c>
      <c r="N464" s="40">
        <v>7260</v>
      </c>
      <c r="O464" s="42">
        <f t="shared" si="48"/>
        <v>52763.117647058825</v>
      </c>
      <c r="P464" s="40">
        <v>13.5</v>
      </c>
      <c r="Q464" s="42">
        <f t="shared" si="53"/>
        <v>743.01902063941725</v>
      </c>
      <c r="R464" s="42">
        <f t="shared" si="54"/>
        <v>14.80446623093682</v>
      </c>
      <c r="S464" s="42">
        <f t="shared" si="49"/>
        <v>5400</v>
      </c>
      <c r="T464" s="40">
        <v>11000</v>
      </c>
      <c r="U464" s="40"/>
      <c r="V464" s="40"/>
      <c r="W464" s="40"/>
      <c r="X464" s="42">
        <v>646</v>
      </c>
      <c r="Y464" s="42">
        <f t="shared" si="50"/>
        <v>4694.8999999999996</v>
      </c>
      <c r="Z464" s="40">
        <f t="shared" si="51"/>
        <v>79944.117647058825</v>
      </c>
      <c r="AA464" s="42">
        <f t="shared" si="52"/>
        <v>27181</v>
      </c>
      <c r="AB464" s="40"/>
      <c r="AC464" s="40"/>
      <c r="AD464" s="40"/>
      <c r="AE464" s="40"/>
      <c r="AF464" s="40"/>
      <c r="AG464" s="40"/>
      <c r="AH464" s="40"/>
    </row>
    <row r="465" spans="1:34" x14ac:dyDescent="0.25">
      <c r="A465" s="56">
        <v>462</v>
      </c>
      <c r="B465" s="56" t="s">
        <v>10</v>
      </c>
      <c r="C465" s="40" t="s">
        <v>132</v>
      </c>
      <c r="D465" s="40" t="s">
        <v>133</v>
      </c>
      <c r="E465" s="44">
        <v>118.17</v>
      </c>
      <c r="F465" s="38" t="s">
        <v>1765</v>
      </c>
      <c r="G465" s="38" t="s">
        <v>145</v>
      </c>
      <c r="H465" s="40">
        <v>30</v>
      </c>
      <c r="I465" s="48">
        <v>43434</v>
      </c>
      <c r="J465" s="48">
        <v>43466</v>
      </c>
      <c r="K465" s="48">
        <v>43591</v>
      </c>
      <c r="L465" s="49">
        <v>32</v>
      </c>
      <c r="M465" s="49">
        <v>157</v>
      </c>
      <c r="N465" s="40">
        <v>7330</v>
      </c>
      <c r="O465" s="42">
        <f t="shared" si="48"/>
        <v>60374.76666666667</v>
      </c>
      <c r="P465" s="40">
        <v>14</v>
      </c>
      <c r="Q465" s="42">
        <f t="shared" si="53"/>
        <v>679.88668555240793</v>
      </c>
      <c r="R465" s="42">
        <f t="shared" si="54"/>
        <v>15.0025</v>
      </c>
      <c r="S465" s="42">
        <f t="shared" si="49"/>
        <v>5599.9999999999991</v>
      </c>
      <c r="T465" s="40">
        <v>10200</v>
      </c>
      <c r="U465" s="40"/>
      <c r="V465" s="40"/>
      <c r="W465" s="40"/>
      <c r="X465" s="42">
        <v>444</v>
      </c>
      <c r="Y465" s="42">
        <f t="shared" si="50"/>
        <v>3657.08</v>
      </c>
      <c r="Z465" s="40">
        <f t="shared" si="51"/>
        <v>84013.999999999985</v>
      </c>
      <c r="AA465" s="42">
        <f t="shared" si="52"/>
        <v>23639.233333333315</v>
      </c>
      <c r="AB465" s="40"/>
      <c r="AC465" s="40"/>
      <c r="AD465" s="40"/>
      <c r="AE465" s="40"/>
      <c r="AF465" s="40"/>
      <c r="AG465" s="40"/>
      <c r="AH465" s="40"/>
    </row>
    <row r="466" spans="1:34" x14ac:dyDescent="0.25">
      <c r="A466" s="56">
        <v>463</v>
      </c>
      <c r="B466" s="56" t="s">
        <v>10</v>
      </c>
      <c r="C466" s="40" t="s">
        <v>132</v>
      </c>
      <c r="D466" s="40" t="s">
        <v>133</v>
      </c>
      <c r="E466" s="44">
        <v>118.12</v>
      </c>
      <c r="F466" s="38" t="s">
        <v>1766</v>
      </c>
      <c r="G466" s="38" t="s">
        <v>146</v>
      </c>
      <c r="H466" s="40">
        <v>31</v>
      </c>
      <c r="I466" s="48">
        <v>43432</v>
      </c>
      <c r="J466" s="48">
        <v>43470</v>
      </c>
      <c r="K466" s="48">
        <v>43589</v>
      </c>
      <c r="L466" s="49">
        <v>38</v>
      </c>
      <c r="M466" s="49">
        <v>157</v>
      </c>
      <c r="N466" s="54">
        <v>7530</v>
      </c>
      <c r="O466" s="42">
        <f t="shared" si="48"/>
        <v>60021.38709677419</v>
      </c>
      <c r="P466" s="40">
        <v>16</v>
      </c>
      <c r="Q466" s="42">
        <f t="shared" si="53"/>
        <v>802.91380008093881</v>
      </c>
      <c r="R466" s="42">
        <f t="shared" si="54"/>
        <v>14.945564516129034</v>
      </c>
      <c r="S466" s="42">
        <f t="shared" si="49"/>
        <v>6399.9999999999991</v>
      </c>
      <c r="T466" s="40">
        <v>12000</v>
      </c>
      <c r="U466" s="40"/>
      <c r="V466" s="40"/>
      <c r="W466" s="40"/>
      <c r="X466" s="42">
        <v>537.33333333333326</v>
      </c>
      <c r="Y466" s="42">
        <f t="shared" si="50"/>
        <v>4283.0666666666666</v>
      </c>
      <c r="Z466" s="40">
        <f t="shared" si="51"/>
        <v>95651.612903225803</v>
      </c>
      <c r="AA466" s="42">
        <f t="shared" si="52"/>
        <v>35630.225806451614</v>
      </c>
      <c r="AB466" s="40"/>
      <c r="AC466" s="40"/>
      <c r="AD466" s="40"/>
      <c r="AE466" s="40"/>
      <c r="AF466" s="40"/>
      <c r="AG466" s="40"/>
      <c r="AH466" s="40"/>
    </row>
    <row r="467" spans="1:34" x14ac:dyDescent="0.25">
      <c r="A467" s="56">
        <v>464</v>
      </c>
      <c r="B467" s="56" t="s">
        <v>10</v>
      </c>
      <c r="C467" s="40" t="s">
        <v>142</v>
      </c>
      <c r="D467" s="40" t="s">
        <v>133</v>
      </c>
      <c r="E467" s="44">
        <v>119.24</v>
      </c>
      <c r="F467" s="38" t="s">
        <v>1767</v>
      </c>
      <c r="G467" s="38" t="s">
        <v>147</v>
      </c>
      <c r="H467" s="40">
        <v>30</v>
      </c>
      <c r="I467" s="48">
        <v>43434</v>
      </c>
      <c r="J467" s="48">
        <v>43467</v>
      </c>
      <c r="K467" s="48">
        <v>43590</v>
      </c>
      <c r="L467" s="49">
        <v>33</v>
      </c>
      <c r="M467" s="49">
        <v>156</v>
      </c>
      <c r="N467" s="40">
        <v>7530</v>
      </c>
      <c r="O467" s="42">
        <f t="shared" si="48"/>
        <v>62022.1</v>
      </c>
      <c r="P467" s="40">
        <v>15</v>
      </c>
      <c r="Q467" s="42">
        <f t="shared" si="53"/>
        <v>728.45002023472284</v>
      </c>
      <c r="R467" s="42">
        <f t="shared" si="54"/>
        <v>15.100555555555554</v>
      </c>
      <c r="S467" s="42">
        <f t="shared" si="49"/>
        <v>6000</v>
      </c>
      <c r="T467" s="40">
        <v>11000</v>
      </c>
      <c r="U467" s="40"/>
      <c r="V467" s="40"/>
      <c r="W467" s="40"/>
      <c r="X467" s="42">
        <v>436.36363636363637</v>
      </c>
      <c r="Y467" s="42">
        <f t="shared" si="50"/>
        <v>3594.181818181818</v>
      </c>
      <c r="Z467" s="40">
        <f t="shared" si="51"/>
        <v>90603.333333333314</v>
      </c>
      <c r="AA467" s="42">
        <f t="shared" si="52"/>
        <v>28581.233333333315</v>
      </c>
      <c r="AB467" s="40"/>
      <c r="AC467" s="40"/>
      <c r="AD467" s="40"/>
      <c r="AE467" s="40"/>
      <c r="AF467" s="40"/>
      <c r="AG467" s="40"/>
      <c r="AH467" s="40"/>
    </row>
    <row r="468" spans="1:34" x14ac:dyDescent="0.25">
      <c r="A468" s="56">
        <v>465</v>
      </c>
      <c r="B468" s="56" t="s">
        <v>10</v>
      </c>
      <c r="C468" s="40" t="s">
        <v>142</v>
      </c>
      <c r="D468" s="40" t="s">
        <v>133</v>
      </c>
      <c r="E468" s="44">
        <v>19.100000000000001</v>
      </c>
      <c r="F468" s="38" t="s">
        <v>1768</v>
      </c>
      <c r="G468" s="38" t="s">
        <v>148</v>
      </c>
      <c r="H468" s="40">
        <v>33</v>
      </c>
      <c r="I468" s="48">
        <v>43435</v>
      </c>
      <c r="J468" s="48">
        <v>43469</v>
      </c>
      <c r="K468" s="48">
        <v>43589</v>
      </c>
      <c r="L468" s="49">
        <v>34</v>
      </c>
      <c r="M468" s="49">
        <v>154</v>
      </c>
      <c r="N468" s="40">
        <v>8430</v>
      </c>
      <c r="O468" s="42">
        <f t="shared" si="48"/>
        <v>63122.818181818184</v>
      </c>
      <c r="P468" s="40">
        <v>14</v>
      </c>
      <c r="Q468" s="42">
        <f t="shared" si="53"/>
        <v>747.87535410764872</v>
      </c>
      <c r="R468" s="42">
        <f t="shared" si="54"/>
        <v>14.708333333333334</v>
      </c>
      <c r="S468" s="42">
        <f t="shared" si="49"/>
        <v>5599.9999999999991</v>
      </c>
      <c r="T468" s="40">
        <v>11000</v>
      </c>
      <c r="U468" s="40"/>
      <c r="V468" s="40"/>
      <c r="W468" s="40"/>
      <c r="X468" s="42">
        <v>726</v>
      </c>
      <c r="Y468" s="42">
        <f t="shared" si="50"/>
        <v>5436.2</v>
      </c>
      <c r="Z468" s="40">
        <f t="shared" si="51"/>
        <v>82366.666666666657</v>
      </c>
      <c r="AA468" s="42">
        <f t="shared" si="52"/>
        <v>19243.848484848473</v>
      </c>
      <c r="AB468" s="40"/>
      <c r="AC468" s="40"/>
      <c r="AD468" s="40"/>
      <c r="AE468" s="40"/>
      <c r="AF468" s="40"/>
      <c r="AG468" s="40"/>
      <c r="AH468" s="40"/>
    </row>
    <row r="469" spans="1:34" x14ac:dyDescent="0.25">
      <c r="A469" s="56">
        <v>466</v>
      </c>
      <c r="B469" s="56" t="s">
        <v>10</v>
      </c>
      <c r="C469" s="40" t="s">
        <v>142</v>
      </c>
      <c r="D469" s="40" t="s">
        <v>133</v>
      </c>
      <c r="E469" s="44">
        <v>19.13</v>
      </c>
      <c r="F469" s="38" t="s">
        <v>1769</v>
      </c>
      <c r="G469" s="38" t="s">
        <v>149</v>
      </c>
      <c r="H469" s="40">
        <v>30</v>
      </c>
      <c r="I469" s="48">
        <v>43431</v>
      </c>
      <c r="J469" s="48">
        <v>43466</v>
      </c>
      <c r="K469" s="48">
        <v>43588</v>
      </c>
      <c r="L469" s="49">
        <v>35</v>
      </c>
      <c r="M469" s="49">
        <v>157</v>
      </c>
      <c r="N469" s="40">
        <v>7980</v>
      </c>
      <c r="O469" s="42">
        <f t="shared" si="48"/>
        <v>65728.599999999991</v>
      </c>
      <c r="P469" s="40">
        <v>16</v>
      </c>
      <c r="Q469" s="42">
        <f t="shared" si="53"/>
        <v>777.01335491703753</v>
      </c>
      <c r="R469" s="42">
        <f t="shared" si="54"/>
        <v>15.443750000000001</v>
      </c>
      <c r="S469" s="42">
        <f t="shared" si="49"/>
        <v>6399.9999999999982</v>
      </c>
      <c r="T469" s="40">
        <v>12000</v>
      </c>
      <c r="U469" s="40"/>
      <c r="V469" s="40"/>
      <c r="W469" s="40"/>
      <c r="X469" s="42">
        <v>560</v>
      </c>
      <c r="Y469" s="42">
        <f t="shared" si="50"/>
        <v>4612.5333333333338</v>
      </c>
      <c r="Z469" s="40">
        <f t="shared" si="51"/>
        <v>98839.999999999985</v>
      </c>
      <c r="AA469" s="42">
        <f t="shared" si="52"/>
        <v>33111.399999999994</v>
      </c>
      <c r="AB469" s="40"/>
      <c r="AC469" s="40"/>
      <c r="AD469" s="40"/>
      <c r="AE469" s="40"/>
      <c r="AF469" s="40"/>
      <c r="AG469" s="40"/>
      <c r="AH469" s="40"/>
    </row>
    <row r="470" spans="1:34" x14ac:dyDescent="0.25">
      <c r="A470" s="56">
        <v>467</v>
      </c>
      <c r="B470" s="56" t="s">
        <v>10</v>
      </c>
      <c r="C470" s="40" t="s">
        <v>142</v>
      </c>
      <c r="D470" s="40" t="s">
        <v>133</v>
      </c>
      <c r="E470" s="44">
        <v>119.14</v>
      </c>
      <c r="F470" s="38" t="s">
        <v>1770</v>
      </c>
      <c r="G470" s="38" t="s">
        <v>150</v>
      </c>
      <c r="H470" s="40">
        <v>30</v>
      </c>
      <c r="I470" s="48">
        <v>43432</v>
      </c>
      <c r="J470" s="48">
        <v>43468</v>
      </c>
      <c r="K470" s="48">
        <v>43588</v>
      </c>
      <c r="L470" s="49">
        <v>36</v>
      </c>
      <c r="M470" s="49">
        <v>156</v>
      </c>
      <c r="N470" s="40">
        <v>8330</v>
      </c>
      <c r="O470" s="42">
        <f t="shared" si="48"/>
        <v>68611.433333333334</v>
      </c>
      <c r="P470" s="40">
        <v>15</v>
      </c>
      <c r="Q470" s="42">
        <f t="shared" si="53"/>
        <v>728.45002023472284</v>
      </c>
      <c r="R470" s="42">
        <f t="shared" si="54"/>
        <v>14.825999999999999</v>
      </c>
      <c r="S470" s="42">
        <f t="shared" si="49"/>
        <v>6000</v>
      </c>
      <c r="T470" s="40">
        <v>10800</v>
      </c>
      <c r="U470" s="40"/>
      <c r="V470" s="40"/>
      <c r="W470" s="40"/>
      <c r="X470" s="42">
        <v>480</v>
      </c>
      <c r="Y470" s="42">
        <f t="shared" si="50"/>
        <v>3953.6</v>
      </c>
      <c r="Z470" s="40">
        <f t="shared" si="51"/>
        <v>88955.999999999985</v>
      </c>
      <c r="AA470" s="42">
        <f t="shared" si="52"/>
        <v>20344.566666666651</v>
      </c>
      <c r="AB470" s="40"/>
      <c r="AC470" s="40"/>
      <c r="AD470" s="40"/>
      <c r="AE470" s="40"/>
      <c r="AF470" s="40"/>
      <c r="AG470" s="40"/>
      <c r="AH470" s="40"/>
    </row>
    <row r="471" spans="1:34" x14ac:dyDescent="0.25">
      <c r="A471" s="56">
        <v>468</v>
      </c>
      <c r="B471" s="56" t="s">
        <v>10</v>
      </c>
      <c r="C471" s="40" t="s">
        <v>142</v>
      </c>
      <c r="D471" s="40" t="s">
        <v>133</v>
      </c>
      <c r="E471" s="44">
        <v>119.15</v>
      </c>
      <c r="F471" s="38" t="s">
        <v>1771</v>
      </c>
      <c r="G471" s="38" t="s">
        <v>151</v>
      </c>
      <c r="H471" s="40">
        <v>28</v>
      </c>
      <c r="I471" s="48">
        <v>43434</v>
      </c>
      <c r="J471" s="48">
        <v>43468</v>
      </c>
      <c r="K471" s="48">
        <v>43590</v>
      </c>
      <c r="L471" s="49">
        <v>34</v>
      </c>
      <c r="M471" s="49">
        <v>156</v>
      </c>
      <c r="N471" s="40">
        <v>8180</v>
      </c>
      <c r="O471" s="42">
        <f t="shared" si="48"/>
        <v>72188.5</v>
      </c>
      <c r="P471" s="40">
        <v>15</v>
      </c>
      <c r="Q471" s="42">
        <f t="shared" si="53"/>
        <v>679.88668555240793</v>
      </c>
      <c r="R471" s="42">
        <f t="shared" si="54"/>
        <v>14.708333333333334</v>
      </c>
      <c r="S471" s="42">
        <f t="shared" si="49"/>
        <v>6000</v>
      </c>
      <c r="T471" s="40">
        <v>10000</v>
      </c>
      <c r="U471" s="40"/>
      <c r="V471" s="40"/>
      <c r="W471" s="40"/>
      <c r="X471" s="42">
        <v>560</v>
      </c>
      <c r="Y471" s="42">
        <f t="shared" si="50"/>
        <v>4942</v>
      </c>
      <c r="Z471" s="40">
        <f t="shared" si="51"/>
        <v>88250</v>
      </c>
      <c r="AA471" s="42">
        <f t="shared" si="52"/>
        <v>16061.5</v>
      </c>
      <c r="AB471" s="40"/>
      <c r="AC471" s="40"/>
      <c r="AD471" s="40"/>
      <c r="AE471" s="40"/>
      <c r="AF471" s="40"/>
      <c r="AG471" s="40"/>
      <c r="AH471" s="40"/>
    </row>
    <row r="472" spans="1:34" x14ac:dyDescent="0.25">
      <c r="A472" s="56">
        <v>469</v>
      </c>
      <c r="B472" s="56" t="s">
        <v>10</v>
      </c>
      <c r="C472" s="40" t="s">
        <v>142</v>
      </c>
      <c r="D472" s="40" t="s">
        <v>133</v>
      </c>
      <c r="E472" s="44">
        <v>119.25</v>
      </c>
      <c r="F472" s="38" t="s">
        <v>1772</v>
      </c>
      <c r="G472" s="38" t="s">
        <v>152</v>
      </c>
      <c r="H472" s="40">
        <v>33</v>
      </c>
      <c r="I472" s="48">
        <v>43433</v>
      </c>
      <c r="J472" s="48">
        <v>43463</v>
      </c>
      <c r="K472" s="48">
        <v>43589</v>
      </c>
      <c r="L472" s="49">
        <v>30</v>
      </c>
      <c r="M472" s="49">
        <v>156</v>
      </c>
      <c r="N472" s="40">
        <v>8130</v>
      </c>
      <c r="O472" s="42">
        <f t="shared" si="48"/>
        <v>60876.454545454544</v>
      </c>
      <c r="P472" s="40">
        <v>16</v>
      </c>
      <c r="Q472" s="42">
        <f t="shared" si="53"/>
        <v>854.71469040874138</v>
      </c>
      <c r="R472" s="42">
        <f t="shared" si="54"/>
        <v>11.699810606060606</v>
      </c>
      <c r="S472" s="42">
        <f t="shared" si="49"/>
        <v>6399.9999999999991</v>
      </c>
      <c r="T472" s="40">
        <v>10000</v>
      </c>
      <c r="U472" s="40"/>
      <c r="V472" s="40"/>
      <c r="W472" s="40"/>
      <c r="X472" s="42">
        <v>528</v>
      </c>
      <c r="Y472" s="42">
        <f t="shared" si="50"/>
        <v>3953.6</v>
      </c>
      <c r="Z472" s="40">
        <f t="shared" si="51"/>
        <v>74878.787878787858</v>
      </c>
      <c r="AA472" s="42">
        <f t="shared" si="52"/>
        <v>14002.333333333314</v>
      </c>
      <c r="AB472" s="40"/>
      <c r="AC472" s="40"/>
      <c r="AD472" s="40"/>
      <c r="AE472" s="40"/>
      <c r="AF472" s="40"/>
      <c r="AG472" s="40"/>
      <c r="AH472" s="40"/>
    </row>
    <row r="473" spans="1:34" x14ac:dyDescent="0.25">
      <c r="A473" s="56">
        <v>470</v>
      </c>
      <c r="B473" s="56" t="s">
        <v>10</v>
      </c>
      <c r="C473" s="40" t="s">
        <v>142</v>
      </c>
      <c r="D473" s="40" t="s">
        <v>133</v>
      </c>
      <c r="E473" s="44">
        <v>119.26</v>
      </c>
      <c r="F473" s="38" t="s">
        <v>1773</v>
      </c>
      <c r="G473" s="38" t="s">
        <v>153</v>
      </c>
      <c r="H473" s="40">
        <v>30</v>
      </c>
      <c r="I473" s="48">
        <v>43429</v>
      </c>
      <c r="J473" s="48">
        <v>43466</v>
      </c>
      <c r="K473" s="48">
        <v>43590</v>
      </c>
      <c r="L473" s="49">
        <v>37</v>
      </c>
      <c r="M473" s="49">
        <v>161</v>
      </c>
      <c r="N473" s="40">
        <v>8770</v>
      </c>
      <c r="O473" s="42">
        <f t="shared" si="48"/>
        <v>72235.566666666666</v>
      </c>
      <c r="P473" s="40">
        <v>17</v>
      </c>
      <c r="Q473" s="42">
        <f t="shared" si="53"/>
        <v>825.57668959935245</v>
      </c>
      <c r="R473" s="42">
        <f t="shared" si="54"/>
        <v>14.535294117647059</v>
      </c>
      <c r="S473" s="42">
        <f t="shared" si="49"/>
        <v>6800</v>
      </c>
      <c r="T473" s="40">
        <v>12000</v>
      </c>
      <c r="U473" s="40"/>
      <c r="V473" s="40"/>
      <c r="W473" s="40"/>
      <c r="X473" s="42">
        <v>581.81818181818187</v>
      </c>
      <c r="Y473" s="42">
        <f t="shared" si="50"/>
        <v>4792.242424242424</v>
      </c>
      <c r="Z473" s="40">
        <f t="shared" si="51"/>
        <v>98840</v>
      </c>
      <c r="AA473" s="42">
        <f t="shared" si="52"/>
        <v>26604.433333333334</v>
      </c>
      <c r="AB473" s="40"/>
      <c r="AC473" s="40"/>
      <c r="AD473" s="40"/>
      <c r="AE473" s="40"/>
      <c r="AF473" s="40"/>
      <c r="AG473" s="40"/>
      <c r="AH473" s="40"/>
    </row>
    <row r="474" spans="1:34" x14ac:dyDescent="0.25">
      <c r="A474" s="56">
        <v>471</v>
      </c>
      <c r="B474" s="56" t="s">
        <v>10</v>
      </c>
      <c r="C474" s="40" t="s">
        <v>142</v>
      </c>
      <c r="D474" s="40" t="s">
        <v>133</v>
      </c>
      <c r="E474" s="44">
        <v>19.100000000000001</v>
      </c>
      <c r="F474" s="38" t="s">
        <v>1774</v>
      </c>
      <c r="G474" s="38" t="s">
        <v>147</v>
      </c>
      <c r="H474" s="40">
        <v>33</v>
      </c>
      <c r="I474" s="48">
        <v>43425</v>
      </c>
      <c r="J474" s="48">
        <v>43462</v>
      </c>
      <c r="K474" s="48">
        <v>43586</v>
      </c>
      <c r="L474" s="49">
        <v>37</v>
      </c>
      <c r="M474" s="49">
        <v>161</v>
      </c>
      <c r="N474" s="40">
        <v>8130</v>
      </c>
      <c r="O474" s="42">
        <f t="shared" si="48"/>
        <v>60876.454545454544</v>
      </c>
      <c r="P474" s="40">
        <v>16</v>
      </c>
      <c r="Q474" s="42">
        <f t="shared" si="53"/>
        <v>854.71469040874138</v>
      </c>
      <c r="R474" s="42">
        <f t="shared" si="54"/>
        <v>15.209753787878789</v>
      </c>
      <c r="S474" s="42">
        <f t="shared" si="49"/>
        <v>6399.9999999999991</v>
      </c>
      <c r="T474" s="40">
        <v>13000</v>
      </c>
      <c r="U474" s="40"/>
      <c r="V474" s="40"/>
      <c r="W474" s="40"/>
      <c r="X474" s="42">
        <v>641.14285714285711</v>
      </c>
      <c r="Y474" s="42">
        <f t="shared" si="50"/>
        <v>4800.7999999999993</v>
      </c>
      <c r="Z474" s="40">
        <f t="shared" si="51"/>
        <v>97342.42424242424</v>
      </c>
      <c r="AA474" s="42">
        <f t="shared" si="52"/>
        <v>36465.969696969696</v>
      </c>
      <c r="AB474" s="40"/>
      <c r="AC474" s="40"/>
      <c r="AD474" s="40"/>
      <c r="AE474" s="40"/>
      <c r="AF474" s="40"/>
      <c r="AG474" s="40"/>
      <c r="AH474" s="40"/>
    </row>
    <row r="475" spans="1:34" x14ac:dyDescent="0.25">
      <c r="A475" s="56">
        <v>472</v>
      </c>
      <c r="B475" s="56" t="s">
        <v>10</v>
      </c>
      <c r="C475" s="40" t="s">
        <v>142</v>
      </c>
      <c r="D475" s="40" t="s">
        <v>133</v>
      </c>
      <c r="E475" s="44">
        <v>19.2</v>
      </c>
      <c r="F475" s="38" t="s">
        <v>154</v>
      </c>
      <c r="G475" s="40" t="s">
        <v>155</v>
      </c>
      <c r="H475" s="40">
        <v>30</v>
      </c>
      <c r="I475" s="48">
        <v>43435</v>
      </c>
      <c r="J475" s="48">
        <v>43470</v>
      </c>
      <c r="K475" s="48">
        <v>43593</v>
      </c>
      <c r="L475" s="49">
        <v>35</v>
      </c>
      <c r="M475" s="49">
        <v>158</v>
      </c>
      <c r="N475" s="40">
        <v>8180</v>
      </c>
      <c r="O475" s="42">
        <f t="shared" si="48"/>
        <v>67375.933333333334</v>
      </c>
      <c r="P475" s="40">
        <v>16</v>
      </c>
      <c r="Q475" s="42">
        <f t="shared" si="53"/>
        <v>777.01335491703753</v>
      </c>
      <c r="R475" s="42">
        <f t="shared" si="54"/>
        <v>12.097604166666668</v>
      </c>
      <c r="S475" s="42">
        <f t="shared" si="49"/>
        <v>6399.9999999999982</v>
      </c>
      <c r="T475" s="40">
        <v>9400</v>
      </c>
      <c r="U475" s="40"/>
      <c r="V475" s="40"/>
      <c r="W475" s="40"/>
      <c r="X475" s="42">
        <v>600</v>
      </c>
      <c r="Y475" s="42">
        <f t="shared" si="50"/>
        <v>4942</v>
      </c>
      <c r="Z475" s="40">
        <f t="shared" si="51"/>
        <v>77424.666666666657</v>
      </c>
      <c r="AA475" s="42">
        <f t="shared" si="52"/>
        <v>10048.733333333323</v>
      </c>
      <c r="AB475" s="40"/>
      <c r="AC475" s="40"/>
      <c r="AD475" s="40"/>
      <c r="AE475" s="40"/>
      <c r="AF475" s="40"/>
      <c r="AG475" s="40"/>
      <c r="AH475" s="40"/>
    </row>
    <row r="476" spans="1:34" x14ac:dyDescent="0.25">
      <c r="A476" s="56">
        <v>473</v>
      </c>
      <c r="B476" s="56" t="s">
        <v>10</v>
      </c>
      <c r="C476" s="40" t="s">
        <v>142</v>
      </c>
      <c r="D476" s="40" t="s">
        <v>133</v>
      </c>
      <c r="E476" s="44">
        <v>19.3</v>
      </c>
      <c r="F476" s="40" t="s">
        <v>156</v>
      </c>
      <c r="G476" s="40" t="s">
        <v>157</v>
      </c>
      <c r="H476" s="40">
        <v>29</v>
      </c>
      <c r="I476" s="48">
        <v>43437</v>
      </c>
      <c r="J476" s="48">
        <v>43472</v>
      </c>
      <c r="K476" s="48">
        <v>43589</v>
      </c>
      <c r="L476" s="49">
        <v>35</v>
      </c>
      <c r="M476" s="49">
        <v>152</v>
      </c>
      <c r="N476" s="40">
        <v>8330</v>
      </c>
      <c r="O476" s="42">
        <f t="shared" si="48"/>
        <v>70977.344827586203</v>
      </c>
      <c r="P476" s="40">
        <v>16</v>
      </c>
      <c r="Q476" s="42">
        <f t="shared" si="53"/>
        <v>751.11290975313636</v>
      </c>
      <c r="R476" s="42">
        <f t="shared" si="54"/>
        <v>14.644935344827587</v>
      </c>
      <c r="S476" s="42">
        <f t="shared" si="49"/>
        <v>6399.9999999999991</v>
      </c>
      <c r="T476" s="40">
        <v>11000</v>
      </c>
      <c r="U476" s="40"/>
      <c r="V476" s="40"/>
      <c r="W476" s="40"/>
      <c r="X476" s="42">
        <v>638</v>
      </c>
      <c r="Y476" s="42">
        <f t="shared" si="50"/>
        <v>5436.2</v>
      </c>
      <c r="Z476" s="40">
        <f t="shared" si="51"/>
        <v>93727.586206896551</v>
      </c>
      <c r="AA476" s="42">
        <f t="shared" si="52"/>
        <v>22750.241379310348</v>
      </c>
      <c r="AB476" s="40"/>
      <c r="AC476" s="40"/>
      <c r="AD476" s="40"/>
      <c r="AE476" s="40"/>
      <c r="AF476" s="40"/>
      <c r="AG476" s="40"/>
      <c r="AH476" s="40"/>
    </row>
    <row r="477" spans="1:34" x14ac:dyDescent="0.25">
      <c r="A477" s="56">
        <v>474</v>
      </c>
      <c r="B477" s="56" t="s">
        <v>10</v>
      </c>
      <c r="C477" s="40" t="s">
        <v>142</v>
      </c>
      <c r="D477" s="40" t="s">
        <v>133</v>
      </c>
      <c r="E477" s="44">
        <v>19.399999999999999</v>
      </c>
      <c r="F477" s="40" t="s">
        <v>158</v>
      </c>
      <c r="G477" s="40" t="s">
        <v>159</v>
      </c>
      <c r="H477" s="40">
        <v>28</v>
      </c>
      <c r="I477" s="48">
        <v>43431</v>
      </c>
      <c r="J477" s="48">
        <v>43466</v>
      </c>
      <c r="K477" s="48">
        <v>43588</v>
      </c>
      <c r="L477" s="49">
        <v>35</v>
      </c>
      <c r="M477" s="49">
        <v>157</v>
      </c>
      <c r="N477" s="40">
        <v>7630</v>
      </c>
      <c r="O477" s="42">
        <f t="shared" si="48"/>
        <v>67334.75</v>
      </c>
      <c r="P477" s="40">
        <v>15</v>
      </c>
      <c r="Q477" s="42">
        <f t="shared" si="53"/>
        <v>679.88668555240793</v>
      </c>
      <c r="R477" s="42">
        <f t="shared" si="54"/>
        <v>14.708333333333334</v>
      </c>
      <c r="S477" s="42">
        <f t="shared" si="49"/>
        <v>6000</v>
      </c>
      <c r="T477" s="40">
        <v>10000</v>
      </c>
      <c r="U477" s="40"/>
      <c r="V477" s="40"/>
      <c r="W477" s="40"/>
      <c r="X477" s="42">
        <v>560</v>
      </c>
      <c r="Y477" s="42">
        <f t="shared" si="50"/>
        <v>4942</v>
      </c>
      <c r="Z477" s="40">
        <f t="shared" si="51"/>
        <v>88250</v>
      </c>
      <c r="AA477" s="42">
        <f t="shared" si="52"/>
        <v>20915.25</v>
      </c>
      <c r="AB477" s="40"/>
      <c r="AC477" s="40"/>
      <c r="AD477" s="40"/>
      <c r="AE477" s="40"/>
      <c r="AF477" s="40"/>
      <c r="AG477" s="40"/>
      <c r="AH477" s="40"/>
    </row>
    <row r="478" spans="1:34" x14ac:dyDescent="0.25">
      <c r="A478" s="56">
        <v>475</v>
      </c>
      <c r="B478" s="56" t="s">
        <v>10</v>
      </c>
      <c r="C478" s="40" t="s">
        <v>142</v>
      </c>
      <c r="D478" s="40" t="s">
        <v>133</v>
      </c>
      <c r="E478" s="44">
        <v>19.8</v>
      </c>
      <c r="F478" s="40" t="s">
        <v>160</v>
      </c>
      <c r="G478" s="40" t="s">
        <v>157</v>
      </c>
      <c r="H478" s="40">
        <v>30</v>
      </c>
      <c r="I478" s="48">
        <v>43432</v>
      </c>
      <c r="J478" s="48">
        <v>43468</v>
      </c>
      <c r="K478" s="48">
        <v>43590</v>
      </c>
      <c r="L478" s="49">
        <v>36</v>
      </c>
      <c r="M478" s="49">
        <v>158</v>
      </c>
      <c r="N478" s="40">
        <v>8130</v>
      </c>
      <c r="O478" s="42">
        <f t="shared" si="48"/>
        <v>66964.099999999991</v>
      </c>
      <c r="P478" s="40">
        <v>11.5</v>
      </c>
      <c r="Q478" s="42">
        <f t="shared" si="53"/>
        <v>558.47834884662086</v>
      </c>
      <c r="R478" s="42">
        <f t="shared" si="54"/>
        <v>14.32463768115942</v>
      </c>
      <c r="S478" s="42">
        <f t="shared" si="49"/>
        <v>4600</v>
      </c>
      <c r="T478" s="40">
        <v>8000</v>
      </c>
      <c r="U478" s="40"/>
      <c r="V478" s="40"/>
      <c r="W478" s="40"/>
      <c r="X478" s="79">
        <v>480</v>
      </c>
      <c r="Y478" s="42">
        <f t="shared" si="50"/>
        <v>3953.6</v>
      </c>
      <c r="Z478" s="40">
        <f t="shared" si="51"/>
        <v>65893.333333333328</v>
      </c>
      <c r="AA478" s="42">
        <f t="shared" si="52"/>
        <v>-1070.7666666666628</v>
      </c>
      <c r="AB478" s="40"/>
      <c r="AC478" s="40"/>
      <c r="AD478" s="40"/>
      <c r="AE478" s="40"/>
      <c r="AF478" s="40"/>
      <c r="AG478" s="40"/>
      <c r="AH478" s="40"/>
    </row>
    <row r="479" spans="1:34" x14ac:dyDescent="0.25">
      <c r="A479" s="56">
        <v>476</v>
      </c>
      <c r="B479" s="56" t="s">
        <v>10</v>
      </c>
      <c r="C479" s="40" t="s">
        <v>142</v>
      </c>
      <c r="D479" s="40" t="s">
        <v>133</v>
      </c>
      <c r="E479" s="44">
        <v>19.899999999999999</v>
      </c>
      <c r="F479" s="40" t="s">
        <v>161</v>
      </c>
      <c r="G479" s="40" t="s">
        <v>162</v>
      </c>
      <c r="H479" s="40">
        <v>30</v>
      </c>
      <c r="I479" s="48">
        <v>43436</v>
      </c>
      <c r="J479" s="48">
        <v>43471</v>
      </c>
      <c r="K479" s="48">
        <v>43591</v>
      </c>
      <c r="L479" s="49">
        <v>35</v>
      </c>
      <c r="M479" s="49">
        <v>155</v>
      </c>
      <c r="N479" s="40">
        <v>8130</v>
      </c>
      <c r="O479" s="42">
        <f t="shared" si="48"/>
        <v>66964.099999999991</v>
      </c>
      <c r="P479" s="40">
        <v>17</v>
      </c>
      <c r="Q479" s="42">
        <f t="shared" si="53"/>
        <v>825.57668959935245</v>
      </c>
      <c r="R479" s="42">
        <f t="shared" si="54"/>
        <v>14.535294117647059</v>
      </c>
      <c r="S479" s="42">
        <f t="shared" si="49"/>
        <v>6800</v>
      </c>
      <c r="T479" s="40">
        <v>12000</v>
      </c>
      <c r="U479" s="40"/>
      <c r="V479" s="40"/>
      <c r="W479" s="40"/>
      <c r="X479" s="42">
        <v>612</v>
      </c>
      <c r="Y479" s="42">
        <f t="shared" si="50"/>
        <v>5040.8399999999992</v>
      </c>
      <c r="Z479" s="40">
        <f t="shared" si="51"/>
        <v>98840</v>
      </c>
      <c r="AA479" s="42">
        <f t="shared" si="52"/>
        <v>31875.900000000009</v>
      </c>
      <c r="AB479" s="40"/>
      <c r="AC479" s="40"/>
      <c r="AD479" s="40"/>
      <c r="AE479" s="40"/>
      <c r="AF479" s="40"/>
      <c r="AG479" s="40"/>
      <c r="AH479" s="40"/>
    </row>
    <row r="480" spans="1:34" x14ac:dyDescent="0.25">
      <c r="A480" s="56">
        <v>477</v>
      </c>
      <c r="B480" s="56" t="s">
        <v>10</v>
      </c>
      <c r="C480" s="40" t="s">
        <v>142</v>
      </c>
      <c r="D480" s="40" t="s">
        <v>133</v>
      </c>
      <c r="E480" s="44">
        <v>119.19</v>
      </c>
      <c r="F480" s="40" t="s">
        <v>163</v>
      </c>
      <c r="G480" s="40" t="s">
        <v>164</v>
      </c>
      <c r="H480" s="40">
        <v>30</v>
      </c>
      <c r="I480" s="48">
        <v>43435</v>
      </c>
      <c r="J480" s="48">
        <v>43467</v>
      </c>
      <c r="K480" s="48">
        <v>43589</v>
      </c>
      <c r="L480" s="49">
        <v>32</v>
      </c>
      <c r="M480" s="49">
        <v>154</v>
      </c>
      <c r="N480" s="40">
        <v>8280</v>
      </c>
      <c r="O480" s="42">
        <f t="shared" si="48"/>
        <v>68199.599999999991</v>
      </c>
      <c r="P480" s="40">
        <v>17</v>
      </c>
      <c r="Q480" s="42">
        <f t="shared" si="53"/>
        <v>825.57668959935245</v>
      </c>
      <c r="R480" s="42">
        <f t="shared" si="54"/>
        <v>14.535294117647059</v>
      </c>
      <c r="S480" s="42">
        <f t="shared" si="49"/>
        <v>6800</v>
      </c>
      <c r="T480" s="40">
        <v>12000</v>
      </c>
      <c r="U480" s="40"/>
      <c r="V480" s="40"/>
      <c r="W480" s="40"/>
      <c r="X480" s="42">
        <v>640</v>
      </c>
      <c r="Y480" s="42">
        <f t="shared" si="50"/>
        <v>5271.4666666666662</v>
      </c>
      <c r="Z480" s="40">
        <f t="shared" si="51"/>
        <v>98840</v>
      </c>
      <c r="AA480" s="42">
        <f t="shared" si="52"/>
        <v>30640.400000000009</v>
      </c>
      <c r="AB480" s="40"/>
      <c r="AC480" s="40"/>
      <c r="AD480" s="40"/>
      <c r="AE480" s="40"/>
      <c r="AF480" s="40"/>
      <c r="AG480" s="40"/>
      <c r="AH480" s="40"/>
    </row>
    <row r="481" spans="1:34" x14ac:dyDescent="0.25">
      <c r="A481" s="56">
        <v>478</v>
      </c>
      <c r="B481" s="56" t="s">
        <v>10</v>
      </c>
      <c r="C481" s="40" t="s">
        <v>142</v>
      </c>
      <c r="D481" s="40" t="s">
        <v>133</v>
      </c>
      <c r="E481" s="44">
        <v>119.2</v>
      </c>
      <c r="F481" s="40" t="s">
        <v>165</v>
      </c>
      <c r="G481" s="40" t="s">
        <v>166</v>
      </c>
      <c r="H481" s="40">
        <v>34</v>
      </c>
      <c r="I481" s="48">
        <v>43435</v>
      </c>
      <c r="J481" s="48">
        <v>43469</v>
      </c>
      <c r="K481" s="48">
        <v>43593</v>
      </c>
      <c r="L481" s="49">
        <v>34</v>
      </c>
      <c r="M481" s="49">
        <v>158</v>
      </c>
      <c r="N481" s="40">
        <v>8180</v>
      </c>
      <c r="O481" s="42">
        <f t="shared" si="48"/>
        <v>59449.352941176468</v>
      </c>
      <c r="P481" s="40">
        <v>13</v>
      </c>
      <c r="Q481" s="42">
        <f t="shared" si="53"/>
        <v>715.49979765277214</v>
      </c>
      <c r="R481" s="42">
        <f t="shared" si="54"/>
        <v>13.976244343891404</v>
      </c>
      <c r="S481" s="42">
        <f t="shared" si="49"/>
        <v>5200</v>
      </c>
      <c r="T481" s="40">
        <v>10000</v>
      </c>
      <c r="U481" s="40"/>
      <c r="V481" s="40"/>
      <c r="W481" s="40"/>
      <c r="X481" s="42">
        <v>582.85714285714289</v>
      </c>
      <c r="Y481" s="42">
        <f t="shared" si="50"/>
        <v>4236</v>
      </c>
      <c r="Z481" s="40">
        <f t="shared" si="51"/>
        <v>72676.470588235301</v>
      </c>
      <c r="AA481" s="42">
        <f t="shared" si="52"/>
        <v>13227.117647058833</v>
      </c>
      <c r="AB481" s="40"/>
      <c r="AC481" s="40"/>
      <c r="AD481" s="40"/>
      <c r="AE481" s="40"/>
      <c r="AF481" s="40"/>
      <c r="AG481" s="40"/>
      <c r="AH481" s="40"/>
    </row>
    <row r="482" spans="1:34" x14ac:dyDescent="0.25">
      <c r="A482" s="56">
        <v>479</v>
      </c>
      <c r="B482" s="56" t="s">
        <v>10</v>
      </c>
      <c r="C482" s="40" t="s">
        <v>142</v>
      </c>
      <c r="D482" s="40" t="s">
        <v>133</v>
      </c>
      <c r="E482" s="44">
        <v>119.23</v>
      </c>
      <c r="F482" s="40" t="s">
        <v>167</v>
      </c>
      <c r="G482" s="40" t="s">
        <v>168</v>
      </c>
      <c r="H482" s="40">
        <v>30</v>
      </c>
      <c r="I482" s="48">
        <v>43435</v>
      </c>
      <c r="J482" s="48">
        <v>43470</v>
      </c>
      <c r="K482" s="48">
        <v>43588</v>
      </c>
      <c r="L482" s="49">
        <v>35</v>
      </c>
      <c r="M482" s="49">
        <v>153</v>
      </c>
      <c r="N482" s="40">
        <v>8130</v>
      </c>
      <c r="O482" s="42">
        <f t="shared" si="48"/>
        <v>66964.099999999991</v>
      </c>
      <c r="P482" s="40">
        <v>15</v>
      </c>
      <c r="Q482" s="42">
        <f t="shared" si="53"/>
        <v>728.45002023472284</v>
      </c>
      <c r="R482" s="42">
        <f t="shared" si="54"/>
        <v>13.727777777777776</v>
      </c>
      <c r="S482" s="42">
        <f t="shared" si="49"/>
        <v>6000</v>
      </c>
      <c r="T482" s="40">
        <v>10000</v>
      </c>
      <c r="U482" s="40"/>
      <c r="V482" s="40"/>
      <c r="W482" s="40"/>
      <c r="X482" s="42">
        <v>800</v>
      </c>
      <c r="Y482" s="42">
        <f t="shared" si="50"/>
        <v>6589.333333333333</v>
      </c>
      <c r="Z482" s="40">
        <f t="shared" si="51"/>
        <v>82366.666666666657</v>
      </c>
      <c r="AA482" s="42">
        <f t="shared" si="52"/>
        <v>15402.566666666666</v>
      </c>
      <c r="AB482" s="40"/>
      <c r="AC482" s="40"/>
      <c r="AD482" s="40"/>
      <c r="AE482" s="40"/>
      <c r="AF482" s="40"/>
      <c r="AG482" s="40"/>
      <c r="AH482" s="40"/>
    </row>
    <row r="483" spans="1:34" x14ac:dyDescent="0.25">
      <c r="A483" s="56">
        <v>480</v>
      </c>
      <c r="B483" s="56" t="s">
        <v>10</v>
      </c>
      <c r="C483" s="40" t="s">
        <v>142</v>
      </c>
      <c r="D483" s="40" t="s">
        <v>133</v>
      </c>
      <c r="E483" s="44">
        <v>119.22</v>
      </c>
      <c r="F483" s="40" t="s">
        <v>169</v>
      </c>
      <c r="G483" s="40" t="s">
        <v>170</v>
      </c>
      <c r="H483" s="40">
        <v>30</v>
      </c>
      <c r="I483" s="48">
        <v>43429</v>
      </c>
      <c r="J483" s="48">
        <v>43462</v>
      </c>
      <c r="K483" s="48">
        <v>43585</v>
      </c>
      <c r="L483" s="49">
        <v>33</v>
      </c>
      <c r="M483" s="49">
        <v>156</v>
      </c>
      <c r="N483" s="40">
        <v>8480</v>
      </c>
      <c r="O483" s="42">
        <f t="shared" si="48"/>
        <v>69846.933333333334</v>
      </c>
      <c r="P483" s="40">
        <v>15</v>
      </c>
      <c r="Q483" s="42">
        <f t="shared" si="53"/>
        <v>728.45002023472284</v>
      </c>
      <c r="R483" s="42">
        <f t="shared" si="54"/>
        <v>13.727777777777776</v>
      </c>
      <c r="S483" s="42">
        <f t="shared" si="49"/>
        <v>6000</v>
      </c>
      <c r="T483" s="40">
        <v>10000</v>
      </c>
      <c r="U483" s="40"/>
      <c r="V483" s="40"/>
      <c r="W483" s="40"/>
      <c r="X483" s="42">
        <v>646.15384615384619</v>
      </c>
      <c r="Y483" s="42">
        <f t="shared" si="50"/>
        <v>5322.1538461538466</v>
      </c>
      <c r="Z483" s="40">
        <f t="shared" si="51"/>
        <v>82366.666666666657</v>
      </c>
      <c r="AA483" s="42">
        <f t="shared" si="52"/>
        <v>12519.733333333323</v>
      </c>
      <c r="AB483" s="40"/>
      <c r="AC483" s="40"/>
      <c r="AD483" s="40"/>
      <c r="AE483" s="40"/>
      <c r="AF483" s="40"/>
      <c r="AG483" s="40"/>
      <c r="AH483" s="40"/>
    </row>
    <row r="484" spans="1:34" x14ac:dyDescent="0.25">
      <c r="A484" s="56">
        <v>481</v>
      </c>
      <c r="B484" s="56" t="s">
        <v>10</v>
      </c>
      <c r="C484" s="40" t="s">
        <v>171</v>
      </c>
      <c r="D484" s="40" t="s">
        <v>172</v>
      </c>
      <c r="E484" s="44">
        <v>109.7</v>
      </c>
      <c r="F484" s="40" t="s">
        <v>173</v>
      </c>
      <c r="G484" s="40" t="s">
        <v>174</v>
      </c>
      <c r="H484" s="40">
        <v>33</v>
      </c>
      <c r="I484" s="48">
        <v>43428</v>
      </c>
      <c r="J484" s="48">
        <v>43467</v>
      </c>
      <c r="K484" s="48">
        <v>43588</v>
      </c>
      <c r="L484" s="49">
        <v>39</v>
      </c>
      <c r="M484" s="49">
        <v>160</v>
      </c>
      <c r="N484" s="40">
        <v>7790</v>
      </c>
      <c r="O484" s="42">
        <f t="shared" si="48"/>
        <v>58330.57575757576</v>
      </c>
      <c r="P484" s="40">
        <v>15</v>
      </c>
      <c r="Q484" s="42">
        <f t="shared" si="53"/>
        <v>801.2950222581951</v>
      </c>
      <c r="R484" s="42">
        <f t="shared" si="54"/>
        <v>16.253688888888888</v>
      </c>
      <c r="S484" s="42">
        <f t="shared" si="49"/>
        <v>6000</v>
      </c>
      <c r="T484" s="40">
        <v>13024</v>
      </c>
      <c r="U484" s="40"/>
      <c r="V484" s="40"/>
      <c r="W484" s="40"/>
      <c r="X484" s="42">
        <v>680</v>
      </c>
      <c r="Y484" s="42">
        <f t="shared" si="50"/>
        <v>5091.7575757575751</v>
      </c>
      <c r="Z484" s="40">
        <f t="shared" si="51"/>
        <v>97522.133333333331</v>
      </c>
      <c r="AA484" s="42">
        <f t="shared" si="52"/>
        <v>39191.557575757572</v>
      </c>
      <c r="AB484" s="40"/>
      <c r="AC484" s="40"/>
      <c r="AD484" s="40"/>
      <c r="AE484" s="40"/>
      <c r="AF484" s="40"/>
      <c r="AG484" s="40"/>
      <c r="AH484" s="40"/>
    </row>
    <row r="485" spans="1:34" x14ac:dyDescent="0.25">
      <c r="A485" s="56">
        <v>482</v>
      </c>
      <c r="B485" s="56" t="s">
        <v>10</v>
      </c>
      <c r="C485" s="40" t="s">
        <v>171</v>
      </c>
      <c r="D485" s="40" t="s">
        <v>172</v>
      </c>
      <c r="E485" s="44">
        <v>109.9</v>
      </c>
      <c r="F485" s="40" t="s">
        <v>175</v>
      </c>
      <c r="G485" s="40" t="s">
        <v>176</v>
      </c>
      <c r="H485" s="40">
        <v>29</v>
      </c>
      <c r="I485" s="48">
        <v>43431</v>
      </c>
      <c r="J485" s="48">
        <v>43466</v>
      </c>
      <c r="K485" s="48">
        <v>43590</v>
      </c>
      <c r="L485" s="49">
        <v>35</v>
      </c>
      <c r="M485" s="49">
        <v>159</v>
      </c>
      <c r="N485" s="40">
        <v>7490</v>
      </c>
      <c r="O485" s="42">
        <f t="shared" si="48"/>
        <v>63819.965517241377</v>
      </c>
      <c r="P485" s="40">
        <v>15</v>
      </c>
      <c r="Q485" s="42">
        <f t="shared" si="53"/>
        <v>704.16835289356538</v>
      </c>
      <c r="R485" s="42">
        <f t="shared" si="54"/>
        <v>16.253215517241379</v>
      </c>
      <c r="S485" s="42">
        <f t="shared" si="49"/>
        <v>6000</v>
      </c>
      <c r="T485" s="40">
        <v>11445</v>
      </c>
      <c r="U485" s="40"/>
      <c r="V485" s="40"/>
      <c r="W485" s="40"/>
      <c r="X485" s="42">
        <v>600</v>
      </c>
      <c r="Y485" s="42">
        <f t="shared" si="50"/>
        <v>5112.4137931034484</v>
      </c>
      <c r="Z485" s="40">
        <f t="shared" si="51"/>
        <v>97519.293103448275</v>
      </c>
      <c r="AA485" s="42">
        <f t="shared" si="52"/>
        <v>33699.327586206899</v>
      </c>
      <c r="AB485" s="40"/>
      <c r="AC485" s="40"/>
      <c r="AD485" s="40"/>
      <c r="AE485" s="40"/>
      <c r="AF485" s="40"/>
      <c r="AG485" s="40"/>
      <c r="AH485" s="40"/>
    </row>
    <row r="486" spans="1:34" x14ac:dyDescent="0.25">
      <c r="A486" s="56">
        <v>483</v>
      </c>
      <c r="B486" s="56" t="s">
        <v>10</v>
      </c>
      <c r="C486" s="40" t="s">
        <v>171</v>
      </c>
      <c r="D486" s="40" t="s">
        <v>172</v>
      </c>
      <c r="E486" s="44">
        <v>109.11</v>
      </c>
      <c r="F486" s="40" t="s">
        <v>177</v>
      </c>
      <c r="G486" s="40" t="s">
        <v>178</v>
      </c>
      <c r="H486" s="40">
        <v>28</v>
      </c>
      <c r="I486" s="48">
        <v>43428</v>
      </c>
      <c r="J486" s="48">
        <v>43470</v>
      </c>
      <c r="K486" s="48">
        <v>43588</v>
      </c>
      <c r="L486" s="49">
        <v>42</v>
      </c>
      <c r="M486" s="49">
        <v>160</v>
      </c>
      <c r="N486" s="40">
        <v>7680</v>
      </c>
      <c r="O486" s="42">
        <f t="shared" si="48"/>
        <v>67776</v>
      </c>
      <c r="P486" s="40">
        <v>14</v>
      </c>
      <c r="Q486" s="42">
        <f t="shared" si="53"/>
        <v>634.56090651558065</v>
      </c>
      <c r="R486" s="42">
        <f t="shared" si="54"/>
        <v>16.253758928571429</v>
      </c>
      <c r="S486" s="42">
        <f t="shared" si="49"/>
        <v>5599.9999999999991</v>
      </c>
      <c r="T486" s="40">
        <v>10314</v>
      </c>
      <c r="U486" s="40"/>
      <c r="V486" s="40"/>
      <c r="W486" s="40"/>
      <c r="X486" s="42">
        <v>560</v>
      </c>
      <c r="Y486" s="42">
        <f t="shared" si="50"/>
        <v>4942</v>
      </c>
      <c r="Z486" s="40">
        <f t="shared" si="51"/>
        <v>91021.049999999988</v>
      </c>
      <c r="AA486" s="42">
        <f t="shared" si="52"/>
        <v>23245.049999999988</v>
      </c>
      <c r="AB486" s="40"/>
      <c r="AC486" s="40"/>
      <c r="AD486" s="40"/>
      <c r="AE486" s="40"/>
      <c r="AF486" s="40"/>
      <c r="AG486" s="40"/>
      <c r="AH486" s="40"/>
    </row>
    <row r="487" spans="1:34" x14ac:dyDescent="0.25">
      <c r="A487" s="56">
        <v>484</v>
      </c>
      <c r="B487" s="56" t="s">
        <v>10</v>
      </c>
      <c r="C487" s="40" t="s">
        <v>171</v>
      </c>
      <c r="D487" s="40" t="s">
        <v>172</v>
      </c>
      <c r="E487" s="44">
        <v>109.13</v>
      </c>
      <c r="F487" s="40" t="s">
        <v>179</v>
      </c>
      <c r="G487" s="40" t="s">
        <v>180</v>
      </c>
      <c r="H487" s="40">
        <v>30</v>
      </c>
      <c r="I487" s="48">
        <v>43430</v>
      </c>
      <c r="J487" s="48">
        <v>43466</v>
      </c>
      <c r="K487" s="48">
        <v>43590</v>
      </c>
      <c r="L487" s="49">
        <v>36</v>
      </c>
      <c r="M487" s="49">
        <v>160</v>
      </c>
      <c r="N487" s="40">
        <v>7490</v>
      </c>
      <c r="O487" s="42">
        <f t="shared" si="48"/>
        <v>61692.633333333331</v>
      </c>
      <c r="P487" s="40">
        <v>13</v>
      </c>
      <c r="Q487" s="42">
        <f t="shared" si="53"/>
        <v>631.32335087009312</v>
      </c>
      <c r="R487" s="42">
        <f t="shared" si="54"/>
        <v>16.253160897435897</v>
      </c>
      <c r="S487" s="42">
        <f t="shared" si="49"/>
        <v>5200</v>
      </c>
      <c r="T487" s="40">
        <v>10261</v>
      </c>
      <c r="U487" s="40"/>
      <c r="V487" s="40"/>
      <c r="W487" s="40"/>
      <c r="X487" s="42">
        <v>560</v>
      </c>
      <c r="Y487" s="42">
        <f t="shared" si="50"/>
        <v>4612.5333333333338</v>
      </c>
      <c r="Z487" s="40">
        <f t="shared" si="51"/>
        <v>84516.436666666661</v>
      </c>
      <c r="AA487" s="42">
        <f t="shared" si="52"/>
        <v>22823.80333333333</v>
      </c>
      <c r="AB487" s="40"/>
      <c r="AC487" s="40"/>
      <c r="AD487" s="40"/>
      <c r="AE487" s="40"/>
      <c r="AF487" s="40"/>
      <c r="AG487" s="40"/>
      <c r="AH487" s="40"/>
    </row>
    <row r="488" spans="1:34" x14ac:dyDescent="0.25">
      <c r="A488" s="56">
        <v>485</v>
      </c>
      <c r="B488" s="56" t="s">
        <v>10</v>
      </c>
      <c r="C488" s="40" t="s">
        <v>171</v>
      </c>
      <c r="D488" s="40" t="s">
        <v>172</v>
      </c>
      <c r="E488" s="44">
        <v>109.17</v>
      </c>
      <c r="F488" s="40" t="s">
        <v>181</v>
      </c>
      <c r="G488" s="40" t="s">
        <v>182</v>
      </c>
      <c r="H488" s="40">
        <v>30</v>
      </c>
      <c r="I488" s="48">
        <v>43429</v>
      </c>
      <c r="J488" s="48">
        <v>43468</v>
      </c>
      <c r="K488" s="48">
        <v>43589</v>
      </c>
      <c r="L488" s="49">
        <v>39</v>
      </c>
      <c r="M488" s="49">
        <v>160</v>
      </c>
      <c r="N488" s="40">
        <v>8490</v>
      </c>
      <c r="O488" s="42">
        <f t="shared" si="48"/>
        <v>69929.3</v>
      </c>
      <c r="P488" s="40">
        <v>14</v>
      </c>
      <c r="Q488" s="42">
        <f t="shared" si="53"/>
        <v>679.88668555240793</v>
      </c>
      <c r="R488" s="42">
        <f t="shared" si="54"/>
        <v>16.254179166666667</v>
      </c>
      <c r="S488" s="42">
        <f t="shared" si="49"/>
        <v>5599.9999999999991</v>
      </c>
      <c r="T488" s="40">
        <v>11051</v>
      </c>
      <c r="U488" s="40"/>
      <c r="V488" s="40"/>
      <c r="W488" s="40"/>
      <c r="X488" s="42">
        <v>600</v>
      </c>
      <c r="Y488" s="42">
        <f t="shared" si="50"/>
        <v>4942</v>
      </c>
      <c r="Z488" s="40">
        <f t="shared" si="51"/>
        <v>91023.403333333321</v>
      </c>
      <c r="AA488" s="42">
        <f t="shared" si="52"/>
        <v>21094.103333333318</v>
      </c>
      <c r="AB488" s="40"/>
      <c r="AC488" s="40"/>
      <c r="AD488" s="40"/>
      <c r="AE488" s="40"/>
      <c r="AF488" s="40"/>
      <c r="AG488" s="40"/>
      <c r="AH488" s="40"/>
    </row>
    <row r="489" spans="1:34" x14ac:dyDescent="0.25">
      <c r="A489" s="56">
        <v>486</v>
      </c>
      <c r="B489" s="56" t="s">
        <v>10</v>
      </c>
      <c r="C489" s="40" t="s">
        <v>171</v>
      </c>
      <c r="D489" s="40" t="s">
        <v>172</v>
      </c>
      <c r="E489" s="44">
        <v>109.19</v>
      </c>
      <c r="F489" s="40" t="s">
        <v>183</v>
      </c>
      <c r="G489" s="40" t="s">
        <v>178</v>
      </c>
      <c r="H489" s="40">
        <v>31</v>
      </c>
      <c r="I489" s="48">
        <v>43428</v>
      </c>
      <c r="J489" s="48">
        <v>43466</v>
      </c>
      <c r="K489" s="48">
        <v>43588</v>
      </c>
      <c r="L489" s="49">
        <v>38</v>
      </c>
      <c r="M489" s="49">
        <v>160</v>
      </c>
      <c r="N489" s="40">
        <v>7590</v>
      </c>
      <c r="O489" s="42">
        <f t="shared" si="48"/>
        <v>60499.645161290326</v>
      </c>
      <c r="P489" s="40">
        <v>14</v>
      </c>
      <c r="Q489" s="42">
        <f t="shared" si="53"/>
        <v>702.54957507082145</v>
      </c>
      <c r="R489" s="42">
        <f t="shared" si="54"/>
        <v>16.253657258064518</v>
      </c>
      <c r="S489" s="42">
        <f t="shared" si="49"/>
        <v>5599.9999999999991</v>
      </c>
      <c r="T489" s="40">
        <v>11419</v>
      </c>
      <c r="U489" s="40"/>
      <c r="V489" s="40"/>
      <c r="W489" s="40"/>
      <c r="X489" s="42">
        <v>600</v>
      </c>
      <c r="Y489" s="42">
        <f t="shared" si="50"/>
        <v>4782.5806451612907</v>
      </c>
      <c r="Z489" s="40">
        <f t="shared" si="51"/>
        <v>91020.480645161282</v>
      </c>
      <c r="AA489" s="42">
        <f t="shared" si="52"/>
        <v>30520.835483870957</v>
      </c>
      <c r="AB489" s="40"/>
      <c r="AC489" s="40"/>
      <c r="AD489" s="40"/>
      <c r="AE489" s="40"/>
      <c r="AF489" s="40"/>
      <c r="AG489" s="40"/>
      <c r="AH489" s="40"/>
    </row>
    <row r="490" spans="1:34" x14ac:dyDescent="0.25">
      <c r="A490" s="56">
        <v>487</v>
      </c>
      <c r="B490" s="56" t="s">
        <v>10</v>
      </c>
      <c r="C490" s="40" t="s">
        <v>171</v>
      </c>
      <c r="D490" s="40" t="s">
        <v>172</v>
      </c>
      <c r="E490" s="44">
        <v>109.21</v>
      </c>
      <c r="F490" s="40" t="s">
        <v>181</v>
      </c>
      <c r="G490" s="40" t="s">
        <v>184</v>
      </c>
      <c r="H490" s="40">
        <v>31</v>
      </c>
      <c r="I490" s="48">
        <v>43427</v>
      </c>
      <c r="J490" s="48">
        <v>43468</v>
      </c>
      <c r="K490" s="48">
        <v>43587</v>
      </c>
      <c r="L490" s="49">
        <v>41</v>
      </c>
      <c r="M490" s="49">
        <v>160</v>
      </c>
      <c r="N490" s="40">
        <v>7590</v>
      </c>
      <c r="O490" s="42">
        <f t="shared" si="48"/>
        <v>60499.645161290326</v>
      </c>
      <c r="P490" s="40">
        <v>13</v>
      </c>
      <c r="Q490" s="42">
        <f t="shared" si="53"/>
        <v>652.36746256576282</v>
      </c>
      <c r="R490" s="42">
        <f t="shared" si="54"/>
        <v>16.253109801488833</v>
      </c>
      <c r="S490" s="42">
        <f t="shared" si="49"/>
        <v>5200</v>
      </c>
      <c r="T490" s="40">
        <v>10603</v>
      </c>
      <c r="U490" s="40"/>
      <c r="V490" s="40"/>
      <c r="W490" s="40"/>
      <c r="X490" s="42">
        <v>600</v>
      </c>
      <c r="Y490" s="42">
        <f t="shared" si="50"/>
        <v>4782.5806451612907</v>
      </c>
      <c r="Z490" s="40">
        <f t="shared" si="51"/>
        <v>84516.170967741928</v>
      </c>
      <c r="AA490" s="42">
        <f t="shared" si="52"/>
        <v>24016.525806451602</v>
      </c>
      <c r="AB490" s="40"/>
      <c r="AC490" s="40"/>
      <c r="AD490" s="40"/>
      <c r="AE490" s="40"/>
      <c r="AF490" s="40"/>
      <c r="AG490" s="40"/>
      <c r="AH490" s="40"/>
    </row>
    <row r="491" spans="1:34" x14ac:dyDescent="0.25">
      <c r="A491" s="56">
        <v>488</v>
      </c>
      <c r="B491" s="56" t="s">
        <v>10</v>
      </c>
      <c r="C491" s="40" t="s">
        <v>171</v>
      </c>
      <c r="D491" s="40" t="s">
        <v>172</v>
      </c>
      <c r="E491" s="44">
        <v>109.22</v>
      </c>
      <c r="F491" s="40" t="s">
        <v>185</v>
      </c>
      <c r="G491" s="40" t="s">
        <v>186</v>
      </c>
      <c r="H491" s="40">
        <v>29</v>
      </c>
      <c r="I491" s="48">
        <v>43430</v>
      </c>
      <c r="J491" s="48">
        <v>43464</v>
      </c>
      <c r="K491" s="48">
        <v>43589</v>
      </c>
      <c r="L491" s="49">
        <v>34</v>
      </c>
      <c r="M491" s="49">
        <v>159</v>
      </c>
      <c r="N491" s="40">
        <v>7990</v>
      </c>
      <c r="O491" s="42">
        <f t="shared" si="48"/>
        <v>68080.31034482758</v>
      </c>
      <c r="P491" s="40">
        <v>14</v>
      </c>
      <c r="Q491" s="42">
        <f t="shared" si="53"/>
        <v>657.22379603399429</v>
      </c>
      <c r="R491" s="42">
        <f t="shared" si="54"/>
        <v>16.253215517241379</v>
      </c>
      <c r="S491" s="42">
        <f t="shared" si="49"/>
        <v>5599.9999999999991</v>
      </c>
      <c r="T491" s="40">
        <v>10682</v>
      </c>
      <c r="U491" s="40"/>
      <c r="V491" s="40"/>
      <c r="W491" s="40"/>
      <c r="X491" s="42">
        <v>560</v>
      </c>
      <c r="Y491" s="42">
        <f t="shared" si="50"/>
        <v>4771.5862068965516</v>
      </c>
      <c r="Z491" s="40">
        <f t="shared" si="51"/>
        <v>91018.006896551713</v>
      </c>
      <c r="AA491" s="42">
        <f t="shared" si="52"/>
        <v>22937.696551724133</v>
      </c>
      <c r="AB491" s="40"/>
      <c r="AC491" s="40"/>
      <c r="AD491" s="40"/>
      <c r="AE491" s="40"/>
      <c r="AF491" s="40"/>
      <c r="AG491" s="40"/>
      <c r="AH491" s="40"/>
    </row>
    <row r="492" spans="1:34" x14ac:dyDescent="0.25">
      <c r="A492" s="56">
        <v>489</v>
      </c>
      <c r="B492" s="56" t="s">
        <v>10</v>
      </c>
      <c r="C492" s="40" t="s">
        <v>171</v>
      </c>
      <c r="D492" s="40" t="s">
        <v>172</v>
      </c>
      <c r="E492" s="44">
        <v>109.23</v>
      </c>
      <c r="F492" s="40" t="s">
        <v>187</v>
      </c>
      <c r="G492" s="40" t="s">
        <v>188</v>
      </c>
      <c r="H492" s="40">
        <v>31</v>
      </c>
      <c r="I492" s="48">
        <v>43431</v>
      </c>
      <c r="J492" s="48">
        <v>43464</v>
      </c>
      <c r="K492" s="48">
        <v>43589</v>
      </c>
      <c r="L492" s="49">
        <v>33</v>
      </c>
      <c r="M492" s="49">
        <v>158</v>
      </c>
      <c r="N492" s="40">
        <v>7790</v>
      </c>
      <c r="O492" s="42">
        <f t="shared" si="48"/>
        <v>62093.838709677417</v>
      </c>
      <c r="P492" s="40">
        <v>14</v>
      </c>
      <c r="Q492" s="42">
        <f t="shared" si="53"/>
        <v>702.54957507082145</v>
      </c>
      <c r="R492" s="42">
        <f t="shared" si="54"/>
        <v>16.823012096774196</v>
      </c>
      <c r="S492" s="42">
        <f t="shared" si="49"/>
        <v>5599.9999999999991</v>
      </c>
      <c r="T492" s="40">
        <v>11819</v>
      </c>
      <c r="U492" s="40"/>
      <c r="V492" s="40"/>
      <c r="W492" s="40"/>
      <c r="X492" s="42">
        <v>600</v>
      </c>
      <c r="Y492" s="42">
        <f t="shared" si="50"/>
        <v>4782.5806451612907</v>
      </c>
      <c r="Z492" s="40">
        <f t="shared" si="51"/>
        <v>94208.867741935479</v>
      </c>
      <c r="AA492" s="42">
        <f t="shared" si="52"/>
        <v>32115.029032258062</v>
      </c>
      <c r="AB492" s="40"/>
      <c r="AC492" s="40"/>
      <c r="AD492" s="40"/>
      <c r="AE492" s="40"/>
      <c r="AF492" s="40"/>
      <c r="AG492" s="40"/>
      <c r="AH492" s="40"/>
    </row>
    <row r="493" spans="1:34" x14ac:dyDescent="0.25">
      <c r="A493" s="56">
        <v>490</v>
      </c>
      <c r="B493" s="56" t="s">
        <v>10</v>
      </c>
      <c r="C493" s="40" t="s">
        <v>171</v>
      </c>
      <c r="D493" s="40" t="s">
        <v>172</v>
      </c>
      <c r="E493" s="44">
        <v>109.24</v>
      </c>
      <c r="F493" s="40" t="s">
        <v>189</v>
      </c>
      <c r="G493" s="40" t="s">
        <v>190</v>
      </c>
      <c r="H493" s="40">
        <v>33</v>
      </c>
      <c r="I493" s="48">
        <v>43429</v>
      </c>
      <c r="J493" s="48">
        <v>43466</v>
      </c>
      <c r="K493" s="48">
        <v>43588</v>
      </c>
      <c r="L493" s="49">
        <v>37</v>
      </c>
      <c r="M493" s="49">
        <v>159</v>
      </c>
      <c r="N493" s="40">
        <v>7790</v>
      </c>
      <c r="O493" s="42">
        <f t="shared" si="48"/>
        <v>58330.57575757576</v>
      </c>
      <c r="P493" s="40">
        <v>15</v>
      </c>
      <c r="Q493" s="42">
        <f t="shared" si="53"/>
        <v>801.2950222581951</v>
      </c>
      <c r="R493" s="42">
        <f t="shared" si="54"/>
        <v>16.253688888888888</v>
      </c>
      <c r="S493" s="42">
        <f t="shared" si="49"/>
        <v>6000</v>
      </c>
      <c r="T493" s="40">
        <v>13024</v>
      </c>
      <c r="U493" s="40"/>
      <c r="V493" s="40"/>
      <c r="W493" s="40"/>
      <c r="X493" s="42">
        <v>680</v>
      </c>
      <c r="Y493" s="42">
        <f t="shared" si="50"/>
        <v>5091.7575757575751</v>
      </c>
      <c r="Z493" s="40">
        <f t="shared" si="51"/>
        <v>97522.133333333331</v>
      </c>
      <c r="AA493" s="42">
        <f t="shared" si="52"/>
        <v>39191.557575757572</v>
      </c>
      <c r="AB493" s="40"/>
      <c r="AC493" s="40"/>
      <c r="AD493" s="40"/>
      <c r="AE493" s="40"/>
      <c r="AF493" s="40"/>
      <c r="AG493" s="40"/>
      <c r="AH493" s="40"/>
    </row>
    <row r="494" spans="1:34" x14ac:dyDescent="0.25">
      <c r="A494" s="56">
        <v>491</v>
      </c>
      <c r="B494" s="56" t="s">
        <v>10</v>
      </c>
      <c r="C494" s="40" t="s">
        <v>171</v>
      </c>
      <c r="D494" s="40" t="s">
        <v>172</v>
      </c>
      <c r="E494" s="44">
        <v>109.25</v>
      </c>
      <c r="F494" s="40" t="s">
        <v>191</v>
      </c>
      <c r="G494" s="40" t="s">
        <v>192</v>
      </c>
      <c r="H494" s="40">
        <v>30</v>
      </c>
      <c r="I494" s="48">
        <v>43427</v>
      </c>
      <c r="J494" s="48">
        <v>43466</v>
      </c>
      <c r="K494" s="48">
        <v>43587</v>
      </c>
      <c r="L494" s="49">
        <v>39</v>
      </c>
      <c r="M494" s="49">
        <v>160</v>
      </c>
      <c r="N494" s="40">
        <v>8090</v>
      </c>
      <c r="O494" s="42">
        <f t="shared" si="48"/>
        <v>66634.633333333331</v>
      </c>
      <c r="P494" s="40">
        <v>14</v>
      </c>
      <c r="Q494" s="42">
        <f t="shared" si="53"/>
        <v>679.88668555240793</v>
      </c>
      <c r="R494" s="42">
        <f t="shared" si="54"/>
        <v>16.254179166666667</v>
      </c>
      <c r="S494" s="42">
        <f t="shared" si="49"/>
        <v>5599.9999999999991</v>
      </c>
      <c r="T494" s="40">
        <v>11051</v>
      </c>
      <c r="U494" s="40"/>
      <c r="V494" s="40"/>
      <c r="W494" s="40"/>
      <c r="X494" s="42">
        <v>600</v>
      </c>
      <c r="Y494" s="42">
        <f t="shared" si="50"/>
        <v>4942</v>
      </c>
      <c r="Z494" s="40">
        <f t="shared" si="51"/>
        <v>91023.403333333321</v>
      </c>
      <c r="AA494" s="42">
        <f t="shared" si="52"/>
        <v>24388.76999999999</v>
      </c>
      <c r="AB494" s="40"/>
      <c r="AC494" s="40"/>
      <c r="AD494" s="40"/>
      <c r="AE494" s="40"/>
      <c r="AF494" s="40"/>
      <c r="AG494" s="40"/>
      <c r="AH494" s="40"/>
    </row>
    <row r="495" spans="1:34" x14ac:dyDescent="0.25">
      <c r="A495" s="56">
        <v>492</v>
      </c>
      <c r="B495" s="56" t="s">
        <v>10</v>
      </c>
      <c r="C495" s="40" t="s">
        <v>171</v>
      </c>
      <c r="D495" s="40" t="s">
        <v>172</v>
      </c>
      <c r="E495" s="44">
        <v>109.26</v>
      </c>
      <c r="F495" s="40" t="s">
        <v>193</v>
      </c>
      <c r="G495" s="40" t="s">
        <v>194</v>
      </c>
      <c r="H495" s="40">
        <v>33</v>
      </c>
      <c r="I495" s="48">
        <v>43430</v>
      </c>
      <c r="J495" s="48">
        <v>43464</v>
      </c>
      <c r="K495" s="48">
        <v>43589</v>
      </c>
      <c r="L495" s="49">
        <v>34</v>
      </c>
      <c r="M495" s="49">
        <v>159</v>
      </c>
      <c r="N495" s="40">
        <v>7590</v>
      </c>
      <c r="O495" s="42">
        <f t="shared" si="48"/>
        <v>56833</v>
      </c>
      <c r="P495" s="40">
        <v>14</v>
      </c>
      <c r="Q495" s="42">
        <f t="shared" si="53"/>
        <v>747.87535410764872</v>
      </c>
      <c r="R495" s="42">
        <f t="shared" si="54"/>
        <v>16.252708333333334</v>
      </c>
      <c r="S495" s="42">
        <f t="shared" si="49"/>
        <v>5599.9999999999991</v>
      </c>
      <c r="T495" s="40">
        <v>12155</v>
      </c>
      <c r="U495" s="40"/>
      <c r="V495" s="40"/>
      <c r="W495" s="40"/>
      <c r="X495" s="42">
        <v>640</v>
      </c>
      <c r="Y495" s="42">
        <f t="shared" si="50"/>
        <v>4792.242424242424</v>
      </c>
      <c r="Z495" s="40">
        <f t="shared" si="51"/>
        <v>91015.166666666657</v>
      </c>
      <c r="AA495" s="42">
        <f t="shared" si="52"/>
        <v>34182.166666666657</v>
      </c>
      <c r="AB495" s="40"/>
      <c r="AC495" s="40"/>
      <c r="AD495" s="40"/>
      <c r="AE495" s="40"/>
      <c r="AF495" s="40"/>
      <c r="AG495" s="40"/>
      <c r="AH495" s="40"/>
    </row>
    <row r="496" spans="1:34" x14ac:dyDescent="0.25">
      <c r="A496" s="56">
        <v>493</v>
      </c>
      <c r="B496" s="56" t="s">
        <v>10</v>
      </c>
      <c r="C496" s="40" t="s">
        <v>171</v>
      </c>
      <c r="D496" s="40" t="s">
        <v>172</v>
      </c>
      <c r="E496" s="44">
        <v>109.5</v>
      </c>
      <c r="F496" s="40" t="s">
        <v>195</v>
      </c>
      <c r="G496" s="40" t="s">
        <v>196</v>
      </c>
      <c r="H496" s="40">
        <v>30</v>
      </c>
      <c r="I496" s="48">
        <v>43428</v>
      </c>
      <c r="J496" s="48">
        <v>43468</v>
      </c>
      <c r="K496" s="48">
        <v>43589</v>
      </c>
      <c r="L496" s="49">
        <v>40</v>
      </c>
      <c r="M496" s="49">
        <v>161</v>
      </c>
      <c r="N496" s="40">
        <v>7480</v>
      </c>
      <c r="O496" s="42">
        <f t="shared" si="48"/>
        <v>61610.26666666667</v>
      </c>
      <c r="P496" s="40">
        <v>14</v>
      </c>
      <c r="Q496" s="42">
        <f t="shared" si="53"/>
        <v>679.88668555240793</v>
      </c>
      <c r="R496" s="42">
        <f t="shared" si="54"/>
        <v>16.254179166666667</v>
      </c>
      <c r="S496" s="42">
        <f t="shared" si="49"/>
        <v>5599.9999999999991</v>
      </c>
      <c r="T496" s="40">
        <v>11051</v>
      </c>
      <c r="U496" s="40"/>
      <c r="V496" s="40"/>
      <c r="W496" s="40"/>
      <c r="X496" s="42">
        <v>600</v>
      </c>
      <c r="Y496" s="42">
        <f t="shared" si="50"/>
        <v>4942</v>
      </c>
      <c r="Z496" s="40">
        <f t="shared" si="51"/>
        <v>91023.403333333321</v>
      </c>
      <c r="AA496" s="42">
        <f t="shared" si="52"/>
        <v>29413.136666666651</v>
      </c>
      <c r="AB496" s="40"/>
      <c r="AC496" s="40"/>
      <c r="AD496" s="40"/>
      <c r="AE496" s="40"/>
      <c r="AF496" s="40"/>
      <c r="AG496" s="40"/>
      <c r="AH496" s="40"/>
    </row>
    <row r="497" spans="1:34" x14ac:dyDescent="0.25">
      <c r="A497" s="56">
        <v>494</v>
      </c>
      <c r="B497" s="56" t="s">
        <v>10</v>
      </c>
      <c r="C497" s="40" t="s">
        <v>171</v>
      </c>
      <c r="D497" s="40" t="s">
        <v>172</v>
      </c>
      <c r="E497" s="44">
        <v>109.3</v>
      </c>
      <c r="F497" s="40" t="s">
        <v>197</v>
      </c>
      <c r="G497" s="40" t="s">
        <v>198</v>
      </c>
      <c r="H497" s="40">
        <v>32</v>
      </c>
      <c r="I497" s="48">
        <v>43424</v>
      </c>
      <c r="J497" s="48">
        <v>43469</v>
      </c>
      <c r="K497" s="48">
        <v>43586</v>
      </c>
      <c r="L497" s="49">
        <v>45</v>
      </c>
      <c r="M497" s="49">
        <v>162</v>
      </c>
      <c r="N497" s="40">
        <v>7680</v>
      </c>
      <c r="O497" s="42">
        <f t="shared" si="48"/>
        <v>59304</v>
      </c>
      <c r="P497" s="40">
        <v>14</v>
      </c>
      <c r="Q497" s="42">
        <f t="shared" si="53"/>
        <v>725.21246458923508</v>
      </c>
      <c r="R497" s="42">
        <f t="shared" si="54"/>
        <v>16.254546875000003</v>
      </c>
      <c r="S497" s="42">
        <f t="shared" si="49"/>
        <v>5599.9999999999991</v>
      </c>
      <c r="T497" s="40">
        <v>11788</v>
      </c>
      <c r="U497" s="40"/>
      <c r="V497" s="40"/>
      <c r="W497" s="40"/>
      <c r="X497" s="42">
        <v>600</v>
      </c>
      <c r="Y497" s="42">
        <f t="shared" si="50"/>
        <v>4633.125</v>
      </c>
      <c r="Z497" s="40">
        <f t="shared" si="51"/>
        <v>91025.462499999994</v>
      </c>
      <c r="AA497" s="42">
        <f t="shared" si="52"/>
        <v>31721.462499999994</v>
      </c>
      <c r="AB497" s="40"/>
      <c r="AC497" s="40"/>
      <c r="AD497" s="40"/>
      <c r="AE497" s="40"/>
      <c r="AF497" s="40"/>
      <c r="AG497" s="40"/>
      <c r="AH497" s="40"/>
    </row>
    <row r="498" spans="1:34" x14ac:dyDescent="0.25">
      <c r="A498" s="56">
        <v>495</v>
      </c>
      <c r="B498" s="56" t="s">
        <v>10</v>
      </c>
      <c r="C498" s="40" t="s">
        <v>132</v>
      </c>
      <c r="D498" s="40" t="s">
        <v>133</v>
      </c>
      <c r="E498" s="44">
        <v>118.25</v>
      </c>
      <c r="F498" s="40" t="s">
        <v>199</v>
      </c>
      <c r="G498" s="40" t="s">
        <v>200</v>
      </c>
      <c r="H498" s="40">
        <v>33</v>
      </c>
      <c r="I498" s="48">
        <v>43429</v>
      </c>
      <c r="J498" s="48">
        <v>43466</v>
      </c>
      <c r="K498" s="48">
        <v>43589</v>
      </c>
      <c r="L498" s="49">
        <v>37</v>
      </c>
      <c r="M498" s="49">
        <v>160</v>
      </c>
      <c r="N498" s="40">
        <v>7680</v>
      </c>
      <c r="O498" s="42">
        <f t="shared" si="48"/>
        <v>57506.909090909088</v>
      </c>
      <c r="P498" s="40">
        <v>14</v>
      </c>
      <c r="Q498" s="42">
        <f t="shared" si="53"/>
        <v>747.87535410764872</v>
      </c>
      <c r="R498" s="42">
        <f t="shared" si="54"/>
        <v>14.708333333333334</v>
      </c>
      <c r="S498" s="42">
        <f t="shared" si="49"/>
        <v>5599.9999999999991</v>
      </c>
      <c r="T498" s="40">
        <v>11000</v>
      </c>
      <c r="U498" s="40"/>
      <c r="V498" s="40"/>
      <c r="W498" s="40"/>
      <c r="X498" s="42">
        <v>660</v>
      </c>
      <c r="Y498" s="42">
        <f t="shared" si="50"/>
        <v>4942</v>
      </c>
      <c r="Z498" s="40">
        <f t="shared" si="51"/>
        <v>82366.666666666657</v>
      </c>
      <c r="AA498" s="42">
        <f t="shared" si="52"/>
        <v>24859.757575757569</v>
      </c>
      <c r="AB498" s="40"/>
      <c r="AC498" s="40"/>
      <c r="AD498" s="40"/>
      <c r="AE498" s="40"/>
      <c r="AF498" s="40"/>
      <c r="AG498" s="40"/>
      <c r="AH498" s="40"/>
    </row>
    <row r="499" spans="1:34" x14ac:dyDescent="0.25">
      <c r="A499" s="56">
        <v>496</v>
      </c>
      <c r="B499" s="56" t="s">
        <v>10</v>
      </c>
      <c r="C499" s="40" t="s">
        <v>132</v>
      </c>
      <c r="D499" s="40" t="s">
        <v>133</v>
      </c>
      <c r="E499" s="44">
        <v>118.23</v>
      </c>
      <c r="F499" s="40" t="s">
        <v>201</v>
      </c>
      <c r="G499" s="40" t="s">
        <v>202</v>
      </c>
      <c r="H499" s="40">
        <v>30</v>
      </c>
      <c r="I499" s="48">
        <v>43432</v>
      </c>
      <c r="J499" s="48">
        <v>43462</v>
      </c>
      <c r="K499" s="48">
        <v>43587</v>
      </c>
      <c r="L499" s="49">
        <v>30</v>
      </c>
      <c r="M499" s="49">
        <v>155</v>
      </c>
      <c r="N499" s="40">
        <v>7130</v>
      </c>
      <c r="O499" s="42">
        <f t="shared" si="48"/>
        <v>58727.433333333327</v>
      </c>
      <c r="P499" s="40">
        <v>14</v>
      </c>
      <c r="Q499" s="42">
        <f t="shared" si="53"/>
        <v>679.88668555240793</v>
      </c>
      <c r="R499" s="42">
        <f t="shared" si="54"/>
        <v>14.708333333333334</v>
      </c>
      <c r="S499" s="42">
        <f t="shared" si="49"/>
        <v>5599.9999999999991</v>
      </c>
      <c r="T499" s="40">
        <v>10000</v>
      </c>
      <c r="U499" s="40"/>
      <c r="V499" s="40"/>
      <c r="W499" s="40"/>
      <c r="X499" s="42">
        <v>600</v>
      </c>
      <c r="Y499" s="42">
        <f t="shared" si="50"/>
        <v>4942</v>
      </c>
      <c r="Z499" s="40">
        <f t="shared" si="51"/>
        <v>82366.666666666657</v>
      </c>
      <c r="AA499" s="42">
        <f t="shared" si="52"/>
        <v>23639.23333333333</v>
      </c>
      <c r="AB499" s="40"/>
      <c r="AC499" s="40"/>
      <c r="AD499" s="40"/>
      <c r="AE499" s="40"/>
      <c r="AF499" s="40"/>
      <c r="AG499" s="40"/>
      <c r="AH499" s="40"/>
    </row>
    <row r="500" spans="1:34" x14ac:dyDescent="0.25">
      <c r="A500" s="56">
        <v>497</v>
      </c>
      <c r="B500" s="56" t="s">
        <v>10</v>
      </c>
      <c r="C500" s="40" t="s">
        <v>132</v>
      </c>
      <c r="D500" s="40" t="s">
        <v>133</v>
      </c>
      <c r="E500" s="44">
        <v>118.18</v>
      </c>
      <c r="F500" s="40" t="s">
        <v>203</v>
      </c>
      <c r="G500" s="40" t="s">
        <v>204</v>
      </c>
      <c r="H500" s="40">
        <v>30</v>
      </c>
      <c r="I500" s="48">
        <v>43434</v>
      </c>
      <c r="J500" s="48">
        <v>43467</v>
      </c>
      <c r="K500" s="48">
        <v>43590</v>
      </c>
      <c r="L500" s="49">
        <v>33</v>
      </c>
      <c r="M500" s="49">
        <v>156</v>
      </c>
      <c r="N500" s="40">
        <v>7780</v>
      </c>
      <c r="O500" s="42">
        <f t="shared" si="48"/>
        <v>64081.266666666663</v>
      </c>
      <c r="P500" s="40">
        <v>17</v>
      </c>
      <c r="Q500" s="42">
        <f t="shared" si="53"/>
        <v>825.57668959935245</v>
      </c>
      <c r="R500" s="42">
        <f t="shared" si="54"/>
        <v>15.140931372549021</v>
      </c>
      <c r="S500" s="42">
        <f t="shared" si="49"/>
        <v>6800</v>
      </c>
      <c r="T500" s="40">
        <v>12500</v>
      </c>
      <c r="U500" s="40"/>
      <c r="V500" s="40"/>
      <c r="W500" s="40"/>
      <c r="X500" s="42">
        <v>545.4545454545455</v>
      </c>
      <c r="Y500" s="42">
        <f t="shared" si="50"/>
        <v>4492.727272727273</v>
      </c>
      <c r="Z500" s="40">
        <f t="shared" si="51"/>
        <v>102958.33333333334</v>
      </c>
      <c r="AA500" s="42">
        <f t="shared" si="52"/>
        <v>38877.06666666668</v>
      </c>
      <c r="AB500" s="40"/>
      <c r="AC500" s="40"/>
      <c r="AD500" s="40"/>
      <c r="AE500" s="40"/>
      <c r="AF500" s="40"/>
      <c r="AG500" s="40"/>
      <c r="AH500" s="40"/>
    </row>
    <row r="501" spans="1:34" x14ac:dyDescent="0.25">
      <c r="A501" s="56">
        <v>498</v>
      </c>
      <c r="B501" s="56" t="s">
        <v>10</v>
      </c>
      <c r="C501" s="40" t="s">
        <v>132</v>
      </c>
      <c r="D501" s="40" t="s">
        <v>133</v>
      </c>
      <c r="E501" s="44">
        <v>118.6</v>
      </c>
      <c r="F501" s="40" t="s">
        <v>205</v>
      </c>
      <c r="G501" s="40" t="s">
        <v>206</v>
      </c>
      <c r="H501" s="40">
        <v>33</v>
      </c>
      <c r="I501" s="48">
        <v>43434</v>
      </c>
      <c r="J501" s="48">
        <v>43467</v>
      </c>
      <c r="K501" s="48">
        <v>43587</v>
      </c>
      <c r="L501" s="49">
        <v>33</v>
      </c>
      <c r="M501" s="49">
        <v>153</v>
      </c>
      <c r="N501" s="40">
        <v>7380</v>
      </c>
      <c r="O501" s="42">
        <f t="shared" si="48"/>
        <v>55260.545454545449</v>
      </c>
      <c r="P501" s="40">
        <v>15</v>
      </c>
      <c r="Q501" s="42">
        <f t="shared" si="53"/>
        <v>801.2950222581951</v>
      </c>
      <c r="R501" s="42">
        <f t="shared" si="54"/>
        <v>14.975757575757575</v>
      </c>
      <c r="S501" s="42">
        <f t="shared" si="49"/>
        <v>6000</v>
      </c>
      <c r="T501" s="40">
        <v>12000</v>
      </c>
      <c r="U501" s="40"/>
      <c r="V501" s="40"/>
      <c r="W501" s="40"/>
      <c r="X501" s="42">
        <v>616</v>
      </c>
      <c r="Y501" s="42">
        <f t="shared" si="50"/>
        <v>4612.5333333333338</v>
      </c>
      <c r="Z501" s="40">
        <f t="shared" si="51"/>
        <v>89854.545454545441</v>
      </c>
      <c r="AA501" s="42">
        <f t="shared" si="52"/>
        <v>34593.999999999993</v>
      </c>
      <c r="AB501" s="40"/>
      <c r="AC501" s="40"/>
      <c r="AD501" s="40"/>
      <c r="AE501" s="40"/>
      <c r="AF501" s="40"/>
      <c r="AG501" s="40"/>
      <c r="AH501" s="40"/>
    </row>
    <row r="502" spans="1:34" x14ac:dyDescent="0.25">
      <c r="A502" s="56">
        <v>499</v>
      </c>
      <c r="B502" s="56" t="s">
        <v>10</v>
      </c>
      <c r="C502" s="40" t="s">
        <v>207</v>
      </c>
      <c r="D502" s="40" t="s">
        <v>172</v>
      </c>
      <c r="E502" s="44">
        <v>108.11</v>
      </c>
      <c r="F502" s="40" t="s">
        <v>208</v>
      </c>
      <c r="G502" s="40" t="s">
        <v>209</v>
      </c>
      <c r="H502" s="40">
        <v>29</v>
      </c>
      <c r="I502" s="48">
        <v>43430</v>
      </c>
      <c r="J502" s="48">
        <v>43466</v>
      </c>
      <c r="K502" s="48">
        <v>43587</v>
      </c>
      <c r="L502" s="49">
        <v>36</v>
      </c>
      <c r="M502" s="49">
        <v>157</v>
      </c>
      <c r="N502" s="40">
        <v>7880</v>
      </c>
      <c r="O502" s="42">
        <f t="shared" si="48"/>
        <v>67143.034482758623</v>
      </c>
      <c r="P502" s="40">
        <v>14</v>
      </c>
      <c r="Q502" s="42">
        <f t="shared" si="53"/>
        <v>657.22379603399429</v>
      </c>
      <c r="R502" s="42">
        <f t="shared" si="54"/>
        <v>16.253215517241379</v>
      </c>
      <c r="S502" s="42">
        <f t="shared" si="49"/>
        <v>5599.9999999999991</v>
      </c>
      <c r="T502" s="40">
        <v>10682</v>
      </c>
      <c r="U502" s="40"/>
      <c r="V502" s="40"/>
      <c r="W502" s="40"/>
      <c r="X502" s="42">
        <v>560</v>
      </c>
      <c r="Y502" s="42">
        <f t="shared" si="50"/>
        <v>4771.5862068965516</v>
      </c>
      <c r="Z502" s="40">
        <f t="shared" si="51"/>
        <v>91018.006896551713</v>
      </c>
      <c r="AA502" s="42">
        <f t="shared" si="52"/>
        <v>23874.97241379309</v>
      </c>
      <c r="AB502" s="40"/>
      <c r="AC502" s="40"/>
      <c r="AD502" s="40"/>
      <c r="AE502" s="40"/>
      <c r="AF502" s="40"/>
      <c r="AG502" s="40"/>
      <c r="AH502" s="40"/>
    </row>
    <row r="503" spans="1:34" x14ac:dyDescent="0.25">
      <c r="A503" s="56">
        <v>500</v>
      </c>
      <c r="B503" s="56" t="s">
        <v>10</v>
      </c>
      <c r="C503" s="40" t="s">
        <v>207</v>
      </c>
      <c r="D503" s="40" t="s">
        <v>172</v>
      </c>
      <c r="E503" s="44">
        <v>108.9</v>
      </c>
      <c r="F503" s="40" t="s">
        <v>210</v>
      </c>
      <c r="G503" s="40" t="s">
        <v>211</v>
      </c>
      <c r="H503" s="40">
        <v>30</v>
      </c>
      <c r="I503" s="48">
        <v>43424</v>
      </c>
      <c r="J503" s="48">
        <v>43459</v>
      </c>
      <c r="K503" s="48">
        <v>43586</v>
      </c>
      <c r="L503" s="49">
        <v>35</v>
      </c>
      <c r="M503" s="49">
        <v>162</v>
      </c>
      <c r="N503" s="40">
        <v>7580</v>
      </c>
      <c r="O503" s="42">
        <f t="shared" si="48"/>
        <v>62433.933333333327</v>
      </c>
      <c r="P503" s="40">
        <v>15</v>
      </c>
      <c r="Q503" s="42">
        <f t="shared" si="53"/>
        <v>728.45002023472284</v>
      </c>
      <c r="R503" s="42">
        <f t="shared" si="54"/>
        <v>16.253688888888888</v>
      </c>
      <c r="S503" s="42">
        <f t="shared" si="49"/>
        <v>6000</v>
      </c>
      <c r="T503" s="40">
        <v>11840</v>
      </c>
      <c r="U503" s="40"/>
      <c r="V503" s="40"/>
      <c r="W503" s="40"/>
      <c r="X503" s="42">
        <v>600</v>
      </c>
      <c r="Y503" s="42">
        <f t="shared" si="50"/>
        <v>4942</v>
      </c>
      <c r="Z503" s="40">
        <f t="shared" si="51"/>
        <v>97522.133333333331</v>
      </c>
      <c r="AA503" s="42">
        <f t="shared" si="52"/>
        <v>35088.200000000004</v>
      </c>
      <c r="AB503" s="40"/>
      <c r="AC503" s="40"/>
      <c r="AD503" s="40"/>
      <c r="AE503" s="40"/>
      <c r="AF503" s="40"/>
      <c r="AG503" s="40"/>
      <c r="AH503" s="40"/>
    </row>
    <row r="504" spans="1:34" x14ac:dyDescent="0.25">
      <c r="A504" s="56">
        <v>501</v>
      </c>
      <c r="B504" s="56" t="s">
        <v>10</v>
      </c>
      <c r="C504" s="40" t="s">
        <v>207</v>
      </c>
      <c r="D504" s="40" t="s">
        <v>172</v>
      </c>
      <c r="E504" s="44">
        <v>108.7</v>
      </c>
      <c r="F504" s="40" t="s">
        <v>212</v>
      </c>
      <c r="G504" s="40" t="s">
        <v>213</v>
      </c>
      <c r="H504" s="40">
        <v>28</v>
      </c>
      <c r="I504" s="48">
        <v>43429</v>
      </c>
      <c r="J504" s="48">
        <v>43466</v>
      </c>
      <c r="K504" s="48">
        <v>43589</v>
      </c>
      <c r="L504" s="49">
        <v>37</v>
      </c>
      <c r="M504" s="49">
        <v>160</v>
      </c>
      <c r="N504" s="40">
        <v>7490</v>
      </c>
      <c r="O504" s="42">
        <f t="shared" si="48"/>
        <v>66099.25</v>
      </c>
      <c r="P504" s="40">
        <v>15</v>
      </c>
      <c r="Q504" s="42">
        <f t="shared" si="53"/>
        <v>679.88668555240793</v>
      </c>
      <c r="R504" s="42">
        <f t="shared" si="54"/>
        <v>16.254179166666667</v>
      </c>
      <c r="S504" s="42">
        <f t="shared" si="49"/>
        <v>6000</v>
      </c>
      <c r="T504" s="40">
        <v>11051</v>
      </c>
      <c r="U504" s="40"/>
      <c r="V504" s="40"/>
      <c r="W504" s="40"/>
      <c r="X504" s="42">
        <v>560</v>
      </c>
      <c r="Y504" s="42">
        <f t="shared" si="50"/>
        <v>4942</v>
      </c>
      <c r="Z504" s="40">
        <f t="shared" si="51"/>
        <v>97525.074999999997</v>
      </c>
      <c r="AA504" s="42">
        <f t="shared" si="52"/>
        <v>31425.824999999997</v>
      </c>
      <c r="AB504" s="40"/>
      <c r="AC504" s="40"/>
      <c r="AD504" s="40"/>
      <c r="AE504" s="40"/>
      <c r="AF504" s="40"/>
      <c r="AG504" s="40"/>
      <c r="AH504" s="40"/>
    </row>
    <row r="505" spans="1:34" x14ac:dyDescent="0.25">
      <c r="A505" s="56">
        <v>502</v>
      </c>
      <c r="B505" s="56" t="s">
        <v>10</v>
      </c>
      <c r="C505" s="40" t="s">
        <v>207</v>
      </c>
      <c r="D505" s="40" t="s">
        <v>172</v>
      </c>
      <c r="E505" s="44">
        <v>108.5</v>
      </c>
      <c r="F505" s="40" t="s">
        <v>214</v>
      </c>
      <c r="G505" s="40" t="s">
        <v>215</v>
      </c>
      <c r="H505" s="40">
        <v>28</v>
      </c>
      <c r="I505" s="48">
        <v>43431</v>
      </c>
      <c r="J505" s="48">
        <v>43466</v>
      </c>
      <c r="K505" s="48">
        <v>43590</v>
      </c>
      <c r="L505" s="49">
        <v>35</v>
      </c>
      <c r="M505" s="49">
        <v>159</v>
      </c>
      <c r="N505" s="40">
        <v>7180</v>
      </c>
      <c r="O505" s="42">
        <f t="shared" si="48"/>
        <v>63363.5</v>
      </c>
      <c r="P505" s="40">
        <v>15</v>
      </c>
      <c r="Q505" s="42">
        <f t="shared" si="53"/>
        <v>679.88668555240793</v>
      </c>
      <c r="R505" s="42">
        <f t="shared" si="54"/>
        <v>16.254179166666667</v>
      </c>
      <c r="S505" s="42">
        <f t="shared" si="49"/>
        <v>6000</v>
      </c>
      <c r="T505" s="40">
        <v>11051</v>
      </c>
      <c r="U505" s="40"/>
      <c r="V505" s="40"/>
      <c r="W505" s="40"/>
      <c r="X505" s="42">
        <v>560</v>
      </c>
      <c r="Y505" s="42">
        <f t="shared" si="50"/>
        <v>4942</v>
      </c>
      <c r="Z505" s="40">
        <f t="shared" si="51"/>
        <v>97525.074999999997</v>
      </c>
      <c r="AA505" s="42">
        <f t="shared" si="52"/>
        <v>34161.574999999997</v>
      </c>
      <c r="AB505" s="40"/>
      <c r="AC505" s="40"/>
      <c r="AD505" s="40"/>
      <c r="AE505" s="40"/>
      <c r="AF505" s="40"/>
      <c r="AG505" s="40"/>
      <c r="AH505" s="40"/>
    </row>
    <row r="506" spans="1:34" x14ac:dyDescent="0.25">
      <c r="A506" s="56">
        <v>503</v>
      </c>
      <c r="B506" s="56" t="s">
        <v>10</v>
      </c>
      <c r="C506" s="40" t="s">
        <v>207</v>
      </c>
      <c r="D506" s="40" t="s">
        <v>172</v>
      </c>
      <c r="E506" s="44">
        <v>108.1</v>
      </c>
      <c r="F506" s="40" t="s">
        <v>216</v>
      </c>
      <c r="G506" s="40" t="s">
        <v>217</v>
      </c>
      <c r="H506" s="40">
        <v>30</v>
      </c>
      <c r="I506" s="48">
        <v>43428</v>
      </c>
      <c r="J506" s="48">
        <v>43467</v>
      </c>
      <c r="K506" s="48">
        <v>43588</v>
      </c>
      <c r="L506" s="49">
        <v>39</v>
      </c>
      <c r="M506" s="49">
        <v>160</v>
      </c>
      <c r="N506" s="40">
        <v>7990</v>
      </c>
      <c r="O506" s="42">
        <f t="shared" si="48"/>
        <v>65810.96666666666</v>
      </c>
      <c r="P506" s="40">
        <v>15</v>
      </c>
      <c r="Q506" s="42">
        <f t="shared" si="53"/>
        <v>728.45002023472284</v>
      </c>
      <c r="R506" s="42">
        <f t="shared" si="54"/>
        <v>16.253688888888888</v>
      </c>
      <c r="S506" s="42">
        <f t="shared" si="49"/>
        <v>6000</v>
      </c>
      <c r="T506" s="40">
        <v>11840</v>
      </c>
      <c r="U506" s="40"/>
      <c r="V506" s="40"/>
      <c r="W506" s="40"/>
      <c r="X506" s="42">
        <v>560</v>
      </c>
      <c r="Y506" s="42">
        <f t="shared" si="50"/>
        <v>4612.5333333333338</v>
      </c>
      <c r="Z506" s="40">
        <f t="shared" si="51"/>
        <v>97522.133333333331</v>
      </c>
      <c r="AA506" s="42">
        <f t="shared" si="52"/>
        <v>31711.166666666672</v>
      </c>
      <c r="AB506" s="40"/>
      <c r="AC506" s="40"/>
      <c r="AD506" s="40"/>
      <c r="AE506" s="40"/>
      <c r="AF506" s="40"/>
      <c r="AG506" s="40"/>
      <c r="AH506" s="40"/>
    </row>
    <row r="507" spans="1:34" x14ac:dyDescent="0.25">
      <c r="A507" s="56">
        <v>504</v>
      </c>
      <c r="B507" s="56" t="s">
        <v>10</v>
      </c>
      <c r="C507" s="40" t="s">
        <v>207</v>
      </c>
      <c r="D507" s="40" t="s">
        <v>172</v>
      </c>
      <c r="E507" s="44">
        <v>108.13</v>
      </c>
      <c r="F507" s="40" t="s">
        <v>218</v>
      </c>
      <c r="G507" s="40" t="s">
        <v>209</v>
      </c>
      <c r="H507" s="40">
        <v>30</v>
      </c>
      <c r="I507" s="48">
        <v>43430</v>
      </c>
      <c r="J507" s="48">
        <v>43464</v>
      </c>
      <c r="K507" s="48">
        <v>43589</v>
      </c>
      <c r="L507" s="49">
        <v>34</v>
      </c>
      <c r="M507" s="49">
        <v>159</v>
      </c>
      <c r="N507" s="40">
        <v>7600</v>
      </c>
      <c r="O507" s="42">
        <f t="shared" si="48"/>
        <v>62598.666666666664</v>
      </c>
      <c r="P507" s="40">
        <v>14</v>
      </c>
      <c r="Q507" s="42">
        <f t="shared" si="53"/>
        <v>679.88668555240793</v>
      </c>
      <c r="R507" s="42">
        <f t="shared" si="54"/>
        <v>16.254179166666667</v>
      </c>
      <c r="S507" s="42">
        <f t="shared" si="49"/>
        <v>5599.9999999999991</v>
      </c>
      <c r="T507" s="40">
        <v>11051</v>
      </c>
      <c r="U507" s="40"/>
      <c r="V507" s="40"/>
      <c r="W507" s="40"/>
      <c r="X507" s="42">
        <v>600</v>
      </c>
      <c r="Y507" s="42">
        <f t="shared" si="50"/>
        <v>4942</v>
      </c>
      <c r="Z507" s="40">
        <f t="shared" si="51"/>
        <v>91023.403333333321</v>
      </c>
      <c r="AA507" s="42">
        <f t="shared" si="52"/>
        <v>28424.736666666657</v>
      </c>
      <c r="AB507" s="40"/>
      <c r="AC507" s="40"/>
      <c r="AD507" s="40"/>
      <c r="AE507" s="40"/>
      <c r="AF507" s="40"/>
      <c r="AG507" s="40"/>
      <c r="AH507" s="40"/>
    </row>
    <row r="508" spans="1:34" x14ac:dyDescent="0.25">
      <c r="A508" s="56">
        <v>505</v>
      </c>
      <c r="B508" s="56" t="s">
        <v>10</v>
      </c>
      <c r="C508" s="40" t="s">
        <v>207</v>
      </c>
      <c r="D508" s="40" t="s">
        <v>172</v>
      </c>
      <c r="E508" s="44">
        <v>108.15</v>
      </c>
      <c r="F508" s="40" t="s">
        <v>219</v>
      </c>
      <c r="G508" s="40" t="s">
        <v>220</v>
      </c>
      <c r="H508" s="40">
        <v>30</v>
      </c>
      <c r="I508" s="48">
        <v>43428</v>
      </c>
      <c r="J508" s="48">
        <v>43467</v>
      </c>
      <c r="K508" s="48">
        <v>43588</v>
      </c>
      <c r="L508" s="49">
        <v>39</v>
      </c>
      <c r="M508" s="49">
        <v>160</v>
      </c>
      <c r="N508" s="40">
        <v>7490</v>
      </c>
      <c r="O508" s="42">
        <f t="shared" si="48"/>
        <v>61692.633333333331</v>
      </c>
      <c r="P508" s="40">
        <v>15</v>
      </c>
      <c r="Q508" s="42">
        <f t="shared" si="53"/>
        <v>728.45002023472284</v>
      </c>
      <c r="R508" s="42">
        <f t="shared" si="54"/>
        <v>16.239961111111111</v>
      </c>
      <c r="S508" s="42">
        <f t="shared" si="49"/>
        <v>6000</v>
      </c>
      <c r="T508" s="40">
        <v>11830</v>
      </c>
      <c r="U508" s="40"/>
      <c r="V508" s="40"/>
      <c r="W508" s="40"/>
      <c r="X508" s="42">
        <v>600</v>
      </c>
      <c r="Y508" s="42">
        <f t="shared" si="50"/>
        <v>4942</v>
      </c>
      <c r="Z508" s="40">
        <f t="shared" si="51"/>
        <v>97439.766666666663</v>
      </c>
      <c r="AA508" s="42">
        <f t="shared" si="52"/>
        <v>35747.133333333331</v>
      </c>
      <c r="AB508" s="40"/>
      <c r="AC508" s="40"/>
      <c r="AD508" s="40"/>
      <c r="AE508" s="40"/>
      <c r="AF508" s="40"/>
      <c r="AG508" s="40"/>
      <c r="AH508" s="40"/>
    </row>
    <row r="509" spans="1:34" x14ac:dyDescent="0.25">
      <c r="A509" s="56">
        <v>506</v>
      </c>
      <c r="B509" s="56" t="s">
        <v>10</v>
      </c>
      <c r="C509" s="40" t="s">
        <v>207</v>
      </c>
      <c r="D509" s="40" t="s">
        <v>172</v>
      </c>
      <c r="E509" s="44">
        <v>108.17</v>
      </c>
      <c r="F509" s="40" t="s">
        <v>221</v>
      </c>
      <c r="G509" s="40" t="s">
        <v>222</v>
      </c>
      <c r="H509" s="40">
        <v>29</v>
      </c>
      <c r="I509" s="48">
        <v>43428</v>
      </c>
      <c r="J509" s="48">
        <v>43467</v>
      </c>
      <c r="K509" s="48">
        <v>43586</v>
      </c>
      <c r="L509" s="49">
        <v>39</v>
      </c>
      <c r="M509" s="49">
        <v>158</v>
      </c>
      <c r="N509" s="40">
        <v>7580</v>
      </c>
      <c r="O509" s="42">
        <f t="shared" si="48"/>
        <v>64586.827586206891</v>
      </c>
      <c r="P509" s="40">
        <v>14</v>
      </c>
      <c r="Q509" s="42">
        <f t="shared" si="53"/>
        <v>657.22379603399429</v>
      </c>
      <c r="R509" s="42">
        <f t="shared" si="54"/>
        <v>16.253215517241379</v>
      </c>
      <c r="S509" s="42">
        <f t="shared" si="49"/>
        <v>5599.9999999999991</v>
      </c>
      <c r="T509" s="40">
        <v>10682</v>
      </c>
      <c r="U509" s="40"/>
      <c r="V509" s="40"/>
      <c r="W509" s="40"/>
      <c r="X509" s="42">
        <v>600</v>
      </c>
      <c r="Y509" s="42">
        <f t="shared" si="50"/>
        <v>5112.4137931034484</v>
      </c>
      <c r="Z509" s="40">
        <f t="shared" si="51"/>
        <v>91018.006896551713</v>
      </c>
      <c r="AA509" s="42">
        <f t="shared" si="52"/>
        <v>26431.179310344822</v>
      </c>
      <c r="AB509" s="40"/>
      <c r="AC509" s="40"/>
      <c r="AD509" s="40"/>
      <c r="AE509" s="40"/>
      <c r="AF509" s="40"/>
      <c r="AG509" s="40"/>
      <c r="AH509" s="40"/>
    </row>
    <row r="510" spans="1:34" x14ac:dyDescent="0.25">
      <c r="A510" s="56">
        <v>507</v>
      </c>
      <c r="B510" s="56" t="s">
        <v>10</v>
      </c>
      <c r="C510" s="40" t="s">
        <v>207</v>
      </c>
      <c r="D510" s="40" t="s">
        <v>172</v>
      </c>
      <c r="E510" s="44">
        <v>108.19</v>
      </c>
      <c r="F510" s="40" t="s">
        <v>223</v>
      </c>
      <c r="G510" s="40" t="s">
        <v>224</v>
      </c>
      <c r="H510" s="40">
        <v>30</v>
      </c>
      <c r="I510" s="48">
        <v>43428</v>
      </c>
      <c r="J510" s="48">
        <v>43468</v>
      </c>
      <c r="K510" s="48">
        <v>43587</v>
      </c>
      <c r="L510" s="49">
        <v>40</v>
      </c>
      <c r="M510" s="49">
        <v>159</v>
      </c>
      <c r="N510" s="40">
        <v>7490</v>
      </c>
      <c r="O510" s="42">
        <f t="shared" si="48"/>
        <v>61692.633333333331</v>
      </c>
      <c r="P510" s="40">
        <v>13</v>
      </c>
      <c r="Q510" s="42">
        <f t="shared" si="53"/>
        <v>631.32335087009312</v>
      </c>
      <c r="R510" s="42">
        <f t="shared" si="54"/>
        <v>16.253160897435897</v>
      </c>
      <c r="S510" s="42">
        <f t="shared" si="49"/>
        <v>5200</v>
      </c>
      <c r="T510" s="40">
        <v>10261</v>
      </c>
      <c r="U510" s="40"/>
      <c r="V510" s="40"/>
      <c r="W510" s="40"/>
      <c r="X510" s="42">
        <v>560</v>
      </c>
      <c r="Y510" s="42">
        <f t="shared" si="50"/>
        <v>4612.5333333333338</v>
      </c>
      <c r="Z510" s="40">
        <f t="shared" si="51"/>
        <v>84516.436666666661</v>
      </c>
      <c r="AA510" s="42">
        <f t="shared" si="52"/>
        <v>22823.80333333333</v>
      </c>
      <c r="AB510" s="40"/>
      <c r="AC510" s="40"/>
      <c r="AD510" s="40"/>
      <c r="AE510" s="40"/>
      <c r="AF510" s="40"/>
      <c r="AG510" s="40"/>
      <c r="AH510" s="40"/>
    </row>
    <row r="511" spans="1:34" x14ac:dyDescent="0.25">
      <c r="A511" s="56">
        <v>508</v>
      </c>
      <c r="B511" s="56" t="s">
        <v>10</v>
      </c>
      <c r="C511" s="40" t="s">
        <v>207</v>
      </c>
      <c r="D511" s="40" t="s">
        <v>172</v>
      </c>
      <c r="E511" s="44">
        <v>108.21</v>
      </c>
      <c r="F511" s="40" t="s">
        <v>225</v>
      </c>
      <c r="G511" s="40" t="s">
        <v>226</v>
      </c>
      <c r="H511" s="40">
        <v>28</v>
      </c>
      <c r="I511" s="48">
        <v>43428</v>
      </c>
      <c r="J511" s="48">
        <v>43466</v>
      </c>
      <c r="K511" s="48">
        <v>43588</v>
      </c>
      <c r="L511" s="49">
        <v>38</v>
      </c>
      <c r="M511" s="49">
        <v>160</v>
      </c>
      <c r="N511" s="40">
        <v>7680</v>
      </c>
      <c r="O511" s="42">
        <f t="shared" si="48"/>
        <v>67776</v>
      </c>
      <c r="P511" s="40">
        <v>14</v>
      </c>
      <c r="Q511" s="42">
        <f t="shared" si="53"/>
        <v>634.56090651558065</v>
      </c>
      <c r="R511" s="42">
        <f t="shared" si="54"/>
        <v>16.253758928571429</v>
      </c>
      <c r="S511" s="42">
        <f t="shared" si="49"/>
        <v>5599.9999999999991</v>
      </c>
      <c r="T511" s="40">
        <v>10314</v>
      </c>
      <c r="U511" s="40"/>
      <c r="V511" s="40"/>
      <c r="W511" s="40"/>
      <c r="X511" s="42">
        <v>560</v>
      </c>
      <c r="Y511" s="42">
        <f t="shared" si="50"/>
        <v>4942</v>
      </c>
      <c r="Z511" s="40">
        <f t="shared" si="51"/>
        <v>91021.049999999988</v>
      </c>
      <c r="AA511" s="42">
        <f t="shared" si="52"/>
        <v>23245.049999999988</v>
      </c>
      <c r="AB511" s="40"/>
      <c r="AC511" s="40"/>
      <c r="AD511" s="40"/>
      <c r="AE511" s="40"/>
      <c r="AF511" s="40"/>
      <c r="AG511" s="40"/>
      <c r="AH511" s="40"/>
    </row>
    <row r="512" spans="1:34" x14ac:dyDescent="0.25">
      <c r="A512" s="56">
        <v>509</v>
      </c>
      <c r="B512" s="56" t="s">
        <v>10</v>
      </c>
      <c r="C512" s="40" t="s">
        <v>207</v>
      </c>
      <c r="D512" s="40" t="s">
        <v>172</v>
      </c>
      <c r="E512" s="44">
        <v>108.22</v>
      </c>
      <c r="F512" s="40" t="s">
        <v>227</v>
      </c>
      <c r="G512" s="40" t="s">
        <v>228</v>
      </c>
      <c r="H512" s="40">
        <v>28</v>
      </c>
      <c r="I512" s="48">
        <v>43424</v>
      </c>
      <c r="J512" s="48">
        <v>43468</v>
      </c>
      <c r="K512" s="48">
        <v>43586</v>
      </c>
      <c r="L512" s="49">
        <v>44</v>
      </c>
      <c r="M512" s="49">
        <v>162</v>
      </c>
      <c r="N512" s="40">
        <v>7580</v>
      </c>
      <c r="O512" s="42">
        <f t="shared" si="48"/>
        <v>66893.5</v>
      </c>
      <c r="P512" s="40">
        <v>13</v>
      </c>
      <c r="Q512" s="42">
        <f t="shared" si="53"/>
        <v>589.23512747875361</v>
      </c>
      <c r="R512" s="42">
        <f t="shared" si="54"/>
        <v>16.253274038461537</v>
      </c>
      <c r="S512" s="42">
        <f t="shared" si="49"/>
        <v>5200.0000000000009</v>
      </c>
      <c r="T512" s="40">
        <v>9577</v>
      </c>
      <c r="U512" s="40"/>
      <c r="V512" s="40"/>
      <c r="W512" s="40"/>
      <c r="X512" s="42">
        <v>520</v>
      </c>
      <c r="Y512" s="42">
        <f t="shared" si="50"/>
        <v>4589</v>
      </c>
      <c r="Z512" s="40">
        <f t="shared" si="51"/>
        <v>84517.025000000009</v>
      </c>
      <c r="AA512" s="42">
        <f t="shared" si="52"/>
        <v>17623.525000000009</v>
      </c>
      <c r="AB512" s="40"/>
      <c r="AC512" s="40"/>
      <c r="AD512" s="40"/>
      <c r="AE512" s="40"/>
      <c r="AF512" s="40"/>
      <c r="AG512" s="40"/>
      <c r="AH512" s="40"/>
    </row>
    <row r="513" spans="1:34" x14ac:dyDescent="0.25">
      <c r="A513" s="56">
        <v>510</v>
      </c>
      <c r="B513" s="56" t="s">
        <v>10</v>
      </c>
      <c r="C513" s="40" t="s">
        <v>207</v>
      </c>
      <c r="D513" s="40" t="s">
        <v>172</v>
      </c>
      <c r="E513" s="44">
        <v>108.24</v>
      </c>
      <c r="F513" s="40" t="s">
        <v>229</v>
      </c>
      <c r="G513" s="40" t="s">
        <v>230</v>
      </c>
      <c r="H513" s="40">
        <v>30</v>
      </c>
      <c r="I513" s="48">
        <v>43428</v>
      </c>
      <c r="J513" s="48">
        <v>43468</v>
      </c>
      <c r="K513" s="48">
        <v>43588</v>
      </c>
      <c r="L513" s="49">
        <v>40</v>
      </c>
      <c r="M513" s="49">
        <v>160</v>
      </c>
      <c r="N513" s="40">
        <v>7990</v>
      </c>
      <c r="O513" s="42">
        <f t="shared" si="48"/>
        <v>65810.96666666666</v>
      </c>
      <c r="P513" s="40">
        <v>13</v>
      </c>
      <c r="Q513" s="42">
        <f t="shared" si="53"/>
        <v>631.32335087009312</v>
      </c>
      <c r="R513" s="42">
        <f t="shared" si="54"/>
        <v>16.253160897435897</v>
      </c>
      <c r="S513" s="42">
        <f t="shared" si="49"/>
        <v>5200</v>
      </c>
      <c r="T513" s="40">
        <v>10261</v>
      </c>
      <c r="U513" s="40"/>
      <c r="V513" s="40"/>
      <c r="W513" s="40"/>
      <c r="X513" s="42">
        <v>520</v>
      </c>
      <c r="Y513" s="42">
        <f t="shared" si="50"/>
        <v>4283.0666666666666</v>
      </c>
      <c r="Z513" s="40">
        <f t="shared" si="51"/>
        <v>84516.436666666661</v>
      </c>
      <c r="AA513" s="42">
        <f t="shared" si="52"/>
        <v>18705.47</v>
      </c>
      <c r="AB513" s="40"/>
      <c r="AC513" s="40"/>
      <c r="AD513" s="40"/>
      <c r="AE513" s="40"/>
      <c r="AF513" s="40"/>
      <c r="AG513" s="40"/>
      <c r="AH513" s="40"/>
    </row>
    <row r="514" spans="1:34" x14ac:dyDescent="0.25">
      <c r="A514" s="56">
        <v>511</v>
      </c>
      <c r="B514" s="56" t="s">
        <v>10</v>
      </c>
      <c r="C514" s="40" t="s">
        <v>207</v>
      </c>
      <c r="D514" s="40" t="s">
        <v>172</v>
      </c>
      <c r="E514" s="44">
        <v>108.25</v>
      </c>
      <c r="F514" s="40" t="s">
        <v>231</v>
      </c>
      <c r="G514" s="40" t="s">
        <v>232</v>
      </c>
      <c r="H514" s="40">
        <v>32</v>
      </c>
      <c r="I514" s="48">
        <v>43428</v>
      </c>
      <c r="J514" s="48">
        <v>43470</v>
      </c>
      <c r="K514" s="48">
        <v>43588</v>
      </c>
      <c r="L514" s="49">
        <v>42</v>
      </c>
      <c r="M514" s="49">
        <v>160</v>
      </c>
      <c r="N514" s="40">
        <v>7580</v>
      </c>
      <c r="O514" s="42">
        <f t="shared" si="48"/>
        <v>58531.8125</v>
      </c>
      <c r="P514" s="40">
        <v>14</v>
      </c>
      <c r="Q514" s="42">
        <f t="shared" si="53"/>
        <v>725.21246458923508</v>
      </c>
      <c r="R514" s="42">
        <f t="shared" si="54"/>
        <v>16.254546875000003</v>
      </c>
      <c r="S514" s="42">
        <f t="shared" si="49"/>
        <v>5599.9999999999991</v>
      </c>
      <c r="T514" s="40">
        <v>11788</v>
      </c>
      <c r="U514" s="40"/>
      <c r="V514" s="40"/>
      <c r="W514" s="40"/>
      <c r="X514" s="42">
        <v>600</v>
      </c>
      <c r="Y514" s="42">
        <f t="shared" si="50"/>
        <v>4633.125</v>
      </c>
      <c r="Z514" s="40">
        <f t="shared" si="51"/>
        <v>91025.462499999994</v>
      </c>
      <c r="AA514" s="42">
        <f t="shared" si="52"/>
        <v>32493.649999999994</v>
      </c>
      <c r="AB514" s="40"/>
      <c r="AC514" s="40"/>
      <c r="AD514" s="40"/>
      <c r="AE514" s="40"/>
      <c r="AF514" s="40"/>
      <c r="AG514" s="40"/>
      <c r="AH514" s="40"/>
    </row>
    <row r="515" spans="1:34" x14ac:dyDescent="0.25">
      <c r="A515" s="56">
        <v>512</v>
      </c>
      <c r="B515" s="56" t="s">
        <v>10</v>
      </c>
      <c r="C515" s="40" t="s">
        <v>207</v>
      </c>
      <c r="D515" s="40" t="s">
        <v>172</v>
      </c>
      <c r="E515" s="44">
        <v>108.26</v>
      </c>
      <c r="F515" s="40" t="s">
        <v>233</v>
      </c>
      <c r="G515" s="40" t="s">
        <v>222</v>
      </c>
      <c r="H515" s="40">
        <v>30</v>
      </c>
      <c r="I515" s="48">
        <v>43428</v>
      </c>
      <c r="J515" s="48">
        <v>43466</v>
      </c>
      <c r="K515" s="48">
        <v>43589</v>
      </c>
      <c r="L515" s="49">
        <v>38</v>
      </c>
      <c r="M515" s="49">
        <v>161</v>
      </c>
      <c r="N515" s="40">
        <v>7690</v>
      </c>
      <c r="O515" s="42">
        <f t="shared" si="48"/>
        <v>63339.96666666666</v>
      </c>
      <c r="P515" s="40">
        <v>12</v>
      </c>
      <c r="Q515" s="42">
        <f t="shared" si="53"/>
        <v>582.76001618777821</v>
      </c>
      <c r="R515" s="42">
        <f t="shared" si="54"/>
        <v>16.227949305555555</v>
      </c>
      <c r="S515" s="42">
        <f t="shared" si="49"/>
        <v>4800</v>
      </c>
      <c r="T515" s="40">
        <v>9457</v>
      </c>
      <c r="U515" s="40"/>
      <c r="V515" s="40"/>
      <c r="W515" s="40"/>
      <c r="X515" s="42">
        <v>520</v>
      </c>
      <c r="Y515" s="42">
        <f t="shared" si="50"/>
        <v>4283.0666666666666</v>
      </c>
      <c r="Z515" s="40">
        <f t="shared" si="51"/>
        <v>77894.156666666662</v>
      </c>
      <c r="AA515" s="42">
        <f t="shared" si="52"/>
        <v>14554.190000000002</v>
      </c>
      <c r="AB515" s="40"/>
      <c r="AC515" s="40"/>
      <c r="AD515" s="40"/>
      <c r="AE515" s="40"/>
      <c r="AF515" s="40"/>
      <c r="AG515" s="40"/>
      <c r="AH515" s="40"/>
    </row>
    <row r="516" spans="1:34" x14ac:dyDescent="0.25">
      <c r="A516" s="56">
        <v>513</v>
      </c>
      <c r="B516" s="56" t="s">
        <v>10</v>
      </c>
      <c r="C516" s="40" t="s">
        <v>207</v>
      </c>
      <c r="D516" s="40" t="s">
        <v>172</v>
      </c>
      <c r="E516" s="44">
        <v>108.3</v>
      </c>
      <c r="F516" s="40" t="s">
        <v>234</v>
      </c>
      <c r="G516" s="40" t="s">
        <v>235</v>
      </c>
      <c r="H516" s="40">
        <v>30</v>
      </c>
      <c r="I516" s="48">
        <v>43430</v>
      </c>
      <c r="J516" s="48">
        <v>43468</v>
      </c>
      <c r="K516" s="48">
        <v>43589</v>
      </c>
      <c r="L516" s="49">
        <v>38</v>
      </c>
      <c r="M516" s="49">
        <v>159</v>
      </c>
      <c r="N516" s="40">
        <v>7590</v>
      </c>
      <c r="O516" s="42">
        <f t="shared" si="48"/>
        <v>62516.299999999996</v>
      </c>
      <c r="P516" s="40">
        <v>14</v>
      </c>
      <c r="Q516" s="42">
        <f t="shared" si="53"/>
        <v>679.88668555240793</v>
      </c>
      <c r="R516" s="42">
        <f t="shared" si="54"/>
        <v>16.254179166666667</v>
      </c>
      <c r="S516" s="42">
        <f t="shared" si="49"/>
        <v>5599.9999999999991</v>
      </c>
      <c r="T516" s="40">
        <v>11051</v>
      </c>
      <c r="U516" s="40"/>
      <c r="V516" s="40"/>
      <c r="W516" s="40"/>
      <c r="X516" s="42">
        <v>600</v>
      </c>
      <c r="Y516" s="42">
        <f t="shared" si="50"/>
        <v>4942</v>
      </c>
      <c r="Z516" s="40">
        <f t="shared" si="51"/>
        <v>91023.403333333321</v>
      </c>
      <c r="AA516" s="42">
        <f t="shared" si="52"/>
        <v>28507.103333333325</v>
      </c>
      <c r="AB516" s="40"/>
      <c r="AC516" s="40"/>
      <c r="AD516" s="40"/>
      <c r="AE516" s="40"/>
      <c r="AF516" s="40"/>
      <c r="AG516" s="40"/>
      <c r="AH516" s="40"/>
    </row>
    <row r="517" spans="1:34" x14ac:dyDescent="0.25">
      <c r="A517" s="56">
        <v>514</v>
      </c>
      <c r="B517" s="56" t="s">
        <v>10</v>
      </c>
      <c r="C517" s="40" t="s">
        <v>171</v>
      </c>
      <c r="D517" s="40" t="s">
        <v>172</v>
      </c>
      <c r="E517" s="44">
        <v>109.1</v>
      </c>
      <c r="F517" s="40" t="s">
        <v>236</v>
      </c>
      <c r="G517" s="40" t="s">
        <v>237</v>
      </c>
      <c r="H517" s="40">
        <v>30</v>
      </c>
      <c r="I517" s="48">
        <v>43432</v>
      </c>
      <c r="J517" s="48">
        <v>43468</v>
      </c>
      <c r="K517" s="48">
        <v>43591</v>
      </c>
      <c r="L517" s="49">
        <v>36</v>
      </c>
      <c r="M517" s="49">
        <v>159</v>
      </c>
      <c r="N517" s="40">
        <v>7690</v>
      </c>
      <c r="O517" s="42">
        <f t="shared" ref="O517:O580" si="55">(N517/H517)*247.1</f>
        <v>63339.96666666666</v>
      </c>
      <c r="P517" s="40">
        <v>15</v>
      </c>
      <c r="Q517" s="42">
        <f t="shared" si="53"/>
        <v>728.45002023472284</v>
      </c>
      <c r="R517" s="42">
        <f t="shared" si="54"/>
        <v>16.253688888888888</v>
      </c>
      <c r="S517" s="42">
        <f t="shared" ref="S517:S580" si="56">(Q517/H517)*247.1</f>
        <v>6000</v>
      </c>
      <c r="T517" s="40">
        <v>11840</v>
      </c>
      <c r="U517" s="40"/>
      <c r="V517" s="40"/>
      <c r="W517" s="40"/>
      <c r="X517" s="42">
        <v>640</v>
      </c>
      <c r="Y517" s="42">
        <f t="shared" ref="Y517:Y580" si="57">(X517/H517)*247.1</f>
        <v>5271.4666666666662</v>
      </c>
      <c r="Z517" s="40">
        <f t="shared" ref="Z517:Z580" si="58">S517*R517</f>
        <v>97522.133333333331</v>
      </c>
      <c r="AA517" s="42">
        <f t="shared" ref="AA517:AA580" si="59">Z517-O517</f>
        <v>34182.166666666672</v>
      </c>
      <c r="AB517" s="40"/>
      <c r="AC517" s="40"/>
      <c r="AD517" s="40"/>
      <c r="AE517" s="40"/>
      <c r="AF517" s="40"/>
      <c r="AG517" s="40"/>
      <c r="AH517" s="40"/>
    </row>
    <row r="518" spans="1:34" x14ac:dyDescent="0.25">
      <c r="A518" s="56">
        <v>515</v>
      </c>
      <c r="B518" s="56" t="s">
        <v>10</v>
      </c>
      <c r="C518" s="40" t="s">
        <v>238</v>
      </c>
      <c r="D518" s="40" t="s">
        <v>239</v>
      </c>
      <c r="E518" s="44">
        <v>111.11</v>
      </c>
      <c r="F518" s="40" t="s">
        <v>240</v>
      </c>
      <c r="G518" s="40" t="s">
        <v>241</v>
      </c>
      <c r="H518" s="40">
        <v>33</v>
      </c>
      <c r="I518" s="48">
        <v>43423</v>
      </c>
      <c r="J518" s="48">
        <v>43459</v>
      </c>
      <c r="K518" s="48">
        <v>43583</v>
      </c>
      <c r="L518" s="49">
        <v>36</v>
      </c>
      <c r="M518" s="49">
        <v>160</v>
      </c>
      <c r="N518" s="40">
        <v>8720</v>
      </c>
      <c r="O518" s="42">
        <f t="shared" si="55"/>
        <v>65294.303030303032</v>
      </c>
      <c r="P518" s="42">
        <f>840/33*247.1*25/10000</f>
        <v>15.724545454545453</v>
      </c>
      <c r="Q518" s="42">
        <f t="shared" si="53"/>
        <v>840</v>
      </c>
      <c r="R518" s="42">
        <f t="shared" si="54"/>
        <v>16.25</v>
      </c>
      <c r="S518" s="42">
        <f t="shared" si="56"/>
        <v>6289.8181818181811</v>
      </c>
      <c r="T518" s="40">
        <v>13650</v>
      </c>
      <c r="U518" s="40"/>
      <c r="V518" s="40"/>
      <c r="W518" s="40"/>
      <c r="X518" s="42">
        <v>700</v>
      </c>
      <c r="Y518" s="42">
        <f t="shared" si="57"/>
        <v>5241.515151515151</v>
      </c>
      <c r="Z518" s="40">
        <f t="shared" si="58"/>
        <v>102209.54545454544</v>
      </c>
      <c r="AA518" s="42">
        <f t="shared" si="59"/>
        <v>36915.242424242409</v>
      </c>
      <c r="AB518" s="40"/>
      <c r="AC518" s="40"/>
      <c r="AD518" s="40"/>
      <c r="AE518" s="40"/>
      <c r="AF518" s="40"/>
      <c r="AG518" s="40"/>
      <c r="AH518" s="40"/>
    </row>
    <row r="519" spans="1:34" x14ac:dyDescent="0.25">
      <c r="A519" s="56">
        <v>516</v>
      </c>
      <c r="B519" s="56" t="s">
        <v>10</v>
      </c>
      <c r="C519" s="40" t="s">
        <v>238</v>
      </c>
      <c r="D519" s="40" t="s">
        <v>239</v>
      </c>
      <c r="E519" s="44" t="s">
        <v>242</v>
      </c>
      <c r="F519" s="40" t="s">
        <v>243</v>
      </c>
      <c r="G519" s="40" t="s">
        <v>244</v>
      </c>
      <c r="H519" s="40">
        <v>30</v>
      </c>
      <c r="I519" s="48">
        <v>43424</v>
      </c>
      <c r="J519" s="48">
        <v>43460</v>
      </c>
      <c r="K519" s="48">
        <v>43584</v>
      </c>
      <c r="L519" s="49">
        <v>36</v>
      </c>
      <c r="M519" s="49">
        <v>160</v>
      </c>
      <c r="N519" s="40">
        <v>8370</v>
      </c>
      <c r="O519" s="42">
        <f t="shared" si="55"/>
        <v>68940.899999999994</v>
      </c>
      <c r="P519" s="42">
        <f>800/33*247.1*25/10000</f>
        <v>14.975757575757575</v>
      </c>
      <c r="Q519" s="42">
        <f t="shared" ref="Q519:Q582" si="60">((P519*10000)/(25*247.1))*H519</f>
        <v>727.27272727272714</v>
      </c>
      <c r="R519" s="42">
        <f t="shared" si="54"/>
        <v>17.875000000000004</v>
      </c>
      <c r="S519" s="42">
        <f t="shared" si="56"/>
        <v>5990.3030303030291</v>
      </c>
      <c r="T519" s="40">
        <v>13000</v>
      </c>
      <c r="U519" s="40"/>
      <c r="V519" s="40"/>
      <c r="W519" s="40"/>
      <c r="X519" s="42">
        <v>630</v>
      </c>
      <c r="Y519" s="42">
        <f t="shared" si="57"/>
        <v>5189.0999999999995</v>
      </c>
      <c r="Z519" s="40">
        <f t="shared" si="58"/>
        <v>107076.66666666667</v>
      </c>
      <c r="AA519" s="42">
        <f t="shared" si="59"/>
        <v>38135.766666666677</v>
      </c>
      <c r="AB519" s="40"/>
      <c r="AC519" s="40"/>
      <c r="AD519" s="40"/>
      <c r="AE519" s="40"/>
      <c r="AF519" s="40"/>
      <c r="AG519" s="40"/>
      <c r="AH519" s="40"/>
    </row>
    <row r="520" spans="1:34" x14ac:dyDescent="0.25">
      <c r="A520" s="56">
        <v>517</v>
      </c>
      <c r="B520" s="56" t="s">
        <v>10</v>
      </c>
      <c r="C520" s="40" t="s">
        <v>238</v>
      </c>
      <c r="D520" s="40" t="s">
        <v>239</v>
      </c>
      <c r="E520" s="44" t="s">
        <v>245</v>
      </c>
      <c r="F520" s="40" t="s">
        <v>246</v>
      </c>
      <c r="G520" s="40" t="s">
        <v>247</v>
      </c>
      <c r="H520" s="40">
        <v>30</v>
      </c>
      <c r="I520" s="48">
        <v>43424</v>
      </c>
      <c r="J520" s="48">
        <v>43460</v>
      </c>
      <c r="K520" s="48">
        <v>43584</v>
      </c>
      <c r="L520" s="49">
        <v>36</v>
      </c>
      <c r="M520" s="49">
        <v>160</v>
      </c>
      <c r="N520" s="40">
        <v>9020</v>
      </c>
      <c r="O520" s="42">
        <f t="shared" si="55"/>
        <v>74294.733333333337</v>
      </c>
      <c r="P520" s="42">
        <f>760/33*247.1*25/10000</f>
        <v>14.226969696969697</v>
      </c>
      <c r="Q520" s="42">
        <f t="shared" si="60"/>
        <v>690.90909090909088</v>
      </c>
      <c r="R520" s="42">
        <f t="shared" ref="R520:R583" si="61">T520/Q520</f>
        <v>17.875</v>
      </c>
      <c r="S520" s="42">
        <f t="shared" si="56"/>
        <v>5690.7878787878781</v>
      </c>
      <c r="T520" s="40">
        <v>12350</v>
      </c>
      <c r="U520" s="40"/>
      <c r="V520" s="40"/>
      <c r="W520" s="40"/>
      <c r="X520" s="42">
        <v>560</v>
      </c>
      <c r="Y520" s="42">
        <f t="shared" si="57"/>
        <v>4612.5333333333338</v>
      </c>
      <c r="Z520" s="40">
        <f t="shared" si="58"/>
        <v>101722.83333333331</v>
      </c>
      <c r="AA520" s="42">
        <f t="shared" si="59"/>
        <v>27428.099999999977</v>
      </c>
      <c r="AB520" s="40"/>
      <c r="AC520" s="40"/>
      <c r="AD520" s="40"/>
      <c r="AE520" s="40"/>
      <c r="AF520" s="40"/>
      <c r="AG520" s="40"/>
      <c r="AH520" s="40"/>
    </row>
    <row r="521" spans="1:34" x14ac:dyDescent="0.25">
      <c r="A521" s="56">
        <v>518</v>
      </c>
      <c r="B521" s="56" t="s">
        <v>10</v>
      </c>
      <c r="C521" s="40" t="s">
        <v>238</v>
      </c>
      <c r="D521" s="40" t="s">
        <v>239</v>
      </c>
      <c r="E521" s="44" t="s">
        <v>248</v>
      </c>
      <c r="F521" s="40" t="s">
        <v>249</v>
      </c>
      <c r="G521" s="40" t="s">
        <v>250</v>
      </c>
      <c r="H521" s="40">
        <v>33</v>
      </c>
      <c r="I521" s="48">
        <v>43423</v>
      </c>
      <c r="J521" s="48">
        <v>43459</v>
      </c>
      <c r="K521" s="48">
        <v>43583</v>
      </c>
      <c r="L521" s="49">
        <v>36</v>
      </c>
      <c r="M521" s="49">
        <v>160</v>
      </c>
      <c r="N521" s="40">
        <v>9020</v>
      </c>
      <c r="O521" s="42">
        <f t="shared" si="55"/>
        <v>67540.666666666657</v>
      </c>
      <c r="P521" s="42">
        <f>800/33*247.1*25/10000</f>
        <v>14.975757575757575</v>
      </c>
      <c r="Q521" s="42">
        <f t="shared" si="60"/>
        <v>799.99999999999989</v>
      </c>
      <c r="R521" s="42">
        <f t="shared" si="61"/>
        <v>17.062500000000004</v>
      </c>
      <c r="S521" s="42">
        <f t="shared" si="56"/>
        <v>5990.3030303030291</v>
      </c>
      <c r="T521" s="40">
        <v>13650</v>
      </c>
      <c r="U521" s="40"/>
      <c r="V521" s="40"/>
      <c r="W521" s="40"/>
      <c r="X521" s="42">
        <v>669</v>
      </c>
      <c r="Y521" s="42">
        <f t="shared" si="57"/>
        <v>5009.3909090909092</v>
      </c>
      <c r="Z521" s="40">
        <f t="shared" si="58"/>
        <v>102209.54545454546</v>
      </c>
      <c r="AA521" s="42">
        <f t="shared" si="59"/>
        <v>34668.878787878799</v>
      </c>
      <c r="AB521" s="40"/>
      <c r="AC521" s="40"/>
      <c r="AD521" s="40"/>
      <c r="AE521" s="40"/>
      <c r="AF521" s="40"/>
      <c r="AG521" s="40"/>
      <c r="AH521" s="40"/>
    </row>
    <row r="522" spans="1:34" x14ac:dyDescent="0.25">
      <c r="A522" s="56">
        <v>519</v>
      </c>
      <c r="B522" s="56" t="s">
        <v>10</v>
      </c>
      <c r="C522" s="40" t="s">
        <v>238</v>
      </c>
      <c r="D522" s="40" t="s">
        <v>239</v>
      </c>
      <c r="E522" s="44" t="s">
        <v>251</v>
      </c>
      <c r="F522" s="40" t="s">
        <v>252</v>
      </c>
      <c r="G522" s="40" t="s">
        <v>253</v>
      </c>
      <c r="H522" s="40">
        <v>33</v>
      </c>
      <c r="I522" s="48">
        <v>43420</v>
      </c>
      <c r="J522" s="48">
        <v>43463</v>
      </c>
      <c r="K522" s="48">
        <v>43578</v>
      </c>
      <c r="L522" s="49">
        <v>43</v>
      </c>
      <c r="M522" s="49">
        <v>158</v>
      </c>
      <c r="N522" s="40">
        <v>8620</v>
      </c>
      <c r="O522" s="42">
        <f t="shared" si="55"/>
        <v>64545.515151515145</v>
      </c>
      <c r="P522" s="42">
        <f>840/33*247.1*25/10000</f>
        <v>15.724545454545453</v>
      </c>
      <c r="Q522" s="42">
        <f t="shared" si="60"/>
        <v>840</v>
      </c>
      <c r="R522" s="42">
        <f t="shared" si="61"/>
        <v>17.5</v>
      </c>
      <c r="S522" s="42">
        <f t="shared" si="56"/>
        <v>6289.8181818181811</v>
      </c>
      <c r="T522" s="40">
        <v>14700</v>
      </c>
      <c r="U522" s="40"/>
      <c r="V522" s="40"/>
      <c r="W522" s="40"/>
      <c r="X522" s="42">
        <v>700</v>
      </c>
      <c r="Y522" s="42">
        <f t="shared" si="57"/>
        <v>5241.515151515151</v>
      </c>
      <c r="Z522" s="40">
        <f t="shared" si="58"/>
        <v>110071.81818181816</v>
      </c>
      <c r="AA522" s="42">
        <f t="shared" si="59"/>
        <v>45526.303030303017</v>
      </c>
      <c r="AB522" s="40"/>
      <c r="AC522" s="40"/>
      <c r="AD522" s="40"/>
      <c r="AE522" s="40"/>
      <c r="AF522" s="40"/>
      <c r="AG522" s="40"/>
      <c r="AH522" s="40"/>
    </row>
    <row r="523" spans="1:34" x14ac:dyDescent="0.25">
      <c r="A523" s="56">
        <v>520</v>
      </c>
      <c r="B523" s="56" t="s">
        <v>10</v>
      </c>
      <c r="C523" s="40" t="s">
        <v>238</v>
      </c>
      <c r="D523" s="40" t="s">
        <v>239</v>
      </c>
      <c r="E523" s="44" t="s">
        <v>254</v>
      </c>
      <c r="F523" s="40" t="s">
        <v>255</v>
      </c>
      <c r="G523" s="40" t="s">
        <v>256</v>
      </c>
      <c r="H523" s="40">
        <v>33</v>
      </c>
      <c r="I523" s="48">
        <v>43418</v>
      </c>
      <c r="J523" s="48">
        <v>43455</v>
      </c>
      <c r="K523" s="48">
        <v>43578</v>
      </c>
      <c r="L523" s="49">
        <v>37</v>
      </c>
      <c r="M523" s="49">
        <v>160</v>
      </c>
      <c r="N523" s="40">
        <v>9200</v>
      </c>
      <c r="O523" s="42">
        <f t="shared" si="55"/>
        <v>68888.484848484848</v>
      </c>
      <c r="P523" s="42">
        <f>840/33*247.1*25/10000</f>
        <v>15.724545454545453</v>
      </c>
      <c r="Q523" s="42">
        <f t="shared" si="60"/>
        <v>840</v>
      </c>
      <c r="R523" s="42">
        <f t="shared" si="61"/>
        <v>17.5</v>
      </c>
      <c r="S523" s="42">
        <f t="shared" si="56"/>
        <v>6289.8181818181811</v>
      </c>
      <c r="T523" s="40">
        <v>14700</v>
      </c>
      <c r="U523" s="40"/>
      <c r="V523" s="40"/>
      <c r="W523" s="40"/>
      <c r="X523" s="42">
        <v>680</v>
      </c>
      <c r="Y523" s="42">
        <f t="shared" si="57"/>
        <v>5091.7575757575751</v>
      </c>
      <c r="Z523" s="40">
        <f t="shared" si="58"/>
        <v>110071.81818181816</v>
      </c>
      <c r="AA523" s="42">
        <f t="shared" si="59"/>
        <v>41183.333333333314</v>
      </c>
      <c r="AB523" s="40"/>
      <c r="AC523" s="40"/>
      <c r="AD523" s="40"/>
      <c r="AE523" s="40"/>
      <c r="AF523" s="40"/>
      <c r="AG523" s="40"/>
      <c r="AH523" s="40"/>
    </row>
    <row r="524" spans="1:34" x14ac:dyDescent="0.25">
      <c r="A524" s="56">
        <v>521</v>
      </c>
      <c r="B524" s="56" t="s">
        <v>10</v>
      </c>
      <c r="C524" s="40" t="s">
        <v>238</v>
      </c>
      <c r="D524" s="40" t="s">
        <v>239</v>
      </c>
      <c r="E524" s="44" t="s">
        <v>257</v>
      </c>
      <c r="F524" s="40" t="s">
        <v>258</v>
      </c>
      <c r="G524" s="40" t="s">
        <v>259</v>
      </c>
      <c r="H524" s="40">
        <v>30</v>
      </c>
      <c r="I524" s="48">
        <v>43421</v>
      </c>
      <c r="J524" s="48">
        <v>43457</v>
      </c>
      <c r="K524" s="48">
        <v>43581</v>
      </c>
      <c r="L524" s="49">
        <v>36</v>
      </c>
      <c r="M524" s="49">
        <v>160</v>
      </c>
      <c r="N524" s="40">
        <v>8620</v>
      </c>
      <c r="O524" s="42">
        <f t="shared" si="55"/>
        <v>71000.066666666666</v>
      </c>
      <c r="P524" s="42">
        <f>760/33*247.1*25/10000</f>
        <v>14.226969696969697</v>
      </c>
      <c r="Q524" s="42">
        <f t="shared" si="60"/>
        <v>690.90909090909088</v>
      </c>
      <c r="R524" s="42">
        <f t="shared" si="61"/>
        <v>17.889473684210529</v>
      </c>
      <c r="S524" s="42">
        <f t="shared" si="56"/>
        <v>5690.7878787878781</v>
      </c>
      <c r="T524" s="40">
        <v>12360</v>
      </c>
      <c r="U524" s="40"/>
      <c r="V524" s="40"/>
      <c r="W524" s="40"/>
      <c r="X524" s="42">
        <v>650</v>
      </c>
      <c r="Y524" s="42">
        <f t="shared" si="57"/>
        <v>5353.8333333333339</v>
      </c>
      <c r="Z524" s="40">
        <f t="shared" si="58"/>
        <v>101805.2</v>
      </c>
      <c r="AA524" s="42">
        <f t="shared" si="59"/>
        <v>30805.133333333331</v>
      </c>
      <c r="AB524" s="40"/>
      <c r="AC524" s="40"/>
      <c r="AD524" s="40"/>
      <c r="AE524" s="40"/>
      <c r="AF524" s="40"/>
      <c r="AG524" s="40"/>
      <c r="AH524" s="40"/>
    </row>
    <row r="525" spans="1:34" x14ac:dyDescent="0.25">
      <c r="A525" s="56">
        <v>522</v>
      </c>
      <c r="B525" s="56" t="s">
        <v>10</v>
      </c>
      <c r="C525" s="40" t="s">
        <v>238</v>
      </c>
      <c r="D525" s="40" t="s">
        <v>239</v>
      </c>
      <c r="E525" s="44" t="s">
        <v>260</v>
      </c>
      <c r="F525" s="40" t="s">
        <v>261</v>
      </c>
      <c r="G525" s="40" t="s">
        <v>262</v>
      </c>
      <c r="H525" s="40">
        <v>30</v>
      </c>
      <c r="I525" s="48">
        <v>43421</v>
      </c>
      <c r="J525" s="48">
        <v>43457</v>
      </c>
      <c r="K525" s="48">
        <v>43580</v>
      </c>
      <c r="L525" s="49">
        <v>36</v>
      </c>
      <c r="M525" s="49">
        <v>159</v>
      </c>
      <c r="N525" s="40">
        <v>8770</v>
      </c>
      <c r="O525" s="42">
        <f t="shared" si="55"/>
        <v>72235.566666666666</v>
      </c>
      <c r="P525" s="42">
        <f>840/33*247.1*25/10000</f>
        <v>15.724545454545453</v>
      </c>
      <c r="Q525" s="42">
        <f t="shared" si="60"/>
        <v>763.63636363636363</v>
      </c>
      <c r="R525" s="42">
        <f t="shared" si="61"/>
        <v>18.333333333333332</v>
      </c>
      <c r="S525" s="42">
        <f t="shared" si="56"/>
        <v>6289.8181818181811</v>
      </c>
      <c r="T525" s="40">
        <v>14000</v>
      </c>
      <c r="U525" s="40"/>
      <c r="V525" s="40"/>
      <c r="W525" s="40"/>
      <c r="X525" s="42">
        <v>669</v>
      </c>
      <c r="Y525" s="42">
        <f t="shared" si="57"/>
        <v>5510.33</v>
      </c>
      <c r="Z525" s="40">
        <f t="shared" si="58"/>
        <v>115313.33333333331</v>
      </c>
      <c r="AA525" s="42">
        <f t="shared" si="59"/>
        <v>43077.766666666648</v>
      </c>
      <c r="AB525" s="40"/>
      <c r="AC525" s="40"/>
      <c r="AD525" s="40"/>
      <c r="AE525" s="40"/>
      <c r="AF525" s="40"/>
      <c r="AG525" s="40"/>
      <c r="AH525" s="40"/>
    </row>
    <row r="526" spans="1:34" x14ac:dyDescent="0.25">
      <c r="A526" s="56">
        <v>523</v>
      </c>
      <c r="B526" s="56" t="s">
        <v>10</v>
      </c>
      <c r="C526" s="40" t="s">
        <v>238</v>
      </c>
      <c r="D526" s="40" t="s">
        <v>239</v>
      </c>
      <c r="E526" s="44" t="s">
        <v>263</v>
      </c>
      <c r="F526" s="40" t="s">
        <v>243</v>
      </c>
      <c r="G526" s="40" t="s">
        <v>264</v>
      </c>
      <c r="H526" s="40">
        <v>33</v>
      </c>
      <c r="I526" s="48">
        <v>43416</v>
      </c>
      <c r="J526" s="48">
        <v>43453</v>
      </c>
      <c r="K526" s="48">
        <v>43575</v>
      </c>
      <c r="L526" s="49">
        <v>37</v>
      </c>
      <c r="M526" s="49">
        <v>159</v>
      </c>
      <c r="N526" s="40">
        <v>8630</v>
      </c>
      <c r="O526" s="42">
        <f t="shared" si="55"/>
        <v>64620.393939393936</v>
      </c>
      <c r="P526" s="42">
        <f>880/33*247.1*25/10000</f>
        <v>16.473333333333333</v>
      </c>
      <c r="Q526" s="42">
        <f t="shared" si="60"/>
        <v>879.99999999999989</v>
      </c>
      <c r="R526" s="42">
        <f t="shared" si="61"/>
        <v>17.500000000000004</v>
      </c>
      <c r="S526" s="42">
        <f t="shared" si="56"/>
        <v>6589.333333333333</v>
      </c>
      <c r="T526" s="40">
        <v>15400</v>
      </c>
      <c r="U526" s="40"/>
      <c r="V526" s="40"/>
      <c r="W526" s="40"/>
      <c r="X526" s="42">
        <v>680</v>
      </c>
      <c r="Y526" s="42">
        <f t="shared" si="57"/>
        <v>5091.7575757575751</v>
      </c>
      <c r="Z526" s="40">
        <f t="shared" si="58"/>
        <v>115313.33333333336</v>
      </c>
      <c r="AA526" s="42">
        <f t="shared" si="59"/>
        <v>50692.939393939421</v>
      </c>
      <c r="AB526" s="40"/>
      <c r="AC526" s="40"/>
      <c r="AD526" s="40"/>
      <c r="AE526" s="40"/>
      <c r="AF526" s="40"/>
      <c r="AG526" s="40"/>
      <c r="AH526" s="40"/>
    </row>
    <row r="527" spans="1:34" x14ac:dyDescent="0.25">
      <c r="A527" s="56">
        <v>524</v>
      </c>
      <c r="B527" s="56" t="s">
        <v>10</v>
      </c>
      <c r="C527" s="40" t="s">
        <v>238</v>
      </c>
      <c r="D527" s="40" t="s">
        <v>239</v>
      </c>
      <c r="E527" s="44" t="s">
        <v>265</v>
      </c>
      <c r="F527" s="40" t="s">
        <v>266</v>
      </c>
      <c r="G527" s="40" t="s">
        <v>267</v>
      </c>
      <c r="H527" s="40">
        <v>30</v>
      </c>
      <c r="I527" s="48">
        <v>43417</v>
      </c>
      <c r="J527" s="48">
        <v>43454</v>
      </c>
      <c r="K527" s="48">
        <v>43578</v>
      </c>
      <c r="L527" s="49">
        <v>37</v>
      </c>
      <c r="M527" s="49">
        <v>161</v>
      </c>
      <c r="N527" s="40">
        <v>9020</v>
      </c>
      <c r="O527" s="42">
        <f t="shared" si="55"/>
        <v>74294.733333333337</v>
      </c>
      <c r="P527" s="42">
        <f>920/33*247.1*25/10000</f>
        <v>17.222121212121213</v>
      </c>
      <c r="Q527" s="42">
        <f t="shared" si="60"/>
        <v>836.36363636363637</v>
      </c>
      <c r="R527" s="42">
        <f t="shared" si="61"/>
        <v>19.25</v>
      </c>
      <c r="S527" s="42">
        <f t="shared" si="56"/>
        <v>6888.848484848485</v>
      </c>
      <c r="T527" s="40">
        <v>16100</v>
      </c>
      <c r="U527" s="40"/>
      <c r="V527" s="40"/>
      <c r="W527" s="40"/>
      <c r="X527" s="42">
        <v>720</v>
      </c>
      <c r="Y527" s="42">
        <f t="shared" si="57"/>
        <v>5930.4</v>
      </c>
      <c r="Z527" s="40">
        <f t="shared" si="58"/>
        <v>132610.33333333334</v>
      </c>
      <c r="AA527" s="42">
        <f t="shared" si="59"/>
        <v>58315.600000000006</v>
      </c>
      <c r="AB527" s="40"/>
      <c r="AC527" s="40"/>
      <c r="AD527" s="40"/>
      <c r="AE527" s="40"/>
      <c r="AF527" s="40"/>
      <c r="AG527" s="40"/>
      <c r="AH527" s="40"/>
    </row>
    <row r="528" spans="1:34" x14ac:dyDescent="0.25">
      <c r="A528" s="56">
        <v>525</v>
      </c>
      <c r="B528" s="56" t="s">
        <v>10</v>
      </c>
      <c r="C528" s="40" t="s">
        <v>238</v>
      </c>
      <c r="D528" s="40" t="s">
        <v>239</v>
      </c>
      <c r="E528" s="44" t="s">
        <v>268</v>
      </c>
      <c r="F528" s="40" t="s">
        <v>269</v>
      </c>
      <c r="G528" s="40" t="s">
        <v>270</v>
      </c>
      <c r="H528" s="40">
        <v>33</v>
      </c>
      <c r="I528" s="48">
        <v>43423</v>
      </c>
      <c r="J528" s="48">
        <v>43459</v>
      </c>
      <c r="K528" s="48">
        <v>43583</v>
      </c>
      <c r="L528" s="49">
        <v>36</v>
      </c>
      <c r="M528" s="49">
        <v>160</v>
      </c>
      <c r="N528" s="40">
        <v>8820</v>
      </c>
      <c r="O528" s="42">
        <f t="shared" si="55"/>
        <v>66043.090909090897</v>
      </c>
      <c r="P528" s="42">
        <f>760/33*247.1*25/10000</f>
        <v>14.226969696969697</v>
      </c>
      <c r="Q528" s="42">
        <f t="shared" si="60"/>
        <v>759.99999999999989</v>
      </c>
      <c r="R528" s="42">
        <f t="shared" si="61"/>
        <v>16.250000000000004</v>
      </c>
      <c r="S528" s="42">
        <f t="shared" si="56"/>
        <v>5690.7878787878781</v>
      </c>
      <c r="T528" s="40">
        <v>12350</v>
      </c>
      <c r="U528" s="40"/>
      <c r="V528" s="40"/>
      <c r="W528" s="40"/>
      <c r="X528" s="42">
        <v>680</v>
      </c>
      <c r="Y528" s="42">
        <f t="shared" si="57"/>
        <v>5091.7575757575751</v>
      </c>
      <c r="Z528" s="40">
        <f t="shared" si="58"/>
        <v>92475.303030303039</v>
      </c>
      <c r="AA528" s="42">
        <f t="shared" si="59"/>
        <v>26432.212121212142</v>
      </c>
      <c r="AB528" s="40"/>
      <c r="AC528" s="40"/>
      <c r="AD528" s="40"/>
      <c r="AE528" s="40"/>
      <c r="AF528" s="40"/>
      <c r="AG528" s="40"/>
      <c r="AH528" s="40"/>
    </row>
    <row r="529" spans="1:34" x14ac:dyDescent="0.25">
      <c r="A529" s="56">
        <v>526</v>
      </c>
      <c r="B529" s="56" t="s">
        <v>10</v>
      </c>
      <c r="C529" s="40" t="s">
        <v>238</v>
      </c>
      <c r="D529" s="40" t="s">
        <v>239</v>
      </c>
      <c r="E529" s="44" t="s">
        <v>271</v>
      </c>
      <c r="F529" s="40" t="s">
        <v>272</v>
      </c>
      <c r="G529" s="40" t="s">
        <v>273</v>
      </c>
      <c r="H529" s="40">
        <v>30</v>
      </c>
      <c r="I529" s="48">
        <v>43422</v>
      </c>
      <c r="J529" s="48">
        <v>43458</v>
      </c>
      <c r="K529" s="48">
        <v>43582</v>
      </c>
      <c r="L529" s="49">
        <v>36</v>
      </c>
      <c r="M529" s="49">
        <v>160</v>
      </c>
      <c r="N529" s="40">
        <v>8770</v>
      </c>
      <c r="O529" s="42">
        <f t="shared" si="55"/>
        <v>72235.566666666666</v>
      </c>
      <c r="P529" s="42">
        <f>720/33*247.1*25/10000</f>
        <v>13.478181818181818</v>
      </c>
      <c r="Q529" s="42">
        <f t="shared" si="60"/>
        <v>654.5454545454545</v>
      </c>
      <c r="R529" s="42">
        <f t="shared" si="61"/>
        <v>17.875</v>
      </c>
      <c r="S529" s="42">
        <f t="shared" si="56"/>
        <v>5391.272727272727</v>
      </c>
      <c r="T529" s="40">
        <v>11700</v>
      </c>
      <c r="U529" s="40"/>
      <c r="V529" s="40"/>
      <c r="W529" s="40"/>
      <c r="X529" s="42">
        <v>600</v>
      </c>
      <c r="Y529" s="42">
        <f t="shared" si="57"/>
        <v>4942</v>
      </c>
      <c r="Z529" s="40">
        <f t="shared" si="58"/>
        <v>96369</v>
      </c>
      <c r="AA529" s="42">
        <f t="shared" si="59"/>
        <v>24133.433333333334</v>
      </c>
      <c r="AB529" s="40"/>
      <c r="AC529" s="40"/>
      <c r="AD529" s="40"/>
      <c r="AE529" s="40"/>
      <c r="AF529" s="40"/>
      <c r="AG529" s="40"/>
      <c r="AH529" s="40"/>
    </row>
    <row r="530" spans="1:34" x14ac:dyDescent="0.25">
      <c r="A530" s="56">
        <v>527</v>
      </c>
      <c r="B530" s="56" t="s">
        <v>10</v>
      </c>
      <c r="C530" s="40" t="s">
        <v>238</v>
      </c>
      <c r="D530" s="40" t="s">
        <v>239</v>
      </c>
      <c r="E530" s="44" t="s">
        <v>274</v>
      </c>
      <c r="F530" s="40" t="s">
        <v>275</v>
      </c>
      <c r="G530" s="40" t="s">
        <v>276</v>
      </c>
      <c r="H530" s="40">
        <v>28</v>
      </c>
      <c r="I530" s="48">
        <v>43421</v>
      </c>
      <c r="J530" s="48">
        <v>43457</v>
      </c>
      <c r="K530" s="48">
        <v>43581</v>
      </c>
      <c r="L530" s="49">
        <v>36</v>
      </c>
      <c r="M530" s="49">
        <v>160</v>
      </c>
      <c r="N530" s="40">
        <v>8790</v>
      </c>
      <c r="O530" s="42">
        <f t="shared" si="55"/>
        <v>77571.75</v>
      </c>
      <c r="P530" s="42">
        <f>680/33*247.1*25/10000</f>
        <v>12.729393939393939</v>
      </c>
      <c r="Q530" s="42">
        <f t="shared" si="60"/>
        <v>576.969696969697</v>
      </c>
      <c r="R530" s="42">
        <f t="shared" si="61"/>
        <v>19.151785714285712</v>
      </c>
      <c r="S530" s="42">
        <f t="shared" si="56"/>
        <v>5091.7575757575751</v>
      </c>
      <c r="T530" s="40">
        <v>11050</v>
      </c>
      <c r="U530" s="40"/>
      <c r="V530" s="40"/>
      <c r="W530" s="40"/>
      <c r="X530" s="42">
        <v>570</v>
      </c>
      <c r="Y530" s="42">
        <f t="shared" si="57"/>
        <v>5030.25</v>
      </c>
      <c r="Z530" s="40">
        <f t="shared" si="58"/>
        <v>97516.249999999971</v>
      </c>
      <c r="AA530" s="42">
        <f t="shared" si="59"/>
        <v>19944.499999999971</v>
      </c>
      <c r="AB530" s="40"/>
      <c r="AC530" s="40"/>
      <c r="AD530" s="40"/>
      <c r="AE530" s="40"/>
      <c r="AF530" s="40"/>
      <c r="AG530" s="40"/>
      <c r="AH530" s="40"/>
    </row>
    <row r="531" spans="1:34" x14ac:dyDescent="0.25">
      <c r="A531" s="56">
        <v>528</v>
      </c>
      <c r="B531" s="56" t="s">
        <v>10</v>
      </c>
      <c r="C531" s="40" t="s">
        <v>238</v>
      </c>
      <c r="D531" s="40" t="s">
        <v>239</v>
      </c>
      <c r="E531" s="44" t="s">
        <v>277</v>
      </c>
      <c r="F531" s="40" t="s">
        <v>278</v>
      </c>
      <c r="G531" s="40" t="s">
        <v>279</v>
      </c>
      <c r="H531" s="40">
        <v>33</v>
      </c>
      <c r="I531" s="48">
        <v>43417</v>
      </c>
      <c r="J531" s="48">
        <v>43454</v>
      </c>
      <c r="K531" s="48">
        <v>43577</v>
      </c>
      <c r="L531" s="49">
        <v>37</v>
      </c>
      <c r="M531" s="49">
        <v>160</v>
      </c>
      <c r="N531" s="40">
        <v>9170</v>
      </c>
      <c r="O531" s="42">
        <f t="shared" si="55"/>
        <v>68663.84848484848</v>
      </c>
      <c r="P531" s="42">
        <f>800/33*247.1*25/10000</f>
        <v>14.975757575757575</v>
      </c>
      <c r="Q531" s="42">
        <f t="shared" si="60"/>
        <v>799.99999999999989</v>
      </c>
      <c r="R531" s="42">
        <f t="shared" si="61"/>
        <v>16.250000000000004</v>
      </c>
      <c r="S531" s="42">
        <f t="shared" si="56"/>
        <v>5990.3030303030291</v>
      </c>
      <c r="T531" s="40">
        <v>13000</v>
      </c>
      <c r="U531" s="40"/>
      <c r="V531" s="40"/>
      <c r="W531" s="40"/>
      <c r="X531" s="42">
        <v>680</v>
      </c>
      <c r="Y531" s="42">
        <f t="shared" si="57"/>
        <v>5091.7575757575751</v>
      </c>
      <c r="Z531" s="40">
        <f t="shared" si="58"/>
        <v>97342.42424242424</v>
      </c>
      <c r="AA531" s="42">
        <f t="shared" si="59"/>
        <v>28678.57575757576</v>
      </c>
      <c r="AB531" s="40"/>
      <c r="AC531" s="40"/>
      <c r="AD531" s="40"/>
      <c r="AE531" s="40"/>
      <c r="AF531" s="40"/>
      <c r="AG531" s="40"/>
      <c r="AH531" s="40"/>
    </row>
    <row r="532" spans="1:34" x14ac:dyDescent="0.25">
      <c r="A532" s="56">
        <v>529</v>
      </c>
      <c r="B532" s="56" t="s">
        <v>10</v>
      </c>
      <c r="C532" s="40" t="s">
        <v>238</v>
      </c>
      <c r="D532" s="40" t="s">
        <v>239</v>
      </c>
      <c r="E532" s="44" t="s">
        <v>280</v>
      </c>
      <c r="F532" s="40" t="s">
        <v>281</v>
      </c>
      <c r="G532" s="40" t="s">
        <v>282</v>
      </c>
      <c r="H532" s="40">
        <v>33</v>
      </c>
      <c r="I532" s="48">
        <v>43418</v>
      </c>
      <c r="J532" s="48">
        <v>43455</v>
      </c>
      <c r="K532" s="48">
        <v>43578</v>
      </c>
      <c r="L532" s="49">
        <v>37</v>
      </c>
      <c r="M532" s="49">
        <v>160</v>
      </c>
      <c r="N532" s="40">
        <v>9140</v>
      </c>
      <c r="O532" s="42">
        <f t="shared" si="55"/>
        <v>68439.212121212127</v>
      </c>
      <c r="P532" s="42">
        <f>750/33*247.1*25/10000</f>
        <v>14.039772727272727</v>
      </c>
      <c r="Q532" s="42">
        <f t="shared" si="60"/>
        <v>750</v>
      </c>
      <c r="R532" s="42">
        <f t="shared" si="61"/>
        <v>16.466666666666665</v>
      </c>
      <c r="S532" s="42">
        <f t="shared" si="56"/>
        <v>5615.909090909091</v>
      </c>
      <c r="T532" s="40">
        <v>12350</v>
      </c>
      <c r="U532" s="40"/>
      <c r="V532" s="40"/>
      <c r="W532" s="40"/>
      <c r="X532" s="42">
        <v>666</v>
      </c>
      <c r="Y532" s="42">
        <f t="shared" si="57"/>
        <v>4986.9272727272728</v>
      </c>
      <c r="Z532" s="40">
        <f t="shared" si="58"/>
        <v>92475.303030303025</v>
      </c>
      <c r="AA532" s="42">
        <f t="shared" si="59"/>
        <v>24036.090909090897</v>
      </c>
      <c r="AB532" s="40"/>
      <c r="AC532" s="40"/>
      <c r="AD532" s="40"/>
      <c r="AE532" s="40"/>
      <c r="AF532" s="40"/>
      <c r="AG532" s="40"/>
      <c r="AH532" s="40"/>
    </row>
    <row r="533" spans="1:34" x14ac:dyDescent="0.25">
      <c r="A533" s="56">
        <v>530</v>
      </c>
      <c r="B533" s="56" t="s">
        <v>10</v>
      </c>
      <c r="C533" s="40" t="s">
        <v>238</v>
      </c>
      <c r="D533" s="40" t="s">
        <v>239</v>
      </c>
      <c r="E533" s="44" t="s">
        <v>283</v>
      </c>
      <c r="F533" s="40" t="s">
        <v>284</v>
      </c>
      <c r="G533" s="40" t="s">
        <v>285</v>
      </c>
      <c r="H533" s="40">
        <v>33</v>
      </c>
      <c r="I533" s="48">
        <v>43419</v>
      </c>
      <c r="J533" s="48">
        <v>43455</v>
      </c>
      <c r="K533" s="48">
        <v>43579</v>
      </c>
      <c r="L533" s="49">
        <v>36</v>
      </c>
      <c r="M533" s="49">
        <v>160</v>
      </c>
      <c r="N533" s="40">
        <v>9140</v>
      </c>
      <c r="O533" s="42">
        <f t="shared" si="55"/>
        <v>68439.212121212127</v>
      </c>
      <c r="P533" s="42">
        <f>880/33*247.1*25/10000</f>
        <v>16.473333333333333</v>
      </c>
      <c r="Q533" s="42">
        <f t="shared" si="60"/>
        <v>879.99999999999989</v>
      </c>
      <c r="R533" s="42">
        <f t="shared" si="61"/>
        <v>16.250000000000004</v>
      </c>
      <c r="S533" s="42">
        <f t="shared" si="56"/>
        <v>6589.333333333333</v>
      </c>
      <c r="T533" s="40">
        <v>14300</v>
      </c>
      <c r="U533" s="40"/>
      <c r="V533" s="40"/>
      <c r="W533" s="40"/>
      <c r="X533" s="42">
        <v>720</v>
      </c>
      <c r="Y533" s="42">
        <f t="shared" si="57"/>
        <v>5391.272727272727</v>
      </c>
      <c r="Z533" s="40">
        <f t="shared" si="58"/>
        <v>107076.66666666669</v>
      </c>
      <c r="AA533" s="42">
        <f t="shared" si="59"/>
        <v>38637.454545454559</v>
      </c>
      <c r="AB533" s="40"/>
      <c r="AC533" s="40"/>
      <c r="AD533" s="40"/>
      <c r="AE533" s="40"/>
      <c r="AF533" s="40"/>
      <c r="AG533" s="40"/>
      <c r="AH533" s="40"/>
    </row>
    <row r="534" spans="1:34" x14ac:dyDescent="0.25">
      <c r="A534" s="56">
        <v>531</v>
      </c>
      <c r="B534" s="56" t="s">
        <v>10</v>
      </c>
      <c r="C534" s="40" t="s">
        <v>238</v>
      </c>
      <c r="D534" s="40" t="s">
        <v>239</v>
      </c>
      <c r="E534" s="44" t="s">
        <v>286</v>
      </c>
      <c r="F534" s="40" t="s">
        <v>287</v>
      </c>
      <c r="G534" s="40" t="s">
        <v>288</v>
      </c>
      <c r="H534" s="40">
        <v>30</v>
      </c>
      <c r="I534" s="48">
        <v>43420</v>
      </c>
      <c r="J534" s="48">
        <v>43456</v>
      </c>
      <c r="K534" s="48">
        <v>43580</v>
      </c>
      <c r="L534" s="49">
        <v>36</v>
      </c>
      <c r="M534" s="49">
        <v>160</v>
      </c>
      <c r="N534" s="40">
        <v>8820</v>
      </c>
      <c r="O534" s="42">
        <f t="shared" si="55"/>
        <v>72647.399999999994</v>
      </c>
      <c r="P534" s="42">
        <f>800/33*247.1*25/10000</f>
        <v>14.975757575757575</v>
      </c>
      <c r="Q534" s="42">
        <f t="shared" si="60"/>
        <v>727.27272727272714</v>
      </c>
      <c r="R534" s="42">
        <f t="shared" si="61"/>
        <v>17.875000000000004</v>
      </c>
      <c r="S534" s="42">
        <f t="shared" si="56"/>
        <v>5990.3030303030291</v>
      </c>
      <c r="T534" s="40">
        <v>13000</v>
      </c>
      <c r="U534" s="40"/>
      <c r="V534" s="40"/>
      <c r="W534" s="40"/>
      <c r="X534" s="42">
        <v>690</v>
      </c>
      <c r="Y534" s="42">
        <f t="shared" si="57"/>
        <v>5683.3</v>
      </c>
      <c r="Z534" s="40">
        <f t="shared" si="58"/>
        <v>107076.66666666667</v>
      </c>
      <c r="AA534" s="42">
        <f t="shared" si="59"/>
        <v>34429.266666666677</v>
      </c>
      <c r="AB534" s="40"/>
      <c r="AC534" s="40"/>
      <c r="AD534" s="40"/>
      <c r="AE534" s="40"/>
      <c r="AF534" s="40"/>
      <c r="AG534" s="40"/>
      <c r="AH534" s="40"/>
    </row>
    <row r="535" spans="1:34" x14ac:dyDescent="0.25">
      <c r="A535" s="56">
        <v>532</v>
      </c>
      <c r="B535" s="56" t="s">
        <v>10</v>
      </c>
      <c r="C535" s="40" t="s">
        <v>238</v>
      </c>
      <c r="D535" s="40" t="s">
        <v>239</v>
      </c>
      <c r="E535" s="44" t="s">
        <v>289</v>
      </c>
      <c r="F535" s="40" t="s">
        <v>290</v>
      </c>
      <c r="G535" s="40" t="s">
        <v>291</v>
      </c>
      <c r="H535" s="40">
        <v>30</v>
      </c>
      <c r="I535" s="48">
        <v>43421</v>
      </c>
      <c r="J535" s="48">
        <v>43457</v>
      </c>
      <c r="K535" s="48">
        <v>43581</v>
      </c>
      <c r="L535" s="49">
        <v>36</v>
      </c>
      <c r="M535" s="49">
        <v>160</v>
      </c>
      <c r="N535" s="40">
        <v>8570</v>
      </c>
      <c r="O535" s="42">
        <f t="shared" si="55"/>
        <v>70588.233333333337</v>
      </c>
      <c r="P535" s="42">
        <f>760/33*247.1*25/10000</f>
        <v>14.226969696969697</v>
      </c>
      <c r="Q535" s="42">
        <f t="shared" si="60"/>
        <v>690.90909090909088</v>
      </c>
      <c r="R535" s="42">
        <f t="shared" si="61"/>
        <v>17.918421052631579</v>
      </c>
      <c r="S535" s="42">
        <f t="shared" si="56"/>
        <v>5690.7878787878781</v>
      </c>
      <c r="T535" s="40">
        <v>12380</v>
      </c>
      <c r="U535" s="40"/>
      <c r="V535" s="40"/>
      <c r="W535" s="40"/>
      <c r="X535" s="42">
        <v>560</v>
      </c>
      <c r="Y535" s="42">
        <f t="shared" si="57"/>
        <v>4612.5333333333338</v>
      </c>
      <c r="Z535" s="40">
        <f t="shared" si="58"/>
        <v>101969.93333333332</v>
      </c>
      <c r="AA535" s="42">
        <f t="shared" si="59"/>
        <v>31381.699999999983</v>
      </c>
      <c r="AB535" s="40"/>
      <c r="AC535" s="40"/>
      <c r="AD535" s="40"/>
      <c r="AE535" s="40"/>
      <c r="AF535" s="40"/>
      <c r="AG535" s="40"/>
      <c r="AH535" s="40"/>
    </row>
    <row r="536" spans="1:34" x14ac:dyDescent="0.25">
      <c r="A536" s="56">
        <v>533</v>
      </c>
      <c r="B536" s="56" t="s">
        <v>10</v>
      </c>
      <c r="C536" s="40" t="s">
        <v>238</v>
      </c>
      <c r="D536" s="40" t="s">
        <v>239</v>
      </c>
      <c r="E536" s="44" t="s">
        <v>292</v>
      </c>
      <c r="F536" s="40" t="s">
        <v>293</v>
      </c>
      <c r="G536" s="40" t="s">
        <v>294</v>
      </c>
      <c r="H536" s="40">
        <v>30</v>
      </c>
      <c r="I536" s="48">
        <v>43422</v>
      </c>
      <c r="J536" s="48">
        <v>43459</v>
      </c>
      <c r="K536" s="48">
        <v>43582</v>
      </c>
      <c r="L536" s="49">
        <v>37</v>
      </c>
      <c r="M536" s="49">
        <v>160</v>
      </c>
      <c r="N536" s="40">
        <v>8650</v>
      </c>
      <c r="O536" s="42">
        <f t="shared" si="55"/>
        <v>71247.166666666657</v>
      </c>
      <c r="P536" s="42">
        <f>800/33*247.1*25/10000</f>
        <v>14.975757575757575</v>
      </c>
      <c r="Q536" s="42">
        <f t="shared" si="60"/>
        <v>727.27272727272714</v>
      </c>
      <c r="R536" s="42">
        <f t="shared" si="61"/>
        <v>17.875000000000004</v>
      </c>
      <c r="S536" s="42">
        <f t="shared" si="56"/>
        <v>5990.3030303030291</v>
      </c>
      <c r="T536" s="40">
        <v>13000</v>
      </c>
      <c r="U536" s="40"/>
      <c r="V536" s="40"/>
      <c r="W536" s="40"/>
      <c r="X536" s="42">
        <v>600</v>
      </c>
      <c r="Y536" s="42">
        <f t="shared" si="57"/>
        <v>4942</v>
      </c>
      <c r="Z536" s="40">
        <f t="shared" si="58"/>
        <v>107076.66666666667</v>
      </c>
      <c r="AA536" s="42">
        <f t="shared" si="59"/>
        <v>35829.500000000015</v>
      </c>
      <c r="AB536" s="40"/>
      <c r="AC536" s="40"/>
      <c r="AD536" s="40"/>
      <c r="AE536" s="40"/>
      <c r="AF536" s="40"/>
      <c r="AG536" s="40"/>
      <c r="AH536" s="40"/>
    </row>
    <row r="537" spans="1:34" x14ac:dyDescent="0.25">
      <c r="A537" s="56">
        <v>534</v>
      </c>
      <c r="B537" s="56" t="s">
        <v>10</v>
      </c>
      <c r="C537" s="40" t="s">
        <v>238</v>
      </c>
      <c r="D537" s="40" t="s">
        <v>239</v>
      </c>
      <c r="E537" s="44" t="s">
        <v>295</v>
      </c>
      <c r="F537" s="40" t="s">
        <v>296</v>
      </c>
      <c r="G537" s="40" t="s">
        <v>297</v>
      </c>
      <c r="H537" s="40">
        <v>28</v>
      </c>
      <c r="I537" s="48">
        <v>43423</v>
      </c>
      <c r="J537" s="48">
        <v>43459</v>
      </c>
      <c r="K537" s="48">
        <v>43583</v>
      </c>
      <c r="L537" s="49">
        <v>36</v>
      </c>
      <c r="M537" s="49">
        <v>160</v>
      </c>
      <c r="N537" s="40">
        <v>8520</v>
      </c>
      <c r="O537" s="42">
        <f t="shared" si="55"/>
        <v>75189</v>
      </c>
      <c r="P537" s="42">
        <f>760/33*247.1*25/10000</f>
        <v>14.226969696969697</v>
      </c>
      <c r="Q537" s="42">
        <f t="shared" si="60"/>
        <v>644.84848484848476</v>
      </c>
      <c r="R537" s="42">
        <f t="shared" si="61"/>
        <v>19.151785714285715</v>
      </c>
      <c r="S537" s="42">
        <f t="shared" si="56"/>
        <v>5690.7878787878781</v>
      </c>
      <c r="T537" s="40">
        <v>12350</v>
      </c>
      <c r="U537" s="40"/>
      <c r="V537" s="40"/>
      <c r="W537" s="40"/>
      <c r="X537" s="42">
        <v>600</v>
      </c>
      <c r="Y537" s="42">
        <f t="shared" si="57"/>
        <v>5294.9999999999991</v>
      </c>
      <c r="Z537" s="40">
        <f t="shared" si="58"/>
        <v>108988.74999999999</v>
      </c>
      <c r="AA537" s="42">
        <f t="shared" si="59"/>
        <v>33799.749999999985</v>
      </c>
      <c r="AB537" s="40"/>
      <c r="AC537" s="40"/>
      <c r="AD537" s="40"/>
      <c r="AE537" s="40"/>
      <c r="AF537" s="40"/>
      <c r="AG537" s="40"/>
      <c r="AH537" s="40"/>
    </row>
    <row r="538" spans="1:34" x14ac:dyDescent="0.25">
      <c r="A538" s="56">
        <v>535</v>
      </c>
      <c r="B538" s="56" t="s">
        <v>10</v>
      </c>
      <c r="C538" s="40" t="s">
        <v>238</v>
      </c>
      <c r="D538" s="40" t="s">
        <v>239</v>
      </c>
      <c r="E538" s="44" t="s">
        <v>298</v>
      </c>
      <c r="F538" s="40" t="s">
        <v>299</v>
      </c>
      <c r="G538" s="40" t="s">
        <v>300</v>
      </c>
      <c r="H538" s="40">
        <v>28</v>
      </c>
      <c r="I538" s="48">
        <v>43424</v>
      </c>
      <c r="J538" s="48">
        <v>43460</v>
      </c>
      <c r="K538" s="48">
        <v>43584</v>
      </c>
      <c r="L538" s="49">
        <v>36</v>
      </c>
      <c r="M538" s="49">
        <v>160</v>
      </c>
      <c r="N538" s="40">
        <v>8220</v>
      </c>
      <c r="O538" s="42">
        <f t="shared" si="55"/>
        <v>72541.5</v>
      </c>
      <c r="P538" s="42">
        <f>720/33*247.1*25/10000</f>
        <v>13.478181818181818</v>
      </c>
      <c r="Q538" s="42">
        <f t="shared" si="60"/>
        <v>610.90909090909088</v>
      </c>
      <c r="R538" s="42">
        <f t="shared" si="61"/>
        <v>19.151785714285715</v>
      </c>
      <c r="S538" s="42">
        <f t="shared" si="56"/>
        <v>5391.272727272727</v>
      </c>
      <c r="T538" s="40">
        <v>11700</v>
      </c>
      <c r="U538" s="40"/>
      <c r="V538" s="40"/>
      <c r="W538" s="40"/>
      <c r="X538" s="42">
        <v>560</v>
      </c>
      <c r="Y538" s="42">
        <f t="shared" si="57"/>
        <v>4942</v>
      </c>
      <c r="Z538" s="40">
        <f t="shared" si="58"/>
        <v>103252.5</v>
      </c>
      <c r="AA538" s="42">
        <f t="shared" si="59"/>
        <v>30711</v>
      </c>
      <c r="AB538" s="40"/>
      <c r="AC538" s="40"/>
      <c r="AD538" s="40"/>
      <c r="AE538" s="40"/>
      <c r="AF538" s="40"/>
      <c r="AG538" s="40"/>
      <c r="AH538" s="40"/>
    </row>
    <row r="539" spans="1:34" x14ac:dyDescent="0.25">
      <c r="A539" s="56">
        <v>536</v>
      </c>
      <c r="B539" s="56" t="s">
        <v>10</v>
      </c>
      <c r="C539" s="40" t="s">
        <v>238</v>
      </c>
      <c r="D539" s="40" t="s">
        <v>239</v>
      </c>
      <c r="E539" s="44" t="s">
        <v>301</v>
      </c>
      <c r="F539" s="40" t="s">
        <v>302</v>
      </c>
      <c r="G539" s="40" t="s">
        <v>303</v>
      </c>
      <c r="H539" s="40">
        <v>30</v>
      </c>
      <c r="I539" s="48">
        <v>43423</v>
      </c>
      <c r="J539" s="48">
        <v>43459</v>
      </c>
      <c r="K539" s="48">
        <v>43583</v>
      </c>
      <c r="L539" s="49">
        <v>36</v>
      </c>
      <c r="M539" s="49">
        <v>160</v>
      </c>
      <c r="N539" s="40">
        <v>8720</v>
      </c>
      <c r="O539" s="42">
        <f t="shared" si="55"/>
        <v>71823.733333333337</v>
      </c>
      <c r="P539" s="42">
        <f>840/33*247.1*25/10000</f>
        <v>15.724545454545453</v>
      </c>
      <c r="Q539" s="42">
        <f t="shared" si="60"/>
        <v>763.63636363636363</v>
      </c>
      <c r="R539" s="42">
        <f t="shared" si="61"/>
        <v>19.25</v>
      </c>
      <c r="S539" s="42">
        <f t="shared" si="56"/>
        <v>6289.8181818181811</v>
      </c>
      <c r="T539" s="40">
        <v>14700</v>
      </c>
      <c r="U539" s="40"/>
      <c r="V539" s="40"/>
      <c r="W539" s="40"/>
      <c r="X539" s="42">
        <v>680</v>
      </c>
      <c r="Y539" s="42">
        <f t="shared" si="57"/>
        <v>5600.9333333333334</v>
      </c>
      <c r="Z539" s="40">
        <f t="shared" si="58"/>
        <v>121078.99999999999</v>
      </c>
      <c r="AA539" s="42">
        <f t="shared" si="59"/>
        <v>49255.266666666648</v>
      </c>
      <c r="AB539" s="40"/>
      <c r="AC539" s="40"/>
      <c r="AD539" s="40"/>
      <c r="AE539" s="40"/>
      <c r="AF539" s="40"/>
      <c r="AG539" s="40"/>
      <c r="AH539" s="40"/>
    </row>
    <row r="540" spans="1:34" x14ac:dyDescent="0.25">
      <c r="A540" s="56">
        <v>537</v>
      </c>
      <c r="B540" s="56" t="s">
        <v>10</v>
      </c>
      <c r="C540" s="40" t="s">
        <v>304</v>
      </c>
      <c r="D540" s="40" t="s">
        <v>305</v>
      </c>
      <c r="E540" s="44" t="s">
        <v>306</v>
      </c>
      <c r="F540" s="40" t="s">
        <v>307</v>
      </c>
      <c r="G540" s="40" t="s">
        <v>308</v>
      </c>
      <c r="H540" s="40">
        <v>35</v>
      </c>
      <c r="I540" s="48">
        <v>43424</v>
      </c>
      <c r="J540" s="48">
        <v>43464</v>
      </c>
      <c r="K540" s="48">
        <v>43581</v>
      </c>
      <c r="L540" s="49">
        <v>40</v>
      </c>
      <c r="M540" s="49">
        <v>157</v>
      </c>
      <c r="N540" s="40">
        <v>8140</v>
      </c>
      <c r="O540" s="42">
        <f t="shared" si="55"/>
        <v>57468.4</v>
      </c>
      <c r="P540" s="42">
        <f t="shared" ref="P540:P579" si="62">840/33*247.1*25/10000</f>
        <v>15.724545454545453</v>
      </c>
      <c r="Q540" s="42">
        <f t="shared" si="60"/>
        <v>890.90909090909088</v>
      </c>
      <c r="R540" s="42">
        <f t="shared" si="61"/>
        <v>15.321428571428571</v>
      </c>
      <c r="S540" s="42">
        <f t="shared" si="56"/>
        <v>6289.8181818181811</v>
      </c>
      <c r="T540" s="40">
        <v>13650</v>
      </c>
      <c r="U540" s="40"/>
      <c r="V540" s="40"/>
      <c r="W540" s="40"/>
      <c r="X540" s="42">
        <v>622.22222222222229</v>
      </c>
      <c r="Y540" s="42">
        <f t="shared" si="57"/>
        <v>4392.8888888888887</v>
      </c>
      <c r="Z540" s="40">
        <f t="shared" si="58"/>
        <v>96368.999999999985</v>
      </c>
      <c r="AA540" s="42">
        <f t="shared" si="59"/>
        <v>38900.599999999984</v>
      </c>
      <c r="AB540" s="40"/>
      <c r="AC540" s="40"/>
      <c r="AD540" s="40"/>
      <c r="AE540" s="40"/>
      <c r="AF540" s="40"/>
      <c r="AG540" s="40"/>
      <c r="AH540" s="40"/>
    </row>
    <row r="541" spans="1:34" x14ac:dyDescent="0.25">
      <c r="A541" s="56">
        <v>538</v>
      </c>
      <c r="B541" s="56" t="s">
        <v>10</v>
      </c>
      <c r="C541" s="40" t="s">
        <v>11</v>
      </c>
      <c r="D541" s="40" t="s">
        <v>309</v>
      </c>
      <c r="E541" s="44" t="s">
        <v>310</v>
      </c>
      <c r="F541" s="38" t="s">
        <v>1754</v>
      </c>
      <c r="G541" s="38" t="s">
        <v>134</v>
      </c>
      <c r="H541" s="40">
        <v>32</v>
      </c>
      <c r="I541" s="48">
        <v>43422</v>
      </c>
      <c r="J541" s="48">
        <v>43457</v>
      </c>
      <c r="K541" s="48">
        <v>43582</v>
      </c>
      <c r="L541" s="49">
        <v>35</v>
      </c>
      <c r="M541" s="49">
        <v>160</v>
      </c>
      <c r="N541" s="40">
        <v>8180</v>
      </c>
      <c r="O541" s="42">
        <f t="shared" si="55"/>
        <v>63164.9375</v>
      </c>
      <c r="P541" s="42">
        <v>15</v>
      </c>
      <c r="Q541" s="42">
        <f t="shared" si="60"/>
        <v>777.01335491703765</v>
      </c>
      <c r="R541" s="42">
        <f t="shared" si="61"/>
        <v>16.253259895833335</v>
      </c>
      <c r="S541" s="42">
        <f t="shared" si="56"/>
        <v>6000</v>
      </c>
      <c r="T541" s="40">
        <v>12629</v>
      </c>
      <c r="U541" s="40"/>
      <c r="V541" s="40"/>
      <c r="W541" s="40"/>
      <c r="X541" s="42">
        <v>746.66666666666663</v>
      </c>
      <c r="Y541" s="42">
        <f t="shared" si="57"/>
        <v>5765.6666666666661</v>
      </c>
      <c r="Z541" s="40">
        <f t="shared" si="58"/>
        <v>97519.559375000012</v>
      </c>
      <c r="AA541" s="42">
        <f t="shared" si="59"/>
        <v>34354.621875000012</v>
      </c>
      <c r="AB541" s="40"/>
      <c r="AC541" s="40"/>
      <c r="AD541" s="40"/>
      <c r="AE541" s="40"/>
      <c r="AF541" s="40"/>
      <c r="AG541" s="40"/>
      <c r="AH541" s="40"/>
    </row>
    <row r="542" spans="1:34" x14ac:dyDescent="0.25">
      <c r="A542" s="56">
        <v>539</v>
      </c>
      <c r="B542" s="56" t="s">
        <v>10</v>
      </c>
      <c r="C542" s="40" t="s">
        <v>11</v>
      </c>
      <c r="D542" s="40" t="s">
        <v>309</v>
      </c>
      <c r="E542" s="44" t="s">
        <v>311</v>
      </c>
      <c r="F542" s="38" t="s">
        <v>1755</v>
      </c>
      <c r="G542" s="38" t="s">
        <v>135</v>
      </c>
      <c r="H542" s="40">
        <v>28</v>
      </c>
      <c r="I542" s="48">
        <v>43419</v>
      </c>
      <c r="J542" s="48">
        <v>43454</v>
      </c>
      <c r="K542" s="48">
        <v>43581</v>
      </c>
      <c r="L542" s="49">
        <v>35</v>
      </c>
      <c r="M542" s="49">
        <v>162</v>
      </c>
      <c r="N542" s="40">
        <v>8080</v>
      </c>
      <c r="O542" s="42">
        <f t="shared" si="55"/>
        <v>71306</v>
      </c>
      <c r="P542" s="42">
        <v>14</v>
      </c>
      <c r="Q542" s="42">
        <f t="shared" si="60"/>
        <v>634.56090651558065</v>
      </c>
      <c r="R542" s="42">
        <f t="shared" si="61"/>
        <v>16.252183035714289</v>
      </c>
      <c r="S542" s="42">
        <f t="shared" si="56"/>
        <v>5599.9999999999991</v>
      </c>
      <c r="T542" s="40">
        <v>10313</v>
      </c>
      <c r="U542" s="40"/>
      <c r="V542" s="40"/>
      <c r="W542" s="40"/>
      <c r="X542" s="42">
        <v>560</v>
      </c>
      <c r="Y542" s="42">
        <f t="shared" si="57"/>
        <v>4942</v>
      </c>
      <c r="Z542" s="40">
        <f t="shared" si="58"/>
        <v>91012.225000000006</v>
      </c>
      <c r="AA542" s="42">
        <f t="shared" si="59"/>
        <v>19706.225000000006</v>
      </c>
      <c r="AB542" s="40"/>
      <c r="AC542" s="40"/>
      <c r="AD542" s="40"/>
      <c r="AE542" s="40"/>
      <c r="AF542" s="40"/>
      <c r="AG542" s="40"/>
      <c r="AH542" s="40"/>
    </row>
    <row r="543" spans="1:34" x14ac:dyDescent="0.25">
      <c r="A543" s="56">
        <v>540</v>
      </c>
      <c r="B543" s="56" t="s">
        <v>10</v>
      </c>
      <c r="C543" s="40" t="s">
        <v>11</v>
      </c>
      <c r="D543" s="40" t="s">
        <v>309</v>
      </c>
      <c r="E543" s="44" t="s">
        <v>312</v>
      </c>
      <c r="F543" s="38" t="s">
        <v>1756</v>
      </c>
      <c r="G543" s="38" t="s">
        <v>136</v>
      </c>
      <c r="H543" s="40">
        <v>30</v>
      </c>
      <c r="I543" s="48">
        <v>43417</v>
      </c>
      <c r="J543" s="48">
        <v>43454</v>
      </c>
      <c r="K543" s="48">
        <v>43580</v>
      </c>
      <c r="L543" s="49">
        <v>37</v>
      </c>
      <c r="M543" s="49">
        <v>163</v>
      </c>
      <c r="N543" s="40">
        <v>8380</v>
      </c>
      <c r="O543" s="42">
        <f t="shared" si="55"/>
        <v>69023.266666666663</v>
      </c>
      <c r="P543" s="42">
        <v>15</v>
      </c>
      <c r="Q543" s="42">
        <f t="shared" si="60"/>
        <v>728.45002023472284</v>
      </c>
      <c r="R543" s="42">
        <f t="shared" si="61"/>
        <v>16.239961111111111</v>
      </c>
      <c r="S543" s="42">
        <f t="shared" si="56"/>
        <v>6000</v>
      </c>
      <c r="T543" s="40">
        <v>11830</v>
      </c>
      <c r="U543" s="40"/>
      <c r="V543" s="40"/>
      <c r="W543" s="40"/>
      <c r="X543" s="42">
        <v>600</v>
      </c>
      <c r="Y543" s="42">
        <f t="shared" si="57"/>
        <v>4942</v>
      </c>
      <c r="Z543" s="40">
        <f t="shared" si="58"/>
        <v>97439.766666666663</v>
      </c>
      <c r="AA543" s="42">
        <f t="shared" si="59"/>
        <v>28416.5</v>
      </c>
      <c r="AB543" s="40"/>
      <c r="AC543" s="40"/>
      <c r="AD543" s="40"/>
      <c r="AE543" s="40"/>
      <c r="AF543" s="40"/>
      <c r="AG543" s="40"/>
      <c r="AH543" s="40"/>
    </row>
    <row r="544" spans="1:34" x14ac:dyDescent="0.25">
      <c r="A544" s="56">
        <v>541</v>
      </c>
      <c r="B544" s="56" t="s">
        <v>10</v>
      </c>
      <c r="C544" s="40" t="s">
        <v>11</v>
      </c>
      <c r="D544" s="40" t="s">
        <v>309</v>
      </c>
      <c r="E544" s="44" t="s">
        <v>313</v>
      </c>
      <c r="F544" s="38" t="s">
        <v>1757</v>
      </c>
      <c r="G544" s="38" t="s">
        <v>137</v>
      </c>
      <c r="H544" s="40">
        <v>30</v>
      </c>
      <c r="I544" s="48">
        <v>43418</v>
      </c>
      <c r="J544" s="48">
        <v>43454</v>
      </c>
      <c r="K544" s="48">
        <v>43581</v>
      </c>
      <c r="L544" s="49">
        <v>36</v>
      </c>
      <c r="M544" s="49">
        <v>163</v>
      </c>
      <c r="N544" s="40">
        <v>8280</v>
      </c>
      <c r="O544" s="42">
        <f t="shared" si="55"/>
        <v>68199.599999999991</v>
      </c>
      <c r="P544" s="42">
        <v>13</v>
      </c>
      <c r="Q544" s="42">
        <f t="shared" si="60"/>
        <v>631.32335087009312</v>
      </c>
      <c r="R544" s="42">
        <f t="shared" si="61"/>
        <v>16.24365705128205</v>
      </c>
      <c r="S544" s="42">
        <f t="shared" si="56"/>
        <v>5200</v>
      </c>
      <c r="T544" s="40">
        <v>10255</v>
      </c>
      <c r="U544" s="40"/>
      <c r="V544" s="40"/>
      <c r="W544" s="40"/>
      <c r="X544" s="42">
        <v>560</v>
      </c>
      <c r="Y544" s="42">
        <f t="shared" si="57"/>
        <v>4612.5333333333338</v>
      </c>
      <c r="Z544" s="40">
        <f t="shared" si="58"/>
        <v>84467.016666666663</v>
      </c>
      <c r="AA544" s="42">
        <f t="shared" si="59"/>
        <v>16267.416666666672</v>
      </c>
      <c r="AB544" s="40"/>
      <c r="AC544" s="40"/>
      <c r="AD544" s="40"/>
      <c r="AE544" s="40"/>
      <c r="AF544" s="40"/>
      <c r="AG544" s="40"/>
      <c r="AH544" s="40"/>
    </row>
    <row r="545" spans="1:34" x14ac:dyDescent="0.25">
      <c r="A545" s="56">
        <v>542</v>
      </c>
      <c r="B545" s="56" t="s">
        <v>10</v>
      </c>
      <c r="C545" s="40" t="s">
        <v>11</v>
      </c>
      <c r="D545" s="40" t="s">
        <v>309</v>
      </c>
      <c r="E545" s="44" t="s">
        <v>314</v>
      </c>
      <c r="F545" s="38" t="s">
        <v>1758</v>
      </c>
      <c r="G545" s="38" t="s">
        <v>138</v>
      </c>
      <c r="H545" s="40">
        <v>30</v>
      </c>
      <c r="I545" s="48">
        <v>43421</v>
      </c>
      <c r="J545" s="48">
        <v>43459</v>
      </c>
      <c r="K545" s="48">
        <v>43585</v>
      </c>
      <c r="L545" s="49">
        <v>38</v>
      </c>
      <c r="M545" s="49">
        <v>164</v>
      </c>
      <c r="N545" s="40">
        <v>7480</v>
      </c>
      <c r="O545" s="42">
        <f t="shared" si="55"/>
        <v>61610.26666666667</v>
      </c>
      <c r="P545" s="42">
        <v>15</v>
      </c>
      <c r="Q545" s="42">
        <f t="shared" si="60"/>
        <v>728.45002023472284</v>
      </c>
      <c r="R545" s="42">
        <f t="shared" si="61"/>
        <v>16.239961111111111</v>
      </c>
      <c r="S545" s="42">
        <f t="shared" si="56"/>
        <v>6000</v>
      </c>
      <c r="T545" s="40">
        <v>11830</v>
      </c>
      <c r="U545" s="40"/>
      <c r="V545" s="40"/>
      <c r="W545" s="40"/>
      <c r="X545" s="42">
        <v>640</v>
      </c>
      <c r="Y545" s="42">
        <f t="shared" si="57"/>
        <v>5271.4666666666662</v>
      </c>
      <c r="Z545" s="40">
        <f t="shared" si="58"/>
        <v>97439.766666666663</v>
      </c>
      <c r="AA545" s="42">
        <f t="shared" si="59"/>
        <v>35829.499999999993</v>
      </c>
      <c r="AB545" s="40"/>
      <c r="AC545" s="40"/>
      <c r="AD545" s="40"/>
      <c r="AE545" s="40"/>
      <c r="AF545" s="40"/>
      <c r="AG545" s="40"/>
      <c r="AH545" s="40"/>
    </row>
    <row r="546" spans="1:34" x14ac:dyDescent="0.25">
      <c r="A546" s="56">
        <v>543</v>
      </c>
      <c r="B546" s="56" t="s">
        <v>10</v>
      </c>
      <c r="C546" s="40" t="s">
        <v>11</v>
      </c>
      <c r="D546" s="40" t="s">
        <v>309</v>
      </c>
      <c r="E546" s="44" t="s">
        <v>315</v>
      </c>
      <c r="F546" s="38" t="s">
        <v>1759</v>
      </c>
      <c r="G546" s="38" t="s">
        <v>139</v>
      </c>
      <c r="H546" s="40">
        <v>32</v>
      </c>
      <c r="I546" s="48">
        <v>43419</v>
      </c>
      <c r="J546" s="48">
        <v>43454</v>
      </c>
      <c r="K546" s="48">
        <v>43584</v>
      </c>
      <c r="L546" s="49">
        <v>35</v>
      </c>
      <c r="M546" s="49">
        <v>165</v>
      </c>
      <c r="N546" s="40">
        <v>7380</v>
      </c>
      <c r="O546" s="42">
        <f t="shared" si="55"/>
        <v>56987.4375</v>
      </c>
      <c r="P546" s="42">
        <v>13.5</v>
      </c>
      <c r="Q546" s="42">
        <f t="shared" si="60"/>
        <v>699.31201942533392</v>
      </c>
      <c r="R546" s="42">
        <f t="shared" si="61"/>
        <v>16.265986689814813</v>
      </c>
      <c r="S546" s="42">
        <f t="shared" si="56"/>
        <v>5400</v>
      </c>
      <c r="T546" s="40">
        <v>11375</v>
      </c>
      <c r="U546" s="40"/>
      <c r="V546" s="40"/>
      <c r="W546" s="40"/>
      <c r="X546" s="42">
        <v>680</v>
      </c>
      <c r="Y546" s="42">
        <f t="shared" si="57"/>
        <v>5250.875</v>
      </c>
      <c r="Z546" s="40">
        <f t="shared" si="58"/>
        <v>87836.328124999985</v>
      </c>
      <c r="AA546" s="42">
        <f t="shared" si="59"/>
        <v>30848.890624999985</v>
      </c>
      <c r="AB546" s="40"/>
      <c r="AC546" s="40"/>
      <c r="AD546" s="40"/>
      <c r="AE546" s="40"/>
      <c r="AF546" s="40"/>
      <c r="AG546" s="40"/>
      <c r="AH546" s="40"/>
    </row>
    <row r="547" spans="1:34" x14ac:dyDescent="0.25">
      <c r="A547" s="56">
        <v>544</v>
      </c>
      <c r="B547" s="56" t="s">
        <v>10</v>
      </c>
      <c r="C547" s="40" t="s">
        <v>11</v>
      </c>
      <c r="D547" s="40" t="s">
        <v>309</v>
      </c>
      <c r="E547" s="44" t="s">
        <v>316</v>
      </c>
      <c r="F547" s="38" t="s">
        <v>1760</v>
      </c>
      <c r="G547" s="38" t="s">
        <v>140</v>
      </c>
      <c r="H547" s="40">
        <v>32</v>
      </c>
      <c r="I547" s="48">
        <v>43418</v>
      </c>
      <c r="J547" s="48">
        <v>43454</v>
      </c>
      <c r="K547" s="48">
        <v>43580</v>
      </c>
      <c r="L547" s="49">
        <v>36</v>
      </c>
      <c r="M547" s="49">
        <v>162</v>
      </c>
      <c r="N547" s="40">
        <v>8680</v>
      </c>
      <c r="O547" s="42">
        <f t="shared" si="55"/>
        <v>67025.875</v>
      </c>
      <c r="P547" s="42">
        <v>15.5</v>
      </c>
      <c r="Q547" s="42">
        <f t="shared" si="60"/>
        <v>802.91380008093893</v>
      </c>
      <c r="R547" s="42">
        <f t="shared" si="61"/>
        <v>16.502394153225804</v>
      </c>
      <c r="S547" s="42">
        <f t="shared" si="56"/>
        <v>6200</v>
      </c>
      <c r="T547" s="40">
        <v>13250</v>
      </c>
      <c r="U547" s="40"/>
      <c r="V547" s="40"/>
      <c r="W547" s="40"/>
      <c r="X547" s="42">
        <v>640</v>
      </c>
      <c r="Y547" s="42">
        <f t="shared" si="57"/>
        <v>4942</v>
      </c>
      <c r="Z547" s="40">
        <f t="shared" si="58"/>
        <v>102314.84374999999</v>
      </c>
      <c r="AA547" s="42">
        <f t="shared" si="59"/>
        <v>35288.968749999985</v>
      </c>
      <c r="AB547" s="40"/>
      <c r="AC547" s="40"/>
      <c r="AD547" s="40"/>
      <c r="AE547" s="40"/>
      <c r="AF547" s="40"/>
      <c r="AG547" s="40"/>
      <c r="AH547" s="40"/>
    </row>
    <row r="548" spans="1:34" x14ac:dyDescent="0.25">
      <c r="A548" s="56">
        <v>545</v>
      </c>
      <c r="B548" s="56" t="s">
        <v>10</v>
      </c>
      <c r="C548" s="40" t="s">
        <v>11</v>
      </c>
      <c r="D548" s="40" t="s">
        <v>309</v>
      </c>
      <c r="E548" s="44" t="s">
        <v>317</v>
      </c>
      <c r="F548" s="38" t="s">
        <v>1761</v>
      </c>
      <c r="G548" s="38" t="s">
        <v>141</v>
      </c>
      <c r="H548" s="40">
        <v>32</v>
      </c>
      <c r="I548" s="48">
        <v>43418</v>
      </c>
      <c r="J548" s="48">
        <v>43454</v>
      </c>
      <c r="K548" s="48">
        <v>43581</v>
      </c>
      <c r="L548" s="49">
        <v>36</v>
      </c>
      <c r="M548" s="49">
        <v>163</v>
      </c>
      <c r="N548" s="40">
        <v>8180</v>
      </c>
      <c r="O548" s="42">
        <f t="shared" si="55"/>
        <v>63164.9375</v>
      </c>
      <c r="P548" s="42">
        <v>14</v>
      </c>
      <c r="Q548" s="42">
        <f t="shared" si="60"/>
        <v>725.21246458923508</v>
      </c>
      <c r="R548" s="42">
        <f t="shared" si="61"/>
        <v>16.243515625000001</v>
      </c>
      <c r="S548" s="42">
        <f t="shared" si="56"/>
        <v>5599.9999999999991</v>
      </c>
      <c r="T548" s="40">
        <v>11780</v>
      </c>
      <c r="U548" s="40"/>
      <c r="V548" s="40"/>
      <c r="W548" s="40"/>
      <c r="X548" s="42">
        <v>512</v>
      </c>
      <c r="Y548" s="42">
        <f t="shared" si="57"/>
        <v>3953.6</v>
      </c>
      <c r="Z548" s="40">
        <f t="shared" si="58"/>
        <v>90963.687499999985</v>
      </c>
      <c r="AA548" s="42">
        <f t="shared" si="59"/>
        <v>27798.749999999985</v>
      </c>
      <c r="AB548" s="40"/>
      <c r="AC548" s="40"/>
      <c r="AD548" s="40"/>
      <c r="AE548" s="40"/>
      <c r="AF548" s="40"/>
      <c r="AG548" s="40"/>
      <c r="AH548" s="40"/>
    </row>
    <row r="549" spans="1:34" x14ac:dyDescent="0.25">
      <c r="A549" s="56">
        <v>546</v>
      </c>
      <c r="B549" s="56" t="s">
        <v>10</v>
      </c>
      <c r="C549" s="40" t="s">
        <v>11</v>
      </c>
      <c r="D549" s="40" t="s">
        <v>309</v>
      </c>
      <c r="E549" s="44" t="s">
        <v>318</v>
      </c>
      <c r="F549" s="38" t="s">
        <v>1762</v>
      </c>
      <c r="G549" s="38" t="s">
        <v>143</v>
      </c>
      <c r="H549" s="40">
        <v>33</v>
      </c>
      <c r="I549" s="48">
        <v>43423</v>
      </c>
      <c r="J549" s="48">
        <v>43453</v>
      </c>
      <c r="K549" s="48">
        <v>43583</v>
      </c>
      <c r="L549" s="49">
        <v>30</v>
      </c>
      <c r="M549" s="49">
        <v>160</v>
      </c>
      <c r="N549" s="40">
        <v>8380</v>
      </c>
      <c r="O549" s="42">
        <f t="shared" si="55"/>
        <v>62748.42424242424</v>
      </c>
      <c r="P549" s="42">
        <v>15</v>
      </c>
      <c r="Q549" s="42">
        <f t="shared" si="60"/>
        <v>801.2950222581951</v>
      </c>
      <c r="R549" s="42">
        <f t="shared" si="61"/>
        <v>16.243705050505049</v>
      </c>
      <c r="S549" s="42">
        <f t="shared" si="56"/>
        <v>6000</v>
      </c>
      <c r="T549" s="40">
        <v>13016</v>
      </c>
      <c r="U549" s="40"/>
      <c r="V549" s="40"/>
      <c r="W549" s="40"/>
      <c r="X549" s="42">
        <v>616</v>
      </c>
      <c r="Y549" s="42">
        <f t="shared" si="57"/>
        <v>4612.5333333333338</v>
      </c>
      <c r="Z549" s="40">
        <f t="shared" si="58"/>
        <v>97462.230303030301</v>
      </c>
      <c r="AA549" s="42">
        <f t="shared" si="59"/>
        <v>34713.806060606061</v>
      </c>
      <c r="AB549" s="40"/>
      <c r="AC549" s="40"/>
      <c r="AD549" s="40"/>
      <c r="AE549" s="40"/>
      <c r="AF549" s="40"/>
      <c r="AG549" s="40"/>
      <c r="AH549" s="40"/>
    </row>
    <row r="550" spans="1:34" x14ac:dyDescent="0.25">
      <c r="A550" s="56">
        <v>547</v>
      </c>
      <c r="B550" s="56" t="s">
        <v>10</v>
      </c>
      <c r="C550" s="40" t="s">
        <v>11</v>
      </c>
      <c r="D550" s="40" t="s">
        <v>309</v>
      </c>
      <c r="E550" s="44" t="s">
        <v>319</v>
      </c>
      <c r="F550" s="38" t="s">
        <v>1763</v>
      </c>
      <c r="G550" s="38" t="s">
        <v>144</v>
      </c>
      <c r="H550" s="40">
        <v>28</v>
      </c>
      <c r="I550" s="48">
        <v>43421</v>
      </c>
      <c r="J550" s="48">
        <v>43459</v>
      </c>
      <c r="K550" s="48">
        <v>43585</v>
      </c>
      <c r="L550" s="49">
        <v>38</v>
      </c>
      <c r="M550" s="49">
        <v>164</v>
      </c>
      <c r="N550" s="40">
        <v>8180</v>
      </c>
      <c r="O550" s="42">
        <f t="shared" si="55"/>
        <v>72188.5</v>
      </c>
      <c r="P550" s="42">
        <v>14</v>
      </c>
      <c r="Q550" s="42">
        <f t="shared" si="60"/>
        <v>634.56090651558065</v>
      </c>
      <c r="R550" s="42">
        <f t="shared" si="61"/>
        <v>17.413616071428574</v>
      </c>
      <c r="S550" s="42">
        <f t="shared" si="56"/>
        <v>5599.9999999999991</v>
      </c>
      <c r="T550" s="40">
        <v>11050</v>
      </c>
      <c r="U550" s="40"/>
      <c r="V550" s="40"/>
      <c r="W550" s="40"/>
      <c r="X550" s="42">
        <v>600</v>
      </c>
      <c r="Y550" s="42">
        <f t="shared" si="57"/>
        <v>5294.9999999999991</v>
      </c>
      <c r="Z550" s="40">
        <f t="shared" si="58"/>
        <v>97516.25</v>
      </c>
      <c r="AA550" s="42">
        <f t="shared" si="59"/>
        <v>25327.75</v>
      </c>
      <c r="AB550" s="40"/>
      <c r="AC550" s="40"/>
      <c r="AD550" s="40"/>
      <c r="AE550" s="40"/>
      <c r="AF550" s="40"/>
      <c r="AG550" s="40"/>
      <c r="AH550" s="40"/>
    </row>
    <row r="551" spans="1:34" x14ac:dyDescent="0.25">
      <c r="A551" s="56">
        <v>548</v>
      </c>
      <c r="B551" s="56" t="s">
        <v>10</v>
      </c>
      <c r="C551" s="40" t="s">
        <v>11</v>
      </c>
      <c r="D551" s="40" t="s">
        <v>309</v>
      </c>
      <c r="E551" s="44" t="s">
        <v>320</v>
      </c>
      <c r="F551" s="38" t="s">
        <v>1764</v>
      </c>
      <c r="G551" s="38" t="s">
        <v>145</v>
      </c>
      <c r="H551" s="40">
        <v>28</v>
      </c>
      <c r="I551" s="48">
        <v>43419</v>
      </c>
      <c r="J551" s="48">
        <v>43454</v>
      </c>
      <c r="K551" s="48">
        <v>43581</v>
      </c>
      <c r="L551" s="49">
        <v>35</v>
      </c>
      <c r="M551" s="49">
        <v>162</v>
      </c>
      <c r="N551" s="40">
        <v>7780</v>
      </c>
      <c r="O551" s="42">
        <f t="shared" si="55"/>
        <v>68658.499999999985</v>
      </c>
      <c r="P551" s="42">
        <v>13</v>
      </c>
      <c r="Q551" s="42">
        <f t="shared" si="60"/>
        <v>589.23512747875361</v>
      </c>
      <c r="R551" s="42">
        <f t="shared" si="61"/>
        <v>16.271942307692306</v>
      </c>
      <c r="S551" s="42">
        <f t="shared" si="56"/>
        <v>5200.0000000000009</v>
      </c>
      <c r="T551" s="40">
        <v>9588</v>
      </c>
      <c r="U551" s="40"/>
      <c r="V551" s="40"/>
      <c r="W551" s="40"/>
      <c r="X551" s="42">
        <v>485.33333333333331</v>
      </c>
      <c r="Y551" s="42">
        <f t="shared" si="57"/>
        <v>4283.0666666666666</v>
      </c>
      <c r="Z551" s="40">
        <f t="shared" si="58"/>
        <v>84614.1</v>
      </c>
      <c r="AA551" s="42">
        <f t="shared" si="59"/>
        <v>15955.60000000002</v>
      </c>
      <c r="AB551" s="40"/>
      <c r="AC551" s="40"/>
      <c r="AD551" s="40"/>
      <c r="AE551" s="40"/>
      <c r="AF551" s="40"/>
      <c r="AG551" s="40"/>
      <c r="AH551" s="40"/>
    </row>
    <row r="552" spans="1:34" x14ac:dyDescent="0.25">
      <c r="A552" s="56">
        <v>549</v>
      </c>
      <c r="B552" s="56" t="s">
        <v>10</v>
      </c>
      <c r="C552" s="40" t="s">
        <v>11</v>
      </c>
      <c r="D552" s="40" t="s">
        <v>309</v>
      </c>
      <c r="E552" s="44" t="s">
        <v>321</v>
      </c>
      <c r="F552" s="38" t="s">
        <v>1765</v>
      </c>
      <c r="G552" s="38" t="s">
        <v>145</v>
      </c>
      <c r="H552" s="40">
        <v>28</v>
      </c>
      <c r="I552" s="48">
        <v>43420</v>
      </c>
      <c r="J552" s="48">
        <v>43458</v>
      </c>
      <c r="K552" s="48">
        <v>43582</v>
      </c>
      <c r="L552" s="49">
        <v>38</v>
      </c>
      <c r="M552" s="49">
        <v>162</v>
      </c>
      <c r="N552" s="40">
        <v>7080</v>
      </c>
      <c r="O552" s="42">
        <f t="shared" si="55"/>
        <v>62481</v>
      </c>
      <c r="P552" s="42">
        <v>16</v>
      </c>
      <c r="Q552" s="42">
        <f t="shared" si="60"/>
        <v>725.21246458923508</v>
      </c>
      <c r="R552" s="42">
        <f t="shared" si="61"/>
        <v>16.243515625000001</v>
      </c>
      <c r="S552" s="42">
        <f t="shared" si="56"/>
        <v>6399.9999999999991</v>
      </c>
      <c r="T552" s="40">
        <v>11780</v>
      </c>
      <c r="U552" s="40"/>
      <c r="V552" s="40"/>
      <c r="W552" s="40"/>
      <c r="X552" s="42">
        <v>560</v>
      </c>
      <c r="Y552" s="42">
        <f t="shared" si="57"/>
        <v>4942</v>
      </c>
      <c r="Z552" s="40">
        <f t="shared" si="58"/>
        <v>103958.49999999999</v>
      </c>
      <c r="AA552" s="42">
        <f t="shared" si="59"/>
        <v>41477.499999999985</v>
      </c>
      <c r="AB552" s="40"/>
      <c r="AC552" s="40"/>
      <c r="AD552" s="40"/>
      <c r="AE552" s="40"/>
      <c r="AF552" s="40"/>
      <c r="AG552" s="40"/>
      <c r="AH552" s="40"/>
    </row>
    <row r="553" spans="1:34" x14ac:dyDescent="0.25">
      <c r="A553" s="56">
        <v>550</v>
      </c>
      <c r="B553" s="56" t="s">
        <v>10</v>
      </c>
      <c r="C553" s="40" t="s">
        <v>11</v>
      </c>
      <c r="D553" s="40" t="s">
        <v>309</v>
      </c>
      <c r="E553" s="44" t="s">
        <v>322</v>
      </c>
      <c r="F553" s="38" t="s">
        <v>1766</v>
      </c>
      <c r="G553" s="38" t="s">
        <v>146</v>
      </c>
      <c r="H553" s="40">
        <v>33</v>
      </c>
      <c r="I553" s="48">
        <v>43419</v>
      </c>
      <c r="J553" s="48">
        <v>43454</v>
      </c>
      <c r="K553" s="48">
        <v>43584</v>
      </c>
      <c r="L553" s="49">
        <v>35</v>
      </c>
      <c r="M553" s="49">
        <v>165</v>
      </c>
      <c r="N553" s="40">
        <v>6980</v>
      </c>
      <c r="O553" s="42">
        <f t="shared" si="55"/>
        <v>52265.393939393936</v>
      </c>
      <c r="P553" s="42">
        <v>15</v>
      </c>
      <c r="Q553" s="42">
        <f t="shared" si="60"/>
        <v>801.2950222581951</v>
      </c>
      <c r="R553" s="42">
        <f t="shared" si="61"/>
        <v>16.243705050505049</v>
      </c>
      <c r="S553" s="42">
        <f t="shared" si="56"/>
        <v>6000</v>
      </c>
      <c r="T553" s="40">
        <v>13016</v>
      </c>
      <c r="U553" s="40"/>
      <c r="V553" s="40"/>
      <c r="W553" s="40"/>
      <c r="X553" s="42">
        <v>707.14285714285711</v>
      </c>
      <c r="Y553" s="42">
        <f t="shared" si="57"/>
        <v>5294.9999999999991</v>
      </c>
      <c r="Z553" s="40">
        <f t="shared" si="58"/>
        <v>97462.230303030301</v>
      </c>
      <c r="AA553" s="42">
        <f t="shared" si="59"/>
        <v>45196.836363636365</v>
      </c>
      <c r="AB553" s="40"/>
      <c r="AC553" s="40"/>
      <c r="AD553" s="40"/>
      <c r="AE553" s="40"/>
      <c r="AF553" s="40"/>
      <c r="AG553" s="40"/>
      <c r="AH553" s="40"/>
    </row>
    <row r="554" spans="1:34" x14ac:dyDescent="0.25">
      <c r="A554" s="56">
        <v>551</v>
      </c>
      <c r="B554" s="56" t="s">
        <v>10</v>
      </c>
      <c r="C554" s="40" t="s">
        <v>11</v>
      </c>
      <c r="D554" s="40" t="s">
        <v>309</v>
      </c>
      <c r="E554" s="44" t="s">
        <v>323</v>
      </c>
      <c r="F554" s="38" t="s">
        <v>1767</v>
      </c>
      <c r="G554" s="38" t="s">
        <v>147</v>
      </c>
      <c r="H554" s="40">
        <v>28</v>
      </c>
      <c r="I554" s="48">
        <v>43417</v>
      </c>
      <c r="J554" s="48">
        <v>43455</v>
      </c>
      <c r="K554" s="48">
        <v>43579</v>
      </c>
      <c r="L554" s="49">
        <v>38</v>
      </c>
      <c r="M554" s="49">
        <v>162</v>
      </c>
      <c r="N554" s="40">
        <v>7480</v>
      </c>
      <c r="O554" s="42">
        <f t="shared" si="55"/>
        <v>66011</v>
      </c>
      <c r="P554" s="42">
        <v>13</v>
      </c>
      <c r="Q554" s="42">
        <f t="shared" si="60"/>
        <v>589.23512747875361</v>
      </c>
      <c r="R554" s="42">
        <f t="shared" si="61"/>
        <v>15.995312499999999</v>
      </c>
      <c r="S554" s="42">
        <f t="shared" si="56"/>
        <v>5200.0000000000009</v>
      </c>
      <c r="T554" s="40">
        <v>9425</v>
      </c>
      <c r="U554" s="40"/>
      <c r="V554" s="40"/>
      <c r="W554" s="40"/>
      <c r="X554" s="42">
        <v>560</v>
      </c>
      <c r="Y554" s="42">
        <f t="shared" si="57"/>
        <v>4942</v>
      </c>
      <c r="Z554" s="40">
        <f t="shared" si="58"/>
        <v>83175.625000000015</v>
      </c>
      <c r="AA554" s="42">
        <f t="shared" si="59"/>
        <v>17164.625000000015</v>
      </c>
      <c r="AB554" s="40"/>
      <c r="AC554" s="40"/>
      <c r="AD554" s="40"/>
      <c r="AE554" s="40"/>
      <c r="AF554" s="40"/>
      <c r="AG554" s="40"/>
      <c r="AH554" s="40"/>
    </row>
    <row r="555" spans="1:34" x14ac:dyDescent="0.25">
      <c r="A555" s="56">
        <v>552</v>
      </c>
      <c r="B555" s="56" t="s">
        <v>10</v>
      </c>
      <c r="C555" s="40" t="s">
        <v>11</v>
      </c>
      <c r="D555" s="40" t="s">
        <v>309</v>
      </c>
      <c r="E555" s="44" t="s">
        <v>324</v>
      </c>
      <c r="F555" s="38" t="s">
        <v>1768</v>
      </c>
      <c r="G555" s="38" t="s">
        <v>148</v>
      </c>
      <c r="H555" s="40">
        <v>33</v>
      </c>
      <c r="I555" s="48">
        <v>43419</v>
      </c>
      <c r="J555" s="48">
        <v>43455</v>
      </c>
      <c r="K555" s="48">
        <v>43579</v>
      </c>
      <c r="L555" s="49">
        <v>36</v>
      </c>
      <c r="M555" s="49">
        <v>160</v>
      </c>
      <c r="N555" s="40">
        <v>6880</v>
      </c>
      <c r="O555" s="42">
        <f t="shared" si="55"/>
        <v>51516.606060606064</v>
      </c>
      <c r="P555" s="42">
        <v>14</v>
      </c>
      <c r="Q555" s="42">
        <f t="shared" si="60"/>
        <v>747.87535410764872</v>
      </c>
      <c r="R555" s="42">
        <f t="shared" si="61"/>
        <v>16.252708333333334</v>
      </c>
      <c r="S555" s="42">
        <f t="shared" si="56"/>
        <v>5599.9999999999991</v>
      </c>
      <c r="T555" s="40">
        <v>12155</v>
      </c>
      <c r="U555" s="40"/>
      <c r="V555" s="40"/>
      <c r="W555" s="40"/>
      <c r="X555" s="42">
        <v>660</v>
      </c>
      <c r="Y555" s="42">
        <f t="shared" si="57"/>
        <v>4942</v>
      </c>
      <c r="Z555" s="40">
        <f t="shared" si="58"/>
        <v>91015.166666666657</v>
      </c>
      <c r="AA555" s="42">
        <f t="shared" si="59"/>
        <v>39498.560606060593</v>
      </c>
      <c r="AB555" s="40"/>
      <c r="AC555" s="40"/>
      <c r="AD555" s="40"/>
      <c r="AE555" s="40"/>
      <c r="AF555" s="40"/>
      <c r="AG555" s="40"/>
      <c r="AH555" s="40"/>
    </row>
    <row r="556" spans="1:34" x14ac:dyDescent="0.25">
      <c r="A556" s="56">
        <v>553</v>
      </c>
      <c r="B556" s="56" t="s">
        <v>10</v>
      </c>
      <c r="C556" s="40" t="s">
        <v>11</v>
      </c>
      <c r="D556" s="40" t="s">
        <v>309</v>
      </c>
      <c r="E556" s="44" t="s">
        <v>325</v>
      </c>
      <c r="F556" s="38" t="s">
        <v>1769</v>
      </c>
      <c r="G556" s="38" t="s">
        <v>149</v>
      </c>
      <c r="H556" s="40">
        <v>30</v>
      </c>
      <c r="I556" s="48">
        <v>43419</v>
      </c>
      <c r="J556" s="48">
        <v>43454</v>
      </c>
      <c r="K556" s="48">
        <v>43581</v>
      </c>
      <c r="L556" s="49">
        <v>35</v>
      </c>
      <c r="M556" s="49">
        <v>162</v>
      </c>
      <c r="N556" s="40">
        <v>7480</v>
      </c>
      <c r="O556" s="42">
        <f t="shared" si="55"/>
        <v>61610.26666666667</v>
      </c>
      <c r="P556" s="42">
        <v>13</v>
      </c>
      <c r="Q556" s="42">
        <f t="shared" si="60"/>
        <v>631.32335087009312</v>
      </c>
      <c r="R556" s="42">
        <f t="shared" si="61"/>
        <v>16.24365705128205</v>
      </c>
      <c r="S556" s="42">
        <f t="shared" si="56"/>
        <v>5200</v>
      </c>
      <c r="T556" s="40">
        <v>10255</v>
      </c>
      <c r="U556" s="40"/>
      <c r="V556" s="40"/>
      <c r="W556" s="40"/>
      <c r="X556" s="42">
        <v>560</v>
      </c>
      <c r="Y556" s="42">
        <f t="shared" si="57"/>
        <v>4612.5333333333338</v>
      </c>
      <c r="Z556" s="40">
        <f t="shared" si="58"/>
        <v>84467.016666666663</v>
      </c>
      <c r="AA556" s="42">
        <f t="shared" si="59"/>
        <v>22856.749999999993</v>
      </c>
      <c r="AB556" s="40"/>
      <c r="AC556" s="40"/>
      <c r="AD556" s="40"/>
      <c r="AE556" s="40"/>
      <c r="AF556" s="40"/>
      <c r="AG556" s="40"/>
      <c r="AH556" s="40"/>
    </row>
    <row r="557" spans="1:34" x14ac:dyDescent="0.25">
      <c r="A557" s="56">
        <v>554</v>
      </c>
      <c r="B557" s="56" t="s">
        <v>10</v>
      </c>
      <c r="C557" s="40" t="s">
        <v>11</v>
      </c>
      <c r="D557" s="40" t="s">
        <v>309</v>
      </c>
      <c r="E557" s="44" t="s">
        <v>326</v>
      </c>
      <c r="F557" s="38" t="s">
        <v>1770</v>
      </c>
      <c r="G557" s="38" t="s">
        <v>150</v>
      </c>
      <c r="H557" s="40">
        <v>30</v>
      </c>
      <c r="I557" s="48">
        <v>43420</v>
      </c>
      <c r="J557" s="48">
        <v>43460</v>
      </c>
      <c r="K557" s="48">
        <v>43582</v>
      </c>
      <c r="L557" s="49">
        <v>40</v>
      </c>
      <c r="M557" s="49">
        <v>162</v>
      </c>
      <c r="N557" s="40">
        <v>7180</v>
      </c>
      <c r="O557" s="42">
        <f t="shared" si="55"/>
        <v>59139.26666666667</v>
      </c>
      <c r="P557" s="42">
        <v>14</v>
      </c>
      <c r="Q557" s="42">
        <f t="shared" si="60"/>
        <v>679.88668555240793</v>
      </c>
      <c r="R557" s="42">
        <f t="shared" si="61"/>
        <v>16.252708333333334</v>
      </c>
      <c r="S557" s="42">
        <f t="shared" si="56"/>
        <v>5599.9999999999991</v>
      </c>
      <c r="T557" s="40">
        <v>11050</v>
      </c>
      <c r="U557" s="40"/>
      <c r="V557" s="40"/>
      <c r="W557" s="40"/>
      <c r="X557" s="42">
        <v>640</v>
      </c>
      <c r="Y557" s="42">
        <f t="shared" si="57"/>
        <v>5271.4666666666662</v>
      </c>
      <c r="Z557" s="40">
        <f t="shared" si="58"/>
        <v>91015.166666666657</v>
      </c>
      <c r="AA557" s="42">
        <f t="shared" si="59"/>
        <v>31875.899999999987</v>
      </c>
      <c r="AB557" s="40"/>
      <c r="AC557" s="40"/>
      <c r="AD557" s="40"/>
      <c r="AE557" s="40"/>
      <c r="AF557" s="40"/>
      <c r="AG557" s="40"/>
      <c r="AH557" s="40"/>
    </row>
    <row r="558" spans="1:34" x14ac:dyDescent="0.25">
      <c r="A558" s="56">
        <v>555</v>
      </c>
      <c r="B558" s="56" t="s">
        <v>10</v>
      </c>
      <c r="C558" s="40" t="s">
        <v>327</v>
      </c>
      <c r="D558" s="40" t="s">
        <v>239</v>
      </c>
      <c r="E558" s="44" t="s">
        <v>328</v>
      </c>
      <c r="F558" s="38" t="s">
        <v>1771</v>
      </c>
      <c r="G558" s="38" t="s">
        <v>151</v>
      </c>
      <c r="H558" s="40">
        <v>33</v>
      </c>
      <c r="I558" s="48">
        <v>43423</v>
      </c>
      <c r="J558" s="48">
        <v>43463</v>
      </c>
      <c r="K558" s="48">
        <v>43581</v>
      </c>
      <c r="L558" s="49">
        <v>40</v>
      </c>
      <c r="M558" s="49">
        <v>158</v>
      </c>
      <c r="N558" s="40">
        <v>8710</v>
      </c>
      <c r="O558" s="42">
        <f t="shared" si="55"/>
        <v>65219.42424242424</v>
      </c>
      <c r="P558" s="42">
        <f>880/33*247.1*25/10000</f>
        <v>16.473333333333333</v>
      </c>
      <c r="Q558" s="42">
        <f t="shared" si="60"/>
        <v>879.99999999999989</v>
      </c>
      <c r="R558" s="42">
        <f t="shared" si="61"/>
        <v>17.500000000000004</v>
      </c>
      <c r="S558" s="42">
        <f t="shared" si="56"/>
        <v>6589.333333333333</v>
      </c>
      <c r="T558" s="40">
        <v>15400</v>
      </c>
      <c r="U558" s="40"/>
      <c r="V558" s="40"/>
      <c r="W558" s="40"/>
      <c r="X558" s="42">
        <v>720</v>
      </c>
      <c r="Y558" s="42">
        <f t="shared" si="57"/>
        <v>5391.272727272727</v>
      </c>
      <c r="Z558" s="40">
        <f t="shared" si="58"/>
        <v>115313.33333333336</v>
      </c>
      <c r="AA558" s="42">
        <f t="shared" si="59"/>
        <v>50093.909090909117</v>
      </c>
      <c r="AB558" s="40"/>
      <c r="AC558" s="40"/>
      <c r="AD558" s="40"/>
      <c r="AE558" s="40"/>
      <c r="AF558" s="40"/>
      <c r="AG558" s="40"/>
      <c r="AH558" s="40"/>
    </row>
    <row r="559" spans="1:34" x14ac:dyDescent="0.25">
      <c r="A559" s="56">
        <v>556</v>
      </c>
      <c r="B559" s="56" t="s">
        <v>10</v>
      </c>
      <c r="C559" s="40" t="s">
        <v>327</v>
      </c>
      <c r="D559" s="40" t="s">
        <v>239</v>
      </c>
      <c r="E559" s="44" t="s">
        <v>329</v>
      </c>
      <c r="F559" s="38" t="s">
        <v>1772</v>
      </c>
      <c r="G559" s="38" t="s">
        <v>152</v>
      </c>
      <c r="H559" s="40">
        <v>33</v>
      </c>
      <c r="I559" s="48">
        <v>43424</v>
      </c>
      <c r="J559" s="48">
        <v>43465</v>
      </c>
      <c r="K559" s="48">
        <v>43583</v>
      </c>
      <c r="L559" s="49">
        <v>41</v>
      </c>
      <c r="M559" s="49">
        <v>159</v>
      </c>
      <c r="N559" s="40">
        <v>8370</v>
      </c>
      <c r="O559" s="42">
        <f t="shared" si="55"/>
        <v>62673.545454545449</v>
      </c>
      <c r="P559" s="42">
        <f>800/33*247.1*25/10000</f>
        <v>14.975757575757575</v>
      </c>
      <c r="Q559" s="42">
        <f t="shared" si="60"/>
        <v>799.99999999999989</v>
      </c>
      <c r="R559" s="42">
        <f t="shared" si="61"/>
        <v>17.500000000000004</v>
      </c>
      <c r="S559" s="42">
        <f t="shared" si="56"/>
        <v>5990.3030303030291</v>
      </c>
      <c r="T559" s="40">
        <v>14000</v>
      </c>
      <c r="U559" s="40"/>
      <c r="V559" s="40"/>
      <c r="W559" s="40"/>
      <c r="X559" s="42">
        <v>695</v>
      </c>
      <c r="Y559" s="42">
        <f t="shared" si="57"/>
        <v>5204.075757575758</v>
      </c>
      <c r="Z559" s="40">
        <f t="shared" si="58"/>
        <v>104830.30303030302</v>
      </c>
      <c r="AA559" s="42">
        <f t="shared" si="59"/>
        <v>42156.757575757576</v>
      </c>
      <c r="AB559" s="40"/>
      <c r="AC559" s="40"/>
      <c r="AD559" s="40"/>
      <c r="AE559" s="40"/>
      <c r="AF559" s="40"/>
      <c r="AG559" s="40"/>
      <c r="AH559" s="40"/>
    </row>
    <row r="560" spans="1:34" x14ac:dyDescent="0.25">
      <c r="A560" s="56">
        <v>557</v>
      </c>
      <c r="B560" s="56" t="s">
        <v>10</v>
      </c>
      <c r="C560" s="40" t="s">
        <v>327</v>
      </c>
      <c r="D560" s="40" t="s">
        <v>239</v>
      </c>
      <c r="E560" s="44" t="s">
        <v>330</v>
      </c>
      <c r="F560" s="38" t="s">
        <v>1773</v>
      </c>
      <c r="G560" s="38" t="s">
        <v>153</v>
      </c>
      <c r="H560" s="40">
        <v>28</v>
      </c>
      <c r="I560" s="48">
        <v>43424</v>
      </c>
      <c r="J560" s="48">
        <v>43464</v>
      </c>
      <c r="K560" s="48">
        <v>43580</v>
      </c>
      <c r="L560" s="49">
        <v>40</v>
      </c>
      <c r="M560" s="49">
        <v>156</v>
      </c>
      <c r="N560" s="40">
        <v>7520</v>
      </c>
      <c r="O560" s="42">
        <f t="shared" si="55"/>
        <v>66364</v>
      </c>
      <c r="P560" s="42">
        <f>720/33*247.1*25/10000</f>
        <v>13.478181818181818</v>
      </c>
      <c r="Q560" s="42">
        <f t="shared" si="60"/>
        <v>610.90909090909088</v>
      </c>
      <c r="R560" s="42">
        <f t="shared" si="61"/>
        <v>20.625</v>
      </c>
      <c r="S560" s="42">
        <f t="shared" si="56"/>
        <v>5391.272727272727</v>
      </c>
      <c r="T560" s="40">
        <v>12600</v>
      </c>
      <c r="U560" s="40"/>
      <c r="V560" s="40"/>
      <c r="W560" s="40"/>
      <c r="X560" s="42">
        <v>615</v>
      </c>
      <c r="Y560" s="42">
        <f t="shared" si="57"/>
        <v>5427.375</v>
      </c>
      <c r="Z560" s="40">
        <f t="shared" si="58"/>
        <v>111195</v>
      </c>
      <c r="AA560" s="42">
        <f t="shared" si="59"/>
        <v>44831</v>
      </c>
      <c r="AB560" s="40"/>
      <c r="AC560" s="40"/>
      <c r="AD560" s="40"/>
      <c r="AE560" s="40"/>
      <c r="AF560" s="40"/>
      <c r="AG560" s="40"/>
      <c r="AH560" s="40"/>
    </row>
    <row r="561" spans="1:34" x14ac:dyDescent="0.25">
      <c r="A561" s="56">
        <v>558</v>
      </c>
      <c r="B561" s="56" t="s">
        <v>10</v>
      </c>
      <c r="C561" s="40" t="s">
        <v>327</v>
      </c>
      <c r="D561" s="40" t="s">
        <v>239</v>
      </c>
      <c r="E561" s="44" t="s">
        <v>331</v>
      </c>
      <c r="F561" s="38" t="s">
        <v>1774</v>
      </c>
      <c r="G561" s="38" t="s">
        <v>147</v>
      </c>
      <c r="H561" s="40">
        <v>30</v>
      </c>
      <c r="I561" s="48">
        <v>43422</v>
      </c>
      <c r="J561" s="48">
        <v>43462</v>
      </c>
      <c r="K561" s="48">
        <v>43580</v>
      </c>
      <c r="L561" s="49">
        <v>40</v>
      </c>
      <c r="M561" s="49">
        <v>158</v>
      </c>
      <c r="N561" s="40">
        <v>8510</v>
      </c>
      <c r="O561" s="42">
        <f t="shared" si="55"/>
        <v>70094.03333333334</v>
      </c>
      <c r="P561" s="42">
        <f>760/33*247.1*25/10000</f>
        <v>14.226969696969697</v>
      </c>
      <c r="Q561" s="42">
        <f t="shared" si="60"/>
        <v>690.90909090909088</v>
      </c>
      <c r="R561" s="42">
        <f t="shared" si="61"/>
        <v>19.25</v>
      </c>
      <c r="S561" s="42">
        <f t="shared" si="56"/>
        <v>5690.7878787878781</v>
      </c>
      <c r="T561" s="40">
        <v>13300</v>
      </c>
      <c r="U561" s="40"/>
      <c r="V561" s="40"/>
      <c r="W561" s="40"/>
      <c r="X561" s="42">
        <v>590</v>
      </c>
      <c r="Y561" s="42">
        <f t="shared" si="57"/>
        <v>4859.6333333333332</v>
      </c>
      <c r="Z561" s="40">
        <f t="shared" si="58"/>
        <v>109547.66666666666</v>
      </c>
      <c r="AA561" s="42">
        <f t="shared" si="59"/>
        <v>39453.633333333317</v>
      </c>
      <c r="AB561" s="40"/>
      <c r="AC561" s="40"/>
      <c r="AD561" s="40"/>
      <c r="AE561" s="40"/>
      <c r="AF561" s="40"/>
      <c r="AG561" s="40"/>
      <c r="AH561" s="40"/>
    </row>
    <row r="562" spans="1:34" x14ac:dyDescent="0.25">
      <c r="A562" s="56">
        <v>559</v>
      </c>
      <c r="B562" s="56" t="s">
        <v>10</v>
      </c>
      <c r="C562" s="40" t="s">
        <v>327</v>
      </c>
      <c r="D562" s="40" t="s">
        <v>239</v>
      </c>
      <c r="E562" s="44" t="s">
        <v>332</v>
      </c>
      <c r="F562" s="38" t="s">
        <v>154</v>
      </c>
      <c r="G562" s="40" t="s">
        <v>155</v>
      </c>
      <c r="H562" s="40">
        <v>30</v>
      </c>
      <c r="I562" s="48">
        <v>43423</v>
      </c>
      <c r="J562" s="48">
        <v>43463</v>
      </c>
      <c r="K562" s="48">
        <v>43581</v>
      </c>
      <c r="L562" s="49">
        <v>40</v>
      </c>
      <c r="M562" s="49">
        <v>158</v>
      </c>
      <c r="N562" s="40">
        <v>8290</v>
      </c>
      <c r="O562" s="42">
        <f t="shared" si="55"/>
        <v>68281.96666666666</v>
      </c>
      <c r="P562" s="42">
        <f>680/33*247.1*25/10000</f>
        <v>12.729393939393939</v>
      </c>
      <c r="Q562" s="42">
        <f t="shared" si="60"/>
        <v>618.18181818181813</v>
      </c>
      <c r="R562" s="42">
        <f t="shared" si="61"/>
        <v>19.25</v>
      </c>
      <c r="S562" s="42">
        <f t="shared" si="56"/>
        <v>5091.7575757575751</v>
      </c>
      <c r="T562" s="40">
        <v>11900</v>
      </c>
      <c r="U562" s="40"/>
      <c r="V562" s="40"/>
      <c r="W562" s="40"/>
      <c r="X562" s="42">
        <v>555</v>
      </c>
      <c r="Y562" s="42">
        <f t="shared" si="57"/>
        <v>4571.3499999999995</v>
      </c>
      <c r="Z562" s="40">
        <f t="shared" si="58"/>
        <v>98016.333333333314</v>
      </c>
      <c r="AA562" s="42">
        <f t="shared" si="59"/>
        <v>29734.366666666654</v>
      </c>
      <c r="AB562" s="40"/>
      <c r="AC562" s="40"/>
      <c r="AD562" s="40"/>
      <c r="AE562" s="40"/>
      <c r="AF562" s="40"/>
      <c r="AG562" s="40"/>
      <c r="AH562" s="40"/>
    </row>
    <row r="563" spans="1:34" x14ac:dyDescent="0.25">
      <c r="A563" s="56">
        <v>560</v>
      </c>
      <c r="B563" s="56" t="s">
        <v>10</v>
      </c>
      <c r="C563" s="40" t="s">
        <v>327</v>
      </c>
      <c r="D563" s="40" t="s">
        <v>239</v>
      </c>
      <c r="E563" s="44" t="s">
        <v>333</v>
      </c>
      <c r="F563" s="40" t="s">
        <v>156</v>
      </c>
      <c r="G563" s="40" t="s">
        <v>157</v>
      </c>
      <c r="H563" s="40">
        <v>30</v>
      </c>
      <c r="I563" s="48">
        <v>43423</v>
      </c>
      <c r="J563" s="48">
        <v>43464</v>
      </c>
      <c r="K563" s="48">
        <v>43581</v>
      </c>
      <c r="L563" s="49">
        <v>41</v>
      </c>
      <c r="M563" s="49">
        <v>158</v>
      </c>
      <c r="N563" s="40">
        <v>7920</v>
      </c>
      <c r="O563" s="42">
        <f t="shared" si="55"/>
        <v>65234.400000000001</v>
      </c>
      <c r="P563" s="42">
        <f>760/33*247.1*25/10000</f>
        <v>14.226969696969697</v>
      </c>
      <c r="Q563" s="42">
        <f t="shared" si="60"/>
        <v>690.90909090909088</v>
      </c>
      <c r="R563" s="42">
        <f t="shared" si="61"/>
        <v>19.25</v>
      </c>
      <c r="S563" s="42">
        <f t="shared" si="56"/>
        <v>5690.7878787878781</v>
      </c>
      <c r="T563" s="40">
        <v>13300</v>
      </c>
      <c r="U563" s="40"/>
      <c r="V563" s="40"/>
      <c r="W563" s="40"/>
      <c r="X563" s="42">
        <v>590</v>
      </c>
      <c r="Y563" s="42">
        <f t="shared" si="57"/>
        <v>4859.6333333333332</v>
      </c>
      <c r="Z563" s="40">
        <f t="shared" si="58"/>
        <v>109547.66666666666</v>
      </c>
      <c r="AA563" s="42">
        <f t="shared" si="59"/>
        <v>44313.266666666656</v>
      </c>
      <c r="AB563" s="40"/>
      <c r="AC563" s="40"/>
      <c r="AD563" s="40"/>
      <c r="AE563" s="40"/>
      <c r="AF563" s="40"/>
      <c r="AG563" s="40"/>
      <c r="AH563" s="40"/>
    </row>
    <row r="564" spans="1:34" x14ac:dyDescent="0.25">
      <c r="A564" s="56">
        <v>561</v>
      </c>
      <c r="B564" s="56" t="s">
        <v>10</v>
      </c>
      <c r="C564" s="40" t="s">
        <v>327</v>
      </c>
      <c r="D564" s="40" t="s">
        <v>239</v>
      </c>
      <c r="E564" s="44" t="s">
        <v>334</v>
      </c>
      <c r="F564" s="40" t="s">
        <v>158</v>
      </c>
      <c r="G564" s="40" t="s">
        <v>159</v>
      </c>
      <c r="H564" s="40">
        <v>35</v>
      </c>
      <c r="I564" s="48">
        <v>43421</v>
      </c>
      <c r="J564" s="48">
        <v>43462</v>
      </c>
      <c r="K564" s="48">
        <v>43580</v>
      </c>
      <c r="L564" s="49">
        <v>41</v>
      </c>
      <c r="M564" s="49">
        <v>159</v>
      </c>
      <c r="N564" s="40">
        <v>8950</v>
      </c>
      <c r="O564" s="42">
        <f t="shared" si="55"/>
        <v>63187</v>
      </c>
      <c r="P564" s="42">
        <f>920/33*247.1*25/10000</f>
        <v>17.222121212121213</v>
      </c>
      <c r="Q564" s="42">
        <f t="shared" si="60"/>
        <v>975.75757575757575</v>
      </c>
      <c r="R564" s="42">
        <f t="shared" si="61"/>
        <v>16.5</v>
      </c>
      <c r="S564" s="42">
        <f t="shared" si="56"/>
        <v>6888.848484848485</v>
      </c>
      <c r="T564" s="40">
        <v>16100</v>
      </c>
      <c r="U564" s="40"/>
      <c r="V564" s="40"/>
      <c r="W564" s="40"/>
      <c r="X564" s="42">
        <v>789</v>
      </c>
      <c r="Y564" s="42">
        <f t="shared" si="57"/>
        <v>5570.34</v>
      </c>
      <c r="Z564" s="40">
        <f t="shared" si="58"/>
        <v>113666</v>
      </c>
      <c r="AA564" s="42">
        <f t="shared" si="59"/>
        <v>50479</v>
      </c>
      <c r="AB564" s="40"/>
      <c r="AC564" s="40"/>
      <c r="AD564" s="40"/>
      <c r="AE564" s="40"/>
      <c r="AF564" s="40"/>
      <c r="AG564" s="40"/>
      <c r="AH564" s="40"/>
    </row>
    <row r="565" spans="1:34" x14ac:dyDescent="0.25">
      <c r="A565" s="56">
        <v>562</v>
      </c>
      <c r="B565" s="56" t="s">
        <v>10</v>
      </c>
      <c r="C565" s="40" t="s">
        <v>327</v>
      </c>
      <c r="D565" s="40" t="s">
        <v>239</v>
      </c>
      <c r="E565" s="44" t="s">
        <v>335</v>
      </c>
      <c r="F565" s="40" t="s">
        <v>160</v>
      </c>
      <c r="G565" s="40" t="s">
        <v>157</v>
      </c>
      <c r="H565" s="40">
        <v>30</v>
      </c>
      <c r="I565" s="48">
        <v>43421</v>
      </c>
      <c r="J565" s="48">
        <v>43462</v>
      </c>
      <c r="K565" s="48">
        <v>43580</v>
      </c>
      <c r="L565" s="49">
        <v>41</v>
      </c>
      <c r="M565" s="49">
        <v>159</v>
      </c>
      <c r="N565" s="40">
        <v>7820</v>
      </c>
      <c r="O565" s="42">
        <f t="shared" si="55"/>
        <v>64410.733333333337</v>
      </c>
      <c r="P565" s="42">
        <f>800/33*247.1*25/10000</f>
        <v>14.975757575757575</v>
      </c>
      <c r="Q565" s="42">
        <f t="shared" si="60"/>
        <v>727.27272727272714</v>
      </c>
      <c r="R565" s="42">
        <f t="shared" si="61"/>
        <v>19.250000000000004</v>
      </c>
      <c r="S565" s="42">
        <f t="shared" si="56"/>
        <v>5990.3030303030291</v>
      </c>
      <c r="T565" s="40">
        <v>14000</v>
      </c>
      <c r="U565" s="40"/>
      <c r="V565" s="40"/>
      <c r="W565" s="40"/>
      <c r="X565" s="42">
        <v>695</v>
      </c>
      <c r="Y565" s="42">
        <f t="shared" si="57"/>
        <v>5724.4833333333336</v>
      </c>
      <c r="Z565" s="40">
        <f t="shared" si="58"/>
        <v>115313.33333333333</v>
      </c>
      <c r="AA565" s="42">
        <f t="shared" si="59"/>
        <v>50902.599999999991</v>
      </c>
      <c r="AB565" s="40"/>
      <c r="AC565" s="40"/>
      <c r="AD565" s="40"/>
      <c r="AE565" s="40"/>
      <c r="AF565" s="40"/>
      <c r="AG565" s="40"/>
      <c r="AH565" s="40"/>
    </row>
    <row r="566" spans="1:34" x14ac:dyDescent="0.25">
      <c r="A566" s="56">
        <v>563</v>
      </c>
      <c r="B566" s="56" t="s">
        <v>10</v>
      </c>
      <c r="C566" s="40" t="s">
        <v>327</v>
      </c>
      <c r="D566" s="40" t="s">
        <v>239</v>
      </c>
      <c r="E566" s="44" t="s">
        <v>336</v>
      </c>
      <c r="F566" s="40" t="s">
        <v>161</v>
      </c>
      <c r="G566" s="40" t="s">
        <v>162</v>
      </c>
      <c r="H566" s="40">
        <v>28</v>
      </c>
      <c r="I566" s="48">
        <v>43421</v>
      </c>
      <c r="J566" s="48">
        <v>43462</v>
      </c>
      <c r="K566" s="48">
        <v>43580</v>
      </c>
      <c r="L566" s="49">
        <v>41</v>
      </c>
      <c r="M566" s="49">
        <v>159</v>
      </c>
      <c r="N566" s="40">
        <v>8060</v>
      </c>
      <c r="O566" s="42">
        <f t="shared" si="55"/>
        <v>71129.499999999985</v>
      </c>
      <c r="P566" s="42">
        <f>800/33*247.1*25/10000</f>
        <v>14.975757575757575</v>
      </c>
      <c r="Q566" s="42">
        <f t="shared" si="60"/>
        <v>678.78787878787864</v>
      </c>
      <c r="R566" s="42">
        <f t="shared" si="61"/>
        <v>20.625000000000004</v>
      </c>
      <c r="S566" s="42">
        <f t="shared" si="56"/>
        <v>5990.3030303030291</v>
      </c>
      <c r="T566" s="40">
        <v>14000</v>
      </c>
      <c r="U566" s="40"/>
      <c r="V566" s="40"/>
      <c r="W566" s="40"/>
      <c r="X566" s="42">
        <v>710</v>
      </c>
      <c r="Y566" s="42">
        <f t="shared" si="57"/>
        <v>6265.75</v>
      </c>
      <c r="Z566" s="40">
        <f t="shared" si="58"/>
        <v>123550</v>
      </c>
      <c r="AA566" s="42">
        <f t="shared" si="59"/>
        <v>52420.500000000015</v>
      </c>
      <c r="AB566" s="40"/>
      <c r="AC566" s="40"/>
      <c r="AD566" s="40"/>
      <c r="AE566" s="40"/>
      <c r="AF566" s="40"/>
      <c r="AG566" s="40"/>
      <c r="AH566" s="40"/>
    </row>
    <row r="567" spans="1:34" x14ac:dyDescent="0.25">
      <c r="A567" s="56">
        <v>564</v>
      </c>
      <c r="B567" s="56" t="s">
        <v>10</v>
      </c>
      <c r="C567" s="40" t="s">
        <v>327</v>
      </c>
      <c r="D567" s="40" t="s">
        <v>239</v>
      </c>
      <c r="E567" s="44" t="s">
        <v>337</v>
      </c>
      <c r="F567" s="40" t="s">
        <v>163</v>
      </c>
      <c r="G567" s="40" t="s">
        <v>164</v>
      </c>
      <c r="H567" s="40">
        <v>28</v>
      </c>
      <c r="I567" s="48">
        <v>43424</v>
      </c>
      <c r="J567" s="48">
        <v>43464</v>
      </c>
      <c r="K567" s="48">
        <v>43583</v>
      </c>
      <c r="L567" s="49">
        <v>40</v>
      </c>
      <c r="M567" s="49">
        <v>159</v>
      </c>
      <c r="N567" s="40">
        <v>7720</v>
      </c>
      <c r="O567" s="42">
        <f t="shared" si="55"/>
        <v>68129</v>
      </c>
      <c r="P567" s="42">
        <f>720/33*247.1*25/10000</f>
        <v>13.478181818181818</v>
      </c>
      <c r="Q567" s="42">
        <f t="shared" si="60"/>
        <v>610.90909090909088</v>
      </c>
      <c r="R567" s="42">
        <f t="shared" si="61"/>
        <v>20.625</v>
      </c>
      <c r="S567" s="42">
        <f t="shared" si="56"/>
        <v>5391.272727272727</v>
      </c>
      <c r="T567" s="40">
        <v>12600</v>
      </c>
      <c r="U567" s="40"/>
      <c r="V567" s="40"/>
      <c r="W567" s="40"/>
      <c r="X567" s="42">
        <v>580</v>
      </c>
      <c r="Y567" s="42">
        <f t="shared" si="57"/>
        <v>5118.5</v>
      </c>
      <c r="Z567" s="40">
        <f t="shared" si="58"/>
        <v>111195</v>
      </c>
      <c r="AA567" s="42">
        <f t="shared" si="59"/>
        <v>43066</v>
      </c>
      <c r="AB567" s="40"/>
      <c r="AC567" s="40"/>
      <c r="AD567" s="40"/>
      <c r="AE567" s="40"/>
      <c r="AF567" s="40"/>
      <c r="AG567" s="40"/>
      <c r="AH567" s="40"/>
    </row>
    <row r="568" spans="1:34" x14ac:dyDescent="0.25">
      <c r="A568" s="56">
        <v>565</v>
      </c>
      <c r="B568" s="56" t="s">
        <v>10</v>
      </c>
      <c r="C568" s="40" t="s">
        <v>327</v>
      </c>
      <c r="D568" s="40" t="s">
        <v>239</v>
      </c>
      <c r="E568" s="44" t="s">
        <v>338</v>
      </c>
      <c r="F568" s="40" t="s">
        <v>165</v>
      </c>
      <c r="G568" s="40" t="s">
        <v>166</v>
      </c>
      <c r="H568" s="40">
        <v>30</v>
      </c>
      <c r="I568" s="48">
        <v>43423</v>
      </c>
      <c r="J568" s="48">
        <v>43464</v>
      </c>
      <c r="K568" s="48">
        <v>43581</v>
      </c>
      <c r="L568" s="49">
        <v>41</v>
      </c>
      <c r="M568" s="49">
        <v>158</v>
      </c>
      <c r="N568" s="40">
        <v>7850</v>
      </c>
      <c r="O568" s="42">
        <f t="shared" si="55"/>
        <v>64657.833333333336</v>
      </c>
      <c r="P568" s="42">
        <f>760/33*247.1*25/10000</f>
        <v>14.226969696969697</v>
      </c>
      <c r="Q568" s="42">
        <f t="shared" si="60"/>
        <v>690.90909090909088</v>
      </c>
      <c r="R568" s="42">
        <f t="shared" si="61"/>
        <v>19.25</v>
      </c>
      <c r="S568" s="42">
        <f t="shared" si="56"/>
        <v>5690.7878787878781</v>
      </c>
      <c r="T568" s="40">
        <v>13300</v>
      </c>
      <c r="U568" s="40"/>
      <c r="V568" s="40"/>
      <c r="W568" s="40"/>
      <c r="X568" s="42">
        <v>580</v>
      </c>
      <c r="Y568" s="42">
        <f t="shared" si="57"/>
        <v>4777.2666666666664</v>
      </c>
      <c r="Z568" s="40">
        <f t="shared" si="58"/>
        <v>109547.66666666666</v>
      </c>
      <c r="AA568" s="42">
        <f t="shared" si="59"/>
        <v>44889.833333333321</v>
      </c>
      <c r="AB568" s="40"/>
      <c r="AC568" s="40"/>
      <c r="AD568" s="40"/>
      <c r="AE568" s="40"/>
      <c r="AF568" s="40"/>
      <c r="AG568" s="40"/>
      <c r="AH568" s="40"/>
    </row>
    <row r="569" spans="1:34" x14ac:dyDescent="0.25">
      <c r="A569" s="56">
        <v>566</v>
      </c>
      <c r="B569" s="56" t="s">
        <v>10</v>
      </c>
      <c r="C569" s="40" t="s">
        <v>327</v>
      </c>
      <c r="D569" s="40" t="s">
        <v>239</v>
      </c>
      <c r="E569" s="44" t="s">
        <v>339</v>
      </c>
      <c r="F569" s="40" t="s">
        <v>167</v>
      </c>
      <c r="G569" s="40" t="s">
        <v>168</v>
      </c>
      <c r="H569" s="40">
        <v>28</v>
      </c>
      <c r="I569" s="48">
        <v>43423</v>
      </c>
      <c r="J569" s="48">
        <v>43464</v>
      </c>
      <c r="K569" s="48">
        <v>43582</v>
      </c>
      <c r="L569" s="49">
        <v>41</v>
      </c>
      <c r="M569" s="49">
        <v>159</v>
      </c>
      <c r="N569" s="40">
        <v>7890</v>
      </c>
      <c r="O569" s="42">
        <f t="shared" si="55"/>
        <v>69629.25</v>
      </c>
      <c r="P569" s="42">
        <f>760/33*247.1*25/10000</f>
        <v>14.226969696969697</v>
      </c>
      <c r="Q569" s="42">
        <f t="shared" si="60"/>
        <v>644.84848484848476</v>
      </c>
      <c r="R569" s="42">
        <f t="shared" si="61"/>
        <v>20.625000000000004</v>
      </c>
      <c r="S569" s="42">
        <f t="shared" si="56"/>
        <v>5690.7878787878781</v>
      </c>
      <c r="T569" s="40">
        <v>13300</v>
      </c>
      <c r="U569" s="40"/>
      <c r="V569" s="40"/>
      <c r="W569" s="40"/>
      <c r="X569" s="42">
        <v>590</v>
      </c>
      <c r="Y569" s="42">
        <f t="shared" si="57"/>
        <v>5206.75</v>
      </c>
      <c r="Z569" s="40">
        <f t="shared" si="58"/>
        <v>117372.5</v>
      </c>
      <c r="AA569" s="42">
        <f t="shared" si="59"/>
        <v>47743.25</v>
      </c>
      <c r="AB569" s="40"/>
      <c r="AC569" s="40"/>
      <c r="AD569" s="40"/>
      <c r="AE569" s="40"/>
      <c r="AF569" s="40"/>
      <c r="AG569" s="40"/>
      <c r="AH569" s="40"/>
    </row>
    <row r="570" spans="1:34" x14ac:dyDescent="0.25">
      <c r="A570" s="56">
        <v>567</v>
      </c>
      <c r="B570" s="56" t="s">
        <v>10</v>
      </c>
      <c r="C570" s="40" t="s">
        <v>327</v>
      </c>
      <c r="D570" s="40" t="s">
        <v>239</v>
      </c>
      <c r="E570" s="44" t="s">
        <v>340</v>
      </c>
      <c r="F570" s="40" t="s">
        <v>169</v>
      </c>
      <c r="G570" s="40" t="s">
        <v>170</v>
      </c>
      <c r="H570" s="40">
        <v>28</v>
      </c>
      <c r="I570" s="48">
        <v>43423</v>
      </c>
      <c r="J570" s="48">
        <v>43464</v>
      </c>
      <c r="K570" s="48">
        <v>43580</v>
      </c>
      <c r="L570" s="49">
        <v>41</v>
      </c>
      <c r="M570" s="49">
        <v>157</v>
      </c>
      <c r="N570" s="40">
        <v>7880</v>
      </c>
      <c r="O570" s="42">
        <f t="shared" si="55"/>
        <v>69541</v>
      </c>
      <c r="P570" s="42">
        <f>760/33*247.1*25/10000</f>
        <v>14.226969696969697</v>
      </c>
      <c r="Q570" s="42">
        <f t="shared" si="60"/>
        <v>644.84848484848476</v>
      </c>
      <c r="R570" s="42">
        <f t="shared" si="61"/>
        <v>20.625000000000004</v>
      </c>
      <c r="S570" s="42">
        <f t="shared" si="56"/>
        <v>5690.7878787878781</v>
      </c>
      <c r="T570" s="40">
        <v>13300</v>
      </c>
      <c r="U570" s="40"/>
      <c r="V570" s="40"/>
      <c r="W570" s="40"/>
      <c r="X570" s="42">
        <v>620</v>
      </c>
      <c r="Y570" s="42">
        <f t="shared" si="57"/>
        <v>5471.5</v>
      </c>
      <c r="Z570" s="40">
        <f t="shared" si="58"/>
        <v>117372.5</v>
      </c>
      <c r="AA570" s="42">
        <f t="shared" si="59"/>
        <v>47831.5</v>
      </c>
      <c r="AB570" s="40"/>
      <c r="AC570" s="40"/>
      <c r="AD570" s="40"/>
      <c r="AE570" s="40"/>
      <c r="AF570" s="40"/>
      <c r="AG570" s="40"/>
      <c r="AH570" s="40"/>
    </row>
    <row r="571" spans="1:34" x14ac:dyDescent="0.25">
      <c r="A571" s="56">
        <v>568</v>
      </c>
      <c r="B571" s="56" t="s">
        <v>10</v>
      </c>
      <c r="C571" s="40" t="s">
        <v>327</v>
      </c>
      <c r="D571" s="40" t="s">
        <v>239</v>
      </c>
      <c r="E571" s="44" t="s">
        <v>341</v>
      </c>
      <c r="F571" s="40" t="s">
        <v>173</v>
      </c>
      <c r="G571" s="40" t="s">
        <v>174</v>
      </c>
      <c r="H571" s="40">
        <v>35</v>
      </c>
      <c r="I571" s="48">
        <v>43423</v>
      </c>
      <c r="J571" s="48">
        <v>43464</v>
      </c>
      <c r="K571" s="48">
        <v>43582</v>
      </c>
      <c r="L571" s="49">
        <v>41</v>
      </c>
      <c r="M571" s="49">
        <v>159</v>
      </c>
      <c r="N571" s="40">
        <v>9280</v>
      </c>
      <c r="O571" s="42">
        <f t="shared" si="55"/>
        <v>65516.800000000003</v>
      </c>
      <c r="P571" s="42">
        <f>960/33*247.1*25/10000</f>
        <v>17.970909090909092</v>
      </c>
      <c r="Q571" s="42">
        <f t="shared" si="60"/>
        <v>1018.1818181818181</v>
      </c>
      <c r="R571" s="42">
        <f t="shared" si="61"/>
        <v>16.5</v>
      </c>
      <c r="S571" s="42">
        <f t="shared" si="56"/>
        <v>7188.363636363636</v>
      </c>
      <c r="T571" s="40">
        <v>16800</v>
      </c>
      <c r="U571" s="40"/>
      <c r="V571" s="40"/>
      <c r="W571" s="40"/>
      <c r="X571" s="42">
        <v>796</v>
      </c>
      <c r="Y571" s="42">
        <f t="shared" si="57"/>
        <v>5619.76</v>
      </c>
      <c r="Z571" s="40">
        <f t="shared" si="58"/>
        <v>118608</v>
      </c>
      <c r="AA571" s="42">
        <f t="shared" si="59"/>
        <v>53091.199999999997</v>
      </c>
      <c r="AB571" s="40"/>
      <c r="AC571" s="40"/>
      <c r="AD571" s="40"/>
      <c r="AE571" s="40"/>
      <c r="AF571" s="40"/>
      <c r="AG571" s="40"/>
      <c r="AH571" s="40"/>
    </row>
    <row r="572" spans="1:34" x14ac:dyDescent="0.25">
      <c r="A572" s="56">
        <v>569</v>
      </c>
      <c r="B572" s="56" t="s">
        <v>10</v>
      </c>
      <c r="C572" s="40" t="s">
        <v>327</v>
      </c>
      <c r="D572" s="40" t="s">
        <v>239</v>
      </c>
      <c r="E572" s="44" t="s">
        <v>342</v>
      </c>
      <c r="F572" s="40" t="s">
        <v>175</v>
      </c>
      <c r="G572" s="40" t="s">
        <v>176</v>
      </c>
      <c r="H572" s="40">
        <v>28</v>
      </c>
      <c r="I572" s="48">
        <v>43423</v>
      </c>
      <c r="J572" s="48">
        <v>43464</v>
      </c>
      <c r="K572" s="48">
        <v>43581</v>
      </c>
      <c r="L572" s="49">
        <v>41</v>
      </c>
      <c r="M572" s="49">
        <v>158</v>
      </c>
      <c r="N572" s="40">
        <v>7840</v>
      </c>
      <c r="O572" s="42">
        <f t="shared" si="55"/>
        <v>69188</v>
      </c>
      <c r="P572" s="42">
        <f>680/33*247.1*25/10000</f>
        <v>12.729393939393939</v>
      </c>
      <c r="Q572" s="42">
        <f t="shared" si="60"/>
        <v>576.969696969697</v>
      </c>
      <c r="R572" s="42">
        <f t="shared" si="61"/>
        <v>20.625</v>
      </c>
      <c r="S572" s="42">
        <f t="shared" si="56"/>
        <v>5091.7575757575751</v>
      </c>
      <c r="T572" s="40">
        <v>11900</v>
      </c>
      <c r="U572" s="40"/>
      <c r="V572" s="40"/>
      <c r="W572" s="40"/>
      <c r="X572" s="42">
        <v>520</v>
      </c>
      <c r="Y572" s="42">
        <f t="shared" si="57"/>
        <v>4589</v>
      </c>
      <c r="Z572" s="40">
        <f t="shared" si="58"/>
        <v>105017.49999999999</v>
      </c>
      <c r="AA572" s="42">
        <f t="shared" si="59"/>
        <v>35829.499999999985</v>
      </c>
      <c r="AB572" s="40"/>
      <c r="AC572" s="40"/>
      <c r="AD572" s="40"/>
      <c r="AE572" s="40"/>
      <c r="AF572" s="40"/>
      <c r="AG572" s="40"/>
      <c r="AH572" s="40"/>
    </row>
    <row r="573" spans="1:34" x14ac:dyDescent="0.25">
      <c r="A573" s="56">
        <v>570</v>
      </c>
      <c r="B573" s="56" t="s">
        <v>10</v>
      </c>
      <c r="C573" s="40" t="s">
        <v>327</v>
      </c>
      <c r="D573" s="40" t="s">
        <v>239</v>
      </c>
      <c r="E573" s="44" t="s">
        <v>343</v>
      </c>
      <c r="F573" s="40" t="s">
        <v>177</v>
      </c>
      <c r="G573" s="40" t="s">
        <v>178</v>
      </c>
      <c r="H573" s="40">
        <v>28</v>
      </c>
      <c r="I573" s="48">
        <v>43423</v>
      </c>
      <c r="J573" s="48">
        <v>43464</v>
      </c>
      <c r="K573" s="48">
        <v>43581</v>
      </c>
      <c r="L573" s="49">
        <v>41</v>
      </c>
      <c r="M573" s="49">
        <v>158</v>
      </c>
      <c r="N573" s="40">
        <v>8300</v>
      </c>
      <c r="O573" s="42">
        <f t="shared" si="55"/>
        <v>73247.5</v>
      </c>
      <c r="P573" s="42">
        <f>640/33*247.1*25/10000</f>
        <v>11.98060606060606</v>
      </c>
      <c r="Q573" s="42">
        <f t="shared" si="60"/>
        <v>543.030303030303</v>
      </c>
      <c r="R573" s="42">
        <f t="shared" si="61"/>
        <v>20.625</v>
      </c>
      <c r="S573" s="42">
        <f t="shared" si="56"/>
        <v>4792.242424242424</v>
      </c>
      <c r="T573" s="40">
        <v>11200</v>
      </c>
      <c r="U573" s="40"/>
      <c r="V573" s="40"/>
      <c r="W573" s="40"/>
      <c r="X573" s="42">
        <v>550</v>
      </c>
      <c r="Y573" s="42">
        <f t="shared" si="57"/>
        <v>4853.75</v>
      </c>
      <c r="Z573" s="40">
        <f t="shared" si="58"/>
        <v>98840</v>
      </c>
      <c r="AA573" s="42">
        <f t="shared" si="59"/>
        <v>25592.5</v>
      </c>
      <c r="AB573" s="40"/>
      <c r="AC573" s="40"/>
      <c r="AD573" s="40"/>
      <c r="AE573" s="40"/>
      <c r="AF573" s="40"/>
      <c r="AG573" s="40"/>
      <c r="AH573" s="40"/>
    </row>
    <row r="574" spans="1:34" x14ac:dyDescent="0.25">
      <c r="A574" s="56">
        <v>571</v>
      </c>
      <c r="B574" s="56" t="s">
        <v>10</v>
      </c>
      <c r="C574" s="40" t="s">
        <v>327</v>
      </c>
      <c r="D574" s="40" t="s">
        <v>239</v>
      </c>
      <c r="E574" s="44" t="s">
        <v>340</v>
      </c>
      <c r="F574" s="40" t="s">
        <v>179</v>
      </c>
      <c r="G574" s="40" t="s">
        <v>180</v>
      </c>
      <c r="H574" s="40">
        <v>28</v>
      </c>
      <c r="I574" s="48">
        <v>43423</v>
      </c>
      <c r="J574" s="48">
        <v>43464</v>
      </c>
      <c r="K574" s="48">
        <v>43581</v>
      </c>
      <c r="L574" s="49">
        <v>41</v>
      </c>
      <c r="M574" s="49">
        <v>158</v>
      </c>
      <c r="N574" s="40">
        <v>7840</v>
      </c>
      <c r="O574" s="42">
        <f t="shared" si="55"/>
        <v>69188</v>
      </c>
      <c r="P574" s="42">
        <f>720/33*247.1*25/10000</f>
        <v>13.478181818181818</v>
      </c>
      <c r="Q574" s="42">
        <f t="shared" si="60"/>
        <v>610.90909090909088</v>
      </c>
      <c r="R574" s="42">
        <f t="shared" si="61"/>
        <v>20.625</v>
      </c>
      <c r="S574" s="42">
        <f t="shared" si="56"/>
        <v>5391.272727272727</v>
      </c>
      <c r="T574" s="40">
        <v>12600</v>
      </c>
      <c r="U574" s="40"/>
      <c r="V574" s="40"/>
      <c r="W574" s="40"/>
      <c r="X574" s="42">
        <v>598</v>
      </c>
      <c r="Y574" s="42">
        <f t="shared" si="57"/>
        <v>5277.35</v>
      </c>
      <c r="Z574" s="40">
        <f t="shared" si="58"/>
        <v>111195</v>
      </c>
      <c r="AA574" s="42">
        <f t="shared" si="59"/>
        <v>42007</v>
      </c>
      <c r="AB574" s="40"/>
      <c r="AC574" s="40"/>
      <c r="AD574" s="40"/>
      <c r="AE574" s="40"/>
      <c r="AF574" s="40"/>
      <c r="AG574" s="40"/>
      <c r="AH574" s="40"/>
    </row>
    <row r="575" spans="1:34" x14ac:dyDescent="0.25">
      <c r="A575" s="56">
        <v>572</v>
      </c>
      <c r="B575" s="56" t="s">
        <v>10</v>
      </c>
      <c r="C575" s="40" t="s">
        <v>327</v>
      </c>
      <c r="D575" s="40" t="s">
        <v>239</v>
      </c>
      <c r="E575" s="44" t="s">
        <v>344</v>
      </c>
      <c r="F575" s="40" t="s">
        <v>181</v>
      </c>
      <c r="G575" s="40" t="s">
        <v>182</v>
      </c>
      <c r="H575" s="40">
        <v>33</v>
      </c>
      <c r="I575" s="48">
        <v>43424</v>
      </c>
      <c r="J575" s="48">
        <v>43465</v>
      </c>
      <c r="K575" s="48">
        <v>43582</v>
      </c>
      <c r="L575" s="49">
        <v>41</v>
      </c>
      <c r="M575" s="49">
        <v>158</v>
      </c>
      <c r="N575" s="40">
        <v>8870</v>
      </c>
      <c r="O575" s="42">
        <f t="shared" si="55"/>
        <v>66417.484848484848</v>
      </c>
      <c r="P575" s="42">
        <f>880/33*247.1*25/10000</f>
        <v>16.473333333333333</v>
      </c>
      <c r="Q575" s="42">
        <f t="shared" si="60"/>
        <v>879.99999999999989</v>
      </c>
      <c r="R575" s="42">
        <f t="shared" si="61"/>
        <v>17.500000000000004</v>
      </c>
      <c r="S575" s="42">
        <f t="shared" si="56"/>
        <v>6589.333333333333</v>
      </c>
      <c r="T575" s="40">
        <v>15400</v>
      </c>
      <c r="U575" s="40"/>
      <c r="V575" s="40"/>
      <c r="W575" s="40"/>
      <c r="X575" s="42">
        <v>770</v>
      </c>
      <c r="Y575" s="42">
        <f t="shared" si="57"/>
        <v>5765.6666666666661</v>
      </c>
      <c r="Z575" s="40">
        <f t="shared" si="58"/>
        <v>115313.33333333336</v>
      </c>
      <c r="AA575" s="42">
        <f t="shared" si="59"/>
        <v>48895.84848484851</v>
      </c>
      <c r="AB575" s="40"/>
      <c r="AC575" s="40"/>
      <c r="AD575" s="40"/>
      <c r="AE575" s="40"/>
      <c r="AF575" s="40"/>
      <c r="AG575" s="40"/>
      <c r="AH575" s="40"/>
    </row>
    <row r="576" spans="1:34" x14ac:dyDescent="0.25">
      <c r="A576" s="56">
        <v>573</v>
      </c>
      <c r="B576" s="56" t="s">
        <v>10</v>
      </c>
      <c r="C576" s="40" t="s">
        <v>327</v>
      </c>
      <c r="D576" s="40" t="s">
        <v>239</v>
      </c>
      <c r="E576" s="44" t="s">
        <v>345</v>
      </c>
      <c r="F576" s="40" t="s">
        <v>183</v>
      </c>
      <c r="G576" s="40" t="s">
        <v>178</v>
      </c>
      <c r="H576" s="40">
        <v>28</v>
      </c>
      <c r="I576" s="48">
        <v>43424</v>
      </c>
      <c r="J576" s="48">
        <v>43465</v>
      </c>
      <c r="K576" s="48">
        <v>43582</v>
      </c>
      <c r="L576" s="49">
        <v>41</v>
      </c>
      <c r="M576" s="49">
        <v>158</v>
      </c>
      <c r="N576" s="40">
        <v>8320</v>
      </c>
      <c r="O576" s="42">
        <f t="shared" si="55"/>
        <v>73424</v>
      </c>
      <c r="P576" s="42">
        <f>680/33*247.1*25/10000</f>
        <v>12.729393939393939</v>
      </c>
      <c r="Q576" s="42">
        <f t="shared" si="60"/>
        <v>576.969696969697</v>
      </c>
      <c r="R576" s="42">
        <f t="shared" si="61"/>
        <v>20.625</v>
      </c>
      <c r="S576" s="42">
        <f t="shared" si="56"/>
        <v>5091.7575757575751</v>
      </c>
      <c r="T576" s="40">
        <v>11900</v>
      </c>
      <c r="U576" s="40"/>
      <c r="V576" s="40"/>
      <c r="W576" s="40"/>
      <c r="X576" s="42">
        <v>485.33333333333331</v>
      </c>
      <c r="Y576" s="42">
        <f t="shared" si="57"/>
        <v>4283.0666666666666</v>
      </c>
      <c r="Z576" s="40">
        <f t="shared" si="58"/>
        <v>105017.49999999999</v>
      </c>
      <c r="AA576" s="42">
        <f t="shared" si="59"/>
        <v>31593.499999999985</v>
      </c>
      <c r="AB576" s="40"/>
      <c r="AC576" s="40"/>
      <c r="AD576" s="40"/>
      <c r="AE576" s="40"/>
      <c r="AF576" s="40"/>
      <c r="AG576" s="40"/>
      <c r="AH576" s="40"/>
    </row>
    <row r="577" spans="1:34" x14ac:dyDescent="0.25">
      <c r="A577" s="56">
        <v>574</v>
      </c>
      <c r="B577" s="56" t="s">
        <v>10</v>
      </c>
      <c r="C577" s="40" t="s">
        <v>327</v>
      </c>
      <c r="D577" s="40" t="s">
        <v>239</v>
      </c>
      <c r="E577" s="44" t="s">
        <v>346</v>
      </c>
      <c r="F577" s="40" t="s">
        <v>181</v>
      </c>
      <c r="G577" s="40" t="s">
        <v>184</v>
      </c>
      <c r="H577" s="40">
        <v>30</v>
      </c>
      <c r="I577" s="48">
        <v>43424</v>
      </c>
      <c r="J577" s="48">
        <v>43465</v>
      </c>
      <c r="K577" s="48">
        <v>43582</v>
      </c>
      <c r="L577" s="49">
        <v>41</v>
      </c>
      <c r="M577" s="49">
        <v>158</v>
      </c>
      <c r="N577" s="40">
        <v>8520</v>
      </c>
      <c r="O577" s="42">
        <f t="shared" si="55"/>
        <v>70176.399999999994</v>
      </c>
      <c r="P577" s="42">
        <f t="shared" si="62"/>
        <v>15.724545454545453</v>
      </c>
      <c r="Q577" s="42">
        <f t="shared" si="60"/>
        <v>763.63636363636363</v>
      </c>
      <c r="R577" s="42">
        <f t="shared" si="61"/>
        <v>19.25</v>
      </c>
      <c r="S577" s="42">
        <f t="shared" si="56"/>
        <v>6289.8181818181811</v>
      </c>
      <c r="T577" s="40">
        <v>14700</v>
      </c>
      <c r="U577" s="40"/>
      <c r="V577" s="40"/>
      <c r="W577" s="40"/>
      <c r="X577" s="42">
        <v>700</v>
      </c>
      <c r="Y577" s="42">
        <f t="shared" si="57"/>
        <v>5765.6666666666661</v>
      </c>
      <c r="Z577" s="40">
        <f t="shared" si="58"/>
        <v>121078.99999999999</v>
      </c>
      <c r="AA577" s="42">
        <f t="shared" si="59"/>
        <v>50902.599999999991</v>
      </c>
      <c r="AB577" s="40"/>
      <c r="AC577" s="40"/>
      <c r="AD577" s="40"/>
      <c r="AE577" s="40"/>
      <c r="AF577" s="40"/>
      <c r="AG577" s="40"/>
      <c r="AH577" s="40"/>
    </row>
    <row r="578" spans="1:34" x14ac:dyDescent="0.25">
      <c r="A578" s="56">
        <v>575</v>
      </c>
      <c r="B578" s="56" t="s">
        <v>10</v>
      </c>
      <c r="C578" s="40" t="s">
        <v>347</v>
      </c>
      <c r="D578" s="40" t="s">
        <v>239</v>
      </c>
      <c r="E578" s="44" t="s">
        <v>348</v>
      </c>
      <c r="F578" s="40" t="s">
        <v>185</v>
      </c>
      <c r="G578" s="40" t="s">
        <v>186</v>
      </c>
      <c r="H578" s="40">
        <v>30</v>
      </c>
      <c r="I578" s="48">
        <v>43420</v>
      </c>
      <c r="J578" s="48">
        <v>43454</v>
      </c>
      <c r="K578" s="48">
        <v>43560</v>
      </c>
      <c r="L578" s="49">
        <v>34</v>
      </c>
      <c r="M578" s="49">
        <v>140</v>
      </c>
      <c r="N578" s="40">
        <v>10085</v>
      </c>
      <c r="O578" s="42">
        <f t="shared" si="55"/>
        <v>83066.78333333334</v>
      </c>
      <c r="P578" s="42">
        <f>880/33*247.1*25/10000</f>
        <v>16.473333333333333</v>
      </c>
      <c r="Q578" s="42">
        <f t="shared" si="60"/>
        <v>799.99999999999989</v>
      </c>
      <c r="R578" s="42">
        <f t="shared" si="61"/>
        <v>17.875000000000004</v>
      </c>
      <c r="S578" s="42">
        <f t="shared" si="56"/>
        <v>6589.333333333333</v>
      </c>
      <c r="T578" s="40">
        <v>14300</v>
      </c>
      <c r="U578" s="40"/>
      <c r="V578" s="40"/>
      <c r="W578" s="40"/>
      <c r="X578" s="42">
        <v>790</v>
      </c>
      <c r="Y578" s="42">
        <f t="shared" si="57"/>
        <v>6506.9666666666662</v>
      </c>
      <c r="Z578" s="40">
        <f t="shared" si="58"/>
        <v>117784.33333333336</v>
      </c>
      <c r="AA578" s="42">
        <f t="shared" si="59"/>
        <v>34717.550000000017</v>
      </c>
      <c r="AB578" s="40"/>
      <c r="AC578" s="40"/>
      <c r="AD578" s="40"/>
      <c r="AE578" s="40"/>
      <c r="AF578" s="40"/>
      <c r="AG578" s="40"/>
      <c r="AH578" s="40"/>
    </row>
    <row r="579" spans="1:34" x14ac:dyDescent="0.25">
      <c r="A579" s="56">
        <v>576</v>
      </c>
      <c r="B579" s="56" t="s">
        <v>10</v>
      </c>
      <c r="C579" s="40" t="s">
        <v>347</v>
      </c>
      <c r="D579" s="40" t="s">
        <v>239</v>
      </c>
      <c r="E579" s="44" t="s">
        <v>349</v>
      </c>
      <c r="F579" s="40" t="s">
        <v>187</v>
      </c>
      <c r="G579" s="40" t="s">
        <v>188</v>
      </c>
      <c r="H579" s="40">
        <v>33</v>
      </c>
      <c r="I579" s="48">
        <v>43423</v>
      </c>
      <c r="J579" s="48">
        <v>43457</v>
      </c>
      <c r="K579" s="48">
        <v>43581</v>
      </c>
      <c r="L579" s="49">
        <v>34</v>
      </c>
      <c r="M579" s="49">
        <v>158</v>
      </c>
      <c r="N579" s="40">
        <v>9600</v>
      </c>
      <c r="O579" s="42">
        <f t="shared" si="55"/>
        <v>71883.636363636368</v>
      </c>
      <c r="P579" s="42">
        <f t="shared" si="62"/>
        <v>15.724545454545453</v>
      </c>
      <c r="Q579" s="42">
        <f t="shared" si="60"/>
        <v>840</v>
      </c>
      <c r="R579" s="42">
        <f t="shared" si="61"/>
        <v>16.25</v>
      </c>
      <c r="S579" s="42">
        <f t="shared" si="56"/>
        <v>6289.8181818181811</v>
      </c>
      <c r="T579" s="40">
        <v>13650</v>
      </c>
      <c r="U579" s="40"/>
      <c r="V579" s="40"/>
      <c r="W579" s="40"/>
      <c r="X579" s="42">
        <v>750</v>
      </c>
      <c r="Y579" s="42">
        <f t="shared" si="57"/>
        <v>5615.909090909091</v>
      </c>
      <c r="Z579" s="40">
        <f t="shared" si="58"/>
        <v>102209.54545454544</v>
      </c>
      <c r="AA579" s="42">
        <f t="shared" si="59"/>
        <v>30325.909090909074</v>
      </c>
      <c r="AB579" s="40"/>
      <c r="AC579" s="40"/>
      <c r="AD579" s="40"/>
      <c r="AE579" s="40"/>
      <c r="AF579" s="40"/>
      <c r="AG579" s="40"/>
      <c r="AH579" s="40"/>
    </row>
    <row r="580" spans="1:34" x14ac:dyDescent="0.25">
      <c r="A580" s="56">
        <v>577</v>
      </c>
      <c r="B580" s="56" t="s">
        <v>10</v>
      </c>
      <c r="C580" s="40" t="s">
        <v>347</v>
      </c>
      <c r="D580" s="40" t="s">
        <v>239</v>
      </c>
      <c r="E580" s="44" t="s">
        <v>350</v>
      </c>
      <c r="F580" s="40" t="s">
        <v>189</v>
      </c>
      <c r="G580" s="40" t="s">
        <v>190</v>
      </c>
      <c r="H580" s="40">
        <v>33</v>
      </c>
      <c r="I580" s="48">
        <v>43423</v>
      </c>
      <c r="J580" s="48">
        <v>43457</v>
      </c>
      <c r="K580" s="48">
        <v>43582</v>
      </c>
      <c r="L580" s="49">
        <v>34</v>
      </c>
      <c r="M580" s="49">
        <v>159</v>
      </c>
      <c r="N580" s="40">
        <v>8750</v>
      </c>
      <c r="O580" s="42">
        <f t="shared" si="55"/>
        <v>65518.939393939385</v>
      </c>
      <c r="P580" s="42">
        <f>760/33*247.1*25/10000</f>
        <v>14.226969696969697</v>
      </c>
      <c r="Q580" s="42">
        <f t="shared" si="60"/>
        <v>759.99999999999989</v>
      </c>
      <c r="R580" s="42">
        <f t="shared" si="61"/>
        <v>16.250000000000004</v>
      </c>
      <c r="S580" s="42">
        <f t="shared" si="56"/>
        <v>5690.7878787878781</v>
      </c>
      <c r="T580" s="40">
        <v>12350</v>
      </c>
      <c r="U580" s="40"/>
      <c r="V580" s="40"/>
      <c r="W580" s="40"/>
      <c r="X580" s="42">
        <v>660</v>
      </c>
      <c r="Y580" s="42">
        <f t="shared" si="57"/>
        <v>4942</v>
      </c>
      <c r="Z580" s="40">
        <f t="shared" si="58"/>
        <v>92475.303030303039</v>
      </c>
      <c r="AA580" s="42">
        <f t="shared" si="59"/>
        <v>26956.363636363654</v>
      </c>
      <c r="AB580" s="40"/>
      <c r="AC580" s="40"/>
      <c r="AD580" s="40"/>
      <c r="AE580" s="40"/>
      <c r="AF580" s="40"/>
      <c r="AG580" s="40"/>
      <c r="AH580" s="40"/>
    </row>
    <row r="581" spans="1:34" x14ac:dyDescent="0.25">
      <c r="A581" s="56">
        <v>578</v>
      </c>
      <c r="B581" s="56" t="s">
        <v>10</v>
      </c>
      <c r="C581" s="40" t="s">
        <v>347</v>
      </c>
      <c r="D581" s="40" t="s">
        <v>239</v>
      </c>
      <c r="E581" s="44" t="s">
        <v>351</v>
      </c>
      <c r="F581" s="40" t="s">
        <v>191</v>
      </c>
      <c r="G581" s="40" t="s">
        <v>192</v>
      </c>
      <c r="H581" s="40">
        <v>28</v>
      </c>
      <c r="I581" s="48">
        <v>43423</v>
      </c>
      <c r="J581" s="48">
        <v>43457</v>
      </c>
      <c r="K581" s="48">
        <v>43579</v>
      </c>
      <c r="L581" s="49">
        <v>34</v>
      </c>
      <c r="M581" s="49">
        <v>156</v>
      </c>
      <c r="N581" s="40">
        <v>8770</v>
      </c>
      <c r="O581" s="42">
        <f t="shared" ref="O581:O644" si="63">(N581/H581)*247.1</f>
        <v>77395.25</v>
      </c>
      <c r="P581" s="42">
        <f>720/33*247.1*25/10000</f>
        <v>13.478181818181818</v>
      </c>
      <c r="Q581" s="42">
        <f t="shared" si="60"/>
        <v>610.90909090909088</v>
      </c>
      <c r="R581" s="42">
        <f t="shared" si="61"/>
        <v>19.151785714285715</v>
      </c>
      <c r="S581" s="42">
        <f t="shared" ref="S581:S644" si="64">(Q581/H581)*247.1</f>
        <v>5391.272727272727</v>
      </c>
      <c r="T581" s="40">
        <v>11700</v>
      </c>
      <c r="U581" s="40"/>
      <c r="V581" s="40"/>
      <c r="W581" s="40"/>
      <c r="X581" s="42">
        <v>600</v>
      </c>
      <c r="Y581" s="42">
        <f t="shared" ref="Y581:Y644" si="65">(X581/H581)*247.1</f>
        <v>5294.9999999999991</v>
      </c>
      <c r="Z581" s="40">
        <f t="shared" ref="Z581:Z644" si="66">S581*R581</f>
        <v>103252.5</v>
      </c>
      <c r="AA581" s="42">
        <f t="shared" ref="AA581:AA644" si="67">Z581-O581</f>
        <v>25857.25</v>
      </c>
      <c r="AB581" s="40"/>
      <c r="AC581" s="40"/>
      <c r="AD581" s="40"/>
      <c r="AE581" s="40"/>
      <c r="AF581" s="40"/>
      <c r="AG581" s="40"/>
      <c r="AH581" s="40"/>
    </row>
    <row r="582" spans="1:34" x14ac:dyDescent="0.25">
      <c r="A582" s="56">
        <v>579</v>
      </c>
      <c r="B582" s="56" t="s">
        <v>10</v>
      </c>
      <c r="C582" s="40" t="s">
        <v>347</v>
      </c>
      <c r="D582" s="40" t="s">
        <v>239</v>
      </c>
      <c r="E582" s="44" t="s">
        <v>352</v>
      </c>
      <c r="F582" s="40" t="s">
        <v>193</v>
      </c>
      <c r="G582" s="40" t="s">
        <v>194</v>
      </c>
      <c r="H582" s="40">
        <v>30</v>
      </c>
      <c r="I582" s="48">
        <v>43422</v>
      </c>
      <c r="J582" s="48">
        <v>43457</v>
      </c>
      <c r="K582" s="48">
        <v>43581</v>
      </c>
      <c r="L582" s="49">
        <v>35</v>
      </c>
      <c r="M582" s="49">
        <v>159</v>
      </c>
      <c r="N582" s="40">
        <v>8890</v>
      </c>
      <c r="O582" s="42">
        <f t="shared" si="63"/>
        <v>73223.96666666666</v>
      </c>
      <c r="P582" s="42">
        <f>680/33*247.1*25/10000</f>
        <v>12.729393939393939</v>
      </c>
      <c r="Q582" s="42">
        <f t="shared" si="60"/>
        <v>618.18181818181813</v>
      </c>
      <c r="R582" s="42">
        <f t="shared" si="61"/>
        <v>17.875</v>
      </c>
      <c r="S582" s="42">
        <f t="shared" si="64"/>
        <v>5091.7575757575751</v>
      </c>
      <c r="T582" s="40">
        <v>11050</v>
      </c>
      <c r="U582" s="40"/>
      <c r="V582" s="40"/>
      <c r="W582" s="40"/>
      <c r="X582" s="42">
        <v>580</v>
      </c>
      <c r="Y582" s="42">
        <f t="shared" si="65"/>
        <v>4777.2666666666664</v>
      </c>
      <c r="Z582" s="40">
        <f t="shared" si="66"/>
        <v>91015.166666666657</v>
      </c>
      <c r="AA582" s="42">
        <f t="shared" si="67"/>
        <v>17791.199999999997</v>
      </c>
      <c r="AB582" s="40"/>
      <c r="AC582" s="40"/>
      <c r="AD582" s="40"/>
      <c r="AE582" s="40"/>
      <c r="AF582" s="40"/>
      <c r="AG582" s="40"/>
      <c r="AH582" s="40"/>
    </row>
    <row r="583" spans="1:34" x14ac:dyDescent="0.25">
      <c r="A583" s="56">
        <v>580</v>
      </c>
      <c r="B583" s="56" t="s">
        <v>10</v>
      </c>
      <c r="C583" s="40" t="s">
        <v>347</v>
      </c>
      <c r="D583" s="40" t="s">
        <v>239</v>
      </c>
      <c r="E583" s="44" t="s">
        <v>353</v>
      </c>
      <c r="F583" s="40" t="s">
        <v>195</v>
      </c>
      <c r="G583" s="40" t="s">
        <v>196</v>
      </c>
      <c r="H583" s="40">
        <v>35</v>
      </c>
      <c r="I583" s="48">
        <v>43422</v>
      </c>
      <c r="J583" s="48">
        <v>43457</v>
      </c>
      <c r="K583" s="48">
        <v>43581</v>
      </c>
      <c r="L583" s="49">
        <v>35</v>
      </c>
      <c r="M583" s="49">
        <v>159</v>
      </c>
      <c r="N583" s="40">
        <v>10885</v>
      </c>
      <c r="O583" s="42">
        <f t="shared" si="63"/>
        <v>76848.099999999991</v>
      </c>
      <c r="P583" s="42">
        <f>927/33*247.1*25/10000</f>
        <v>17.353159090909088</v>
      </c>
      <c r="Q583" s="42">
        <f t="shared" ref="Q583" si="68">((P583*10000)/(25*247.1))*H583</f>
        <v>983.18181818181802</v>
      </c>
      <c r="R583" s="42">
        <f t="shared" si="61"/>
        <v>16.499491447064266</v>
      </c>
      <c r="S583" s="42">
        <f t="shared" si="64"/>
        <v>6941.2636363636348</v>
      </c>
      <c r="T583" s="40">
        <v>16222</v>
      </c>
      <c r="U583" s="40"/>
      <c r="V583" s="40"/>
      <c r="W583" s="40"/>
      <c r="X583" s="42">
        <v>765</v>
      </c>
      <c r="Y583" s="42">
        <f t="shared" si="65"/>
        <v>5400.9</v>
      </c>
      <c r="Z583" s="40">
        <f t="shared" si="66"/>
        <v>114527.31999999999</v>
      </c>
      <c r="AA583" s="42">
        <f t="shared" si="67"/>
        <v>37679.22</v>
      </c>
      <c r="AB583" s="40"/>
      <c r="AC583" s="40"/>
      <c r="AD583" s="40"/>
      <c r="AE583" s="40"/>
      <c r="AF583" s="40"/>
      <c r="AG583" s="40"/>
      <c r="AH583" s="40"/>
    </row>
    <row r="584" spans="1:34" s="29" customFormat="1" x14ac:dyDescent="0.25">
      <c r="A584" s="56">
        <v>581</v>
      </c>
      <c r="B584" s="56" t="s">
        <v>122</v>
      </c>
      <c r="C584" s="40" t="s">
        <v>837</v>
      </c>
      <c r="D584" s="40" t="s">
        <v>129</v>
      </c>
      <c r="E584" s="40">
        <v>33.26</v>
      </c>
      <c r="F584" s="40" t="s">
        <v>255</v>
      </c>
      <c r="G584" s="40" t="s">
        <v>256</v>
      </c>
      <c r="H584" s="45">
        <v>35</v>
      </c>
      <c r="I584" s="55">
        <v>43422</v>
      </c>
      <c r="J584" s="55">
        <v>43468</v>
      </c>
      <c r="K584" s="55">
        <v>43594</v>
      </c>
      <c r="L584" s="45">
        <v>46</v>
      </c>
      <c r="M584" s="45">
        <v>172</v>
      </c>
      <c r="N584" s="45">
        <v>8386</v>
      </c>
      <c r="O584" s="42">
        <f t="shared" si="63"/>
        <v>59205.159999999996</v>
      </c>
      <c r="P584" s="45"/>
      <c r="Q584" s="45">
        <v>1045</v>
      </c>
      <c r="R584" s="42">
        <f t="shared" ref="R584:R647" si="69">T584/Q584</f>
        <v>13</v>
      </c>
      <c r="S584" s="42">
        <f t="shared" si="64"/>
        <v>7377.7</v>
      </c>
      <c r="T584" s="45">
        <v>13585</v>
      </c>
      <c r="U584" s="45"/>
      <c r="V584" s="45"/>
      <c r="W584" s="45"/>
      <c r="X584" s="45">
        <v>940</v>
      </c>
      <c r="Y584" s="42">
        <f t="shared" si="65"/>
        <v>6636.4</v>
      </c>
      <c r="Z584" s="40">
        <f t="shared" si="66"/>
        <v>95910.099999999991</v>
      </c>
      <c r="AA584" s="42">
        <f t="shared" si="67"/>
        <v>36704.939999999995</v>
      </c>
      <c r="AB584" s="40"/>
      <c r="AC584" s="40"/>
      <c r="AD584" s="40"/>
      <c r="AE584" s="40"/>
      <c r="AF584" s="40"/>
      <c r="AG584" s="40"/>
      <c r="AH584" s="40"/>
    </row>
    <row r="585" spans="1:34" s="29" customFormat="1" x14ac:dyDescent="0.25">
      <c r="A585" s="56">
        <v>582</v>
      </c>
      <c r="B585" s="56" t="s">
        <v>122</v>
      </c>
      <c r="C585" s="40" t="s">
        <v>837</v>
      </c>
      <c r="D585" s="40" t="s">
        <v>129</v>
      </c>
      <c r="E585" s="40">
        <v>33.24</v>
      </c>
      <c r="F585" s="40" t="s">
        <v>258</v>
      </c>
      <c r="G585" s="40" t="s">
        <v>259</v>
      </c>
      <c r="H585" s="45">
        <v>35</v>
      </c>
      <c r="I585" s="55">
        <v>43436</v>
      </c>
      <c r="J585" s="55">
        <v>43477</v>
      </c>
      <c r="K585" s="55">
        <v>43604</v>
      </c>
      <c r="L585" s="45">
        <v>41</v>
      </c>
      <c r="M585" s="45">
        <v>168</v>
      </c>
      <c r="N585" s="45">
        <v>8306</v>
      </c>
      <c r="O585" s="42">
        <f t="shared" si="63"/>
        <v>58640.36</v>
      </c>
      <c r="P585" s="45"/>
      <c r="Q585" s="45">
        <v>990</v>
      </c>
      <c r="R585" s="42">
        <f t="shared" si="69"/>
        <v>13</v>
      </c>
      <c r="S585" s="42">
        <f t="shared" si="64"/>
        <v>6989.4</v>
      </c>
      <c r="T585" s="45">
        <v>12870</v>
      </c>
      <c r="U585" s="45"/>
      <c r="V585" s="45"/>
      <c r="W585" s="45"/>
      <c r="X585" s="45">
        <v>820</v>
      </c>
      <c r="Y585" s="42">
        <f t="shared" si="65"/>
        <v>5789.2</v>
      </c>
      <c r="Z585" s="40">
        <f t="shared" si="66"/>
        <v>90862.2</v>
      </c>
      <c r="AA585" s="42">
        <f t="shared" si="67"/>
        <v>32221.839999999997</v>
      </c>
      <c r="AB585" s="40"/>
      <c r="AC585" s="40"/>
      <c r="AD585" s="40"/>
      <c r="AE585" s="40"/>
      <c r="AF585" s="40"/>
      <c r="AG585" s="40"/>
      <c r="AH585" s="40"/>
    </row>
    <row r="586" spans="1:34" s="29" customFormat="1" x14ac:dyDescent="0.25">
      <c r="A586" s="56">
        <v>583</v>
      </c>
      <c r="B586" s="56" t="s">
        <v>122</v>
      </c>
      <c r="C586" s="40" t="s">
        <v>837</v>
      </c>
      <c r="D586" s="40" t="s">
        <v>129</v>
      </c>
      <c r="E586" s="40">
        <v>33.21</v>
      </c>
      <c r="F586" s="40" t="s">
        <v>261</v>
      </c>
      <c r="G586" s="40" t="s">
        <v>262</v>
      </c>
      <c r="H586" s="45">
        <v>35</v>
      </c>
      <c r="I586" s="55">
        <v>43427</v>
      </c>
      <c r="J586" s="55">
        <v>43467</v>
      </c>
      <c r="K586" s="55">
        <v>43589</v>
      </c>
      <c r="L586" s="45">
        <v>40</v>
      </c>
      <c r="M586" s="45">
        <v>162</v>
      </c>
      <c r="N586" s="45">
        <v>8516</v>
      </c>
      <c r="O586" s="42">
        <f t="shared" si="63"/>
        <v>60122.96</v>
      </c>
      <c r="P586" s="45"/>
      <c r="Q586" s="45">
        <v>1040</v>
      </c>
      <c r="R586" s="42">
        <f t="shared" si="69"/>
        <v>13</v>
      </c>
      <c r="S586" s="42">
        <f t="shared" si="64"/>
        <v>7342.4</v>
      </c>
      <c r="T586" s="45">
        <v>13520</v>
      </c>
      <c r="U586" s="45"/>
      <c r="V586" s="45"/>
      <c r="W586" s="45"/>
      <c r="X586" s="45">
        <v>920</v>
      </c>
      <c r="Y586" s="42">
        <f t="shared" si="65"/>
        <v>6495.2</v>
      </c>
      <c r="Z586" s="40">
        <f t="shared" si="66"/>
        <v>95451.199999999997</v>
      </c>
      <c r="AA586" s="42">
        <f t="shared" si="67"/>
        <v>35328.239999999998</v>
      </c>
      <c r="AB586" s="40"/>
      <c r="AC586" s="40"/>
      <c r="AD586" s="40"/>
      <c r="AE586" s="40"/>
      <c r="AF586" s="40"/>
      <c r="AG586" s="40"/>
      <c r="AH586" s="40"/>
    </row>
    <row r="587" spans="1:34" s="29" customFormat="1" x14ac:dyDescent="0.25">
      <c r="A587" s="56">
        <v>584</v>
      </c>
      <c r="B587" s="56" t="s">
        <v>122</v>
      </c>
      <c r="C587" s="40" t="s">
        <v>837</v>
      </c>
      <c r="D587" s="40" t="s">
        <v>129</v>
      </c>
      <c r="E587" s="40">
        <v>33.18</v>
      </c>
      <c r="F587" s="40" t="s">
        <v>243</v>
      </c>
      <c r="G587" s="40" t="s">
        <v>264</v>
      </c>
      <c r="H587" s="45">
        <v>35</v>
      </c>
      <c r="I587" s="55">
        <v>43432</v>
      </c>
      <c r="J587" s="55">
        <v>43472</v>
      </c>
      <c r="K587" s="55">
        <v>43591</v>
      </c>
      <c r="L587" s="45">
        <v>40</v>
      </c>
      <c r="M587" s="45">
        <v>159</v>
      </c>
      <c r="N587" s="45">
        <v>8916</v>
      </c>
      <c r="O587" s="42">
        <f t="shared" si="63"/>
        <v>62946.96</v>
      </c>
      <c r="P587" s="45"/>
      <c r="Q587" s="45">
        <v>990</v>
      </c>
      <c r="R587" s="42">
        <f t="shared" si="69"/>
        <v>12.595959595959595</v>
      </c>
      <c r="S587" s="42">
        <f t="shared" si="64"/>
        <v>6989.4</v>
      </c>
      <c r="T587" s="45">
        <v>12470</v>
      </c>
      <c r="U587" s="45"/>
      <c r="V587" s="45"/>
      <c r="W587" s="45"/>
      <c r="X587" s="45">
        <v>820</v>
      </c>
      <c r="Y587" s="42">
        <f t="shared" si="65"/>
        <v>5789.2</v>
      </c>
      <c r="Z587" s="40">
        <f t="shared" si="66"/>
        <v>88038.199999999983</v>
      </c>
      <c r="AA587" s="42">
        <f t="shared" si="67"/>
        <v>25091.239999999983</v>
      </c>
      <c r="AB587" s="40"/>
      <c r="AC587" s="40"/>
      <c r="AD587" s="40"/>
      <c r="AE587" s="40"/>
      <c r="AF587" s="40"/>
      <c r="AG587" s="40"/>
      <c r="AH587" s="40"/>
    </row>
    <row r="588" spans="1:34" s="29" customFormat="1" x14ac:dyDescent="0.25">
      <c r="A588" s="56">
        <v>585</v>
      </c>
      <c r="B588" s="56" t="s">
        <v>122</v>
      </c>
      <c r="C588" s="40" t="s">
        <v>837</v>
      </c>
      <c r="D588" s="40" t="s">
        <v>129</v>
      </c>
      <c r="E588" s="40">
        <v>33.159999999999997</v>
      </c>
      <c r="F588" s="40" t="s">
        <v>266</v>
      </c>
      <c r="G588" s="40" t="s">
        <v>267</v>
      </c>
      <c r="H588" s="45">
        <v>35</v>
      </c>
      <c r="I588" s="55">
        <v>43426</v>
      </c>
      <c r="J588" s="55">
        <v>43463</v>
      </c>
      <c r="K588" s="55">
        <v>43596</v>
      </c>
      <c r="L588" s="45">
        <v>37</v>
      </c>
      <c r="M588" s="45">
        <v>170</v>
      </c>
      <c r="N588" s="45">
        <v>9296</v>
      </c>
      <c r="O588" s="42">
        <f t="shared" si="63"/>
        <v>65629.760000000009</v>
      </c>
      <c r="P588" s="45"/>
      <c r="Q588" s="45">
        <v>1030</v>
      </c>
      <c r="R588" s="42">
        <f t="shared" si="69"/>
        <v>13</v>
      </c>
      <c r="S588" s="42">
        <f t="shared" si="64"/>
        <v>7271.7999999999993</v>
      </c>
      <c r="T588" s="45">
        <v>13390</v>
      </c>
      <c r="U588" s="45"/>
      <c r="V588" s="45"/>
      <c r="W588" s="45"/>
      <c r="X588" s="45">
        <v>990</v>
      </c>
      <c r="Y588" s="42">
        <f t="shared" si="65"/>
        <v>6989.4</v>
      </c>
      <c r="Z588" s="40">
        <f t="shared" si="66"/>
        <v>94533.4</v>
      </c>
      <c r="AA588" s="42">
        <f t="shared" si="67"/>
        <v>28903.639999999985</v>
      </c>
      <c r="AB588" s="40"/>
      <c r="AC588" s="40"/>
      <c r="AD588" s="40"/>
      <c r="AE588" s="40"/>
      <c r="AF588" s="40"/>
      <c r="AG588" s="40"/>
      <c r="AH588" s="40"/>
    </row>
    <row r="589" spans="1:34" s="29" customFormat="1" x14ac:dyDescent="0.25">
      <c r="A589" s="56">
        <v>586</v>
      </c>
      <c r="B589" s="56" t="s">
        <v>122</v>
      </c>
      <c r="C589" s="40" t="s">
        <v>837</v>
      </c>
      <c r="D589" s="40" t="s">
        <v>129</v>
      </c>
      <c r="E589" s="40">
        <v>33.15</v>
      </c>
      <c r="F589" s="40" t="s">
        <v>269</v>
      </c>
      <c r="G589" s="40" t="s">
        <v>270</v>
      </c>
      <c r="H589" s="45">
        <v>35</v>
      </c>
      <c r="I589" s="55">
        <v>43434</v>
      </c>
      <c r="J589" s="55">
        <v>43474</v>
      </c>
      <c r="K589" s="55">
        <v>43595</v>
      </c>
      <c r="L589" s="45">
        <v>40</v>
      </c>
      <c r="M589" s="45">
        <v>161</v>
      </c>
      <c r="N589" s="45">
        <v>8486</v>
      </c>
      <c r="O589" s="42">
        <f t="shared" si="63"/>
        <v>59911.159999999996</v>
      </c>
      <c r="P589" s="45"/>
      <c r="Q589" s="45">
        <v>1060</v>
      </c>
      <c r="R589" s="42">
        <f t="shared" si="69"/>
        <v>13</v>
      </c>
      <c r="S589" s="42">
        <f t="shared" si="64"/>
        <v>7483.5999999999995</v>
      </c>
      <c r="T589" s="45">
        <v>13780</v>
      </c>
      <c r="U589" s="45"/>
      <c r="V589" s="45"/>
      <c r="W589" s="45"/>
      <c r="X589" s="45">
        <v>850</v>
      </c>
      <c r="Y589" s="42">
        <f t="shared" si="65"/>
        <v>6001</v>
      </c>
      <c r="Z589" s="40">
        <f t="shared" si="66"/>
        <v>97286.799999999988</v>
      </c>
      <c r="AA589" s="42">
        <f t="shared" si="67"/>
        <v>37375.639999999992</v>
      </c>
      <c r="AB589" s="40"/>
      <c r="AC589" s="40"/>
      <c r="AD589" s="40"/>
      <c r="AE589" s="40"/>
      <c r="AF589" s="40"/>
      <c r="AG589" s="40"/>
      <c r="AH589" s="40"/>
    </row>
    <row r="590" spans="1:34" s="29" customFormat="1" x14ac:dyDescent="0.25">
      <c r="A590" s="56">
        <v>587</v>
      </c>
      <c r="B590" s="56" t="s">
        <v>122</v>
      </c>
      <c r="C590" s="40" t="s">
        <v>837</v>
      </c>
      <c r="D590" s="40" t="s">
        <v>129</v>
      </c>
      <c r="E590" s="40">
        <v>33.119999999999997</v>
      </c>
      <c r="F590" s="40" t="s">
        <v>272</v>
      </c>
      <c r="G590" s="40" t="s">
        <v>273</v>
      </c>
      <c r="H590" s="45">
        <v>35</v>
      </c>
      <c r="I590" s="55">
        <v>43435</v>
      </c>
      <c r="J590" s="55">
        <v>43476</v>
      </c>
      <c r="K590" s="55">
        <v>43595</v>
      </c>
      <c r="L590" s="45">
        <v>41</v>
      </c>
      <c r="M590" s="45">
        <v>160</v>
      </c>
      <c r="N590" s="45">
        <v>8186</v>
      </c>
      <c r="O590" s="42">
        <f t="shared" si="63"/>
        <v>57793.159999999996</v>
      </c>
      <c r="P590" s="45"/>
      <c r="Q590" s="45">
        <v>908</v>
      </c>
      <c r="R590" s="42">
        <f t="shared" si="69"/>
        <v>13</v>
      </c>
      <c r="S590" s="42">
        <f t="shared" si="64"/>
        <v>6410.48</v>
      </c>
      <c r="T590" s="45">
        <v>11804</v>
      </c>
      <c r="U590" s="45"/>
      <c r="V590" s="45"/>
      <c r="W590" s="45"/>
      <c r="X590" s="45">
        <v>830</v>
      </c>
      <c r="Y590" s="42">
        <f t="shared" si="65"/>
        <v>5859.8</v>
      </c>
      <c r="Z590" s="40">
        <f t="shared" si="66"/>
        <v>83336.239999999991</v>
      </c>
      <c r="AA590" s="42">
        <f t="shared" si="67"/>
        <v>25543.079999999994</v>
      </c>
      <c r="AB590" s="40"/>
      <c r="AC590" s="40"/>
      <c r="AD590" s="40"/>
      <c r="AE590" s="40"/>
      <c r="AF590" s="40"/>
      <c r="AG590" s="40"/>
      <c r="AH590" s="40"/>
    </row>
    <row r="591" spans="1:34" s="29" customFormat="1" x14ac:dyDescent="0.25">
      <c r="A591" s="56">
        <v>588</v>
      </c>
      <c r="B591" s="56" t="s">
        <v>122</v>
      </c>
      <c r="C591" s="40" t="s">
        <v>837</v>
      </c>
      <c r="D591" s="40" t="s">
        <v>129</v>
      </c>
      <c r="E591" s="40">
        <v>33.11</v>
      </c>
      <c r="F591" s="40" t="s">
        <v>275</v>
      </c>
      <c r="G591" s="40" t="s">
        <v>276</v>
      </c>
      <c r="H591" s="45">
        <v>35</v>
      </c>
      <c r="I591" s="55">
        <v>43429</v>
      </c>
      <c r="J591" s="55">
        <v>43469</v>
      </c>
      <c r="K591" s="55">
        <v>43594</v>
      </c>
      <c r="L591" s="45">
        <v>40</v>
      </c>
      <c r="M591" s="45">
        <v>165</v>
      </c>
      <c r="N591" s="45">
        <v>8136</v>
      </c>
      <c r="O591" s="42">
        <f t="shared" si="63"/>
        <v>57440.159999999996</v>
      </c>
      <c r="P591" s="45"/>
      <c r="Q591" s="45">
        <v>1012</v>
      </c>
      <c r="R591" s="42">
        <f t="shared" si="69"/>
        <v>13</v>
      </c>
      <c r="S591" s="42">
        <f t="shared" si="64"/>
        <v>7144.72</v>
      </c>
      <c r="T591" s="45">
        <v>13156</v>
      </c>
      <c r="U591" s="45"/>
      <c r="V591" s="45"/>
      <c r="W591" s="45"/>
      <c r="X591" s="45">
        <v>918</v>
      </c>
      <c r="Y591" s="42">
        <f t="shared" si="65"/>
        <v>6481.08</v>
      </c>
      <c r="Z591" s="40">
        <f t="shared" si="66"/>
        <v>92881.36</v>
      </c>
      <c r="AA591" s="42">
        <f t="shared" si="67"/>
        <v>35441.200000000004</v>
      </c>
      <c r="AB591" s="40"/>
      <c r="AC591" s="40"/>
      <c r="AD591" s="40"/>
      <c r="AE591" s="40"/>
      <c r="AF591" s="40"/>
      <c r="AG591" s="40"/>
      <c r="AH591" s="40"/>
    </row>
    <row r="592" spans="1:34" s="29" customFormat="1" x14ac:dyDescent="0.25">
      <c r="A592" s="56">
        <v>589</v>
      </c>
      <c r="B592" s="56" t="s">
        <v>122</v>
      </c>
      <c r="C592" s="40" t="s">
        <v>837</v>
      </c>
      <c r="D592" s="40" t="s">
        <v>129</v>
      </c>
      <c r="E592" s="42">
        <v>33.1</v>
      </c>
      <c r="F592" s="40" t="s">
        <v>278</v>
      </c>
      <c r="G592" s="40" t="s">
        <v>279</v>
      </c>
      <c r="H592" s="45">
        <v>35</v>
      </c>
      <c r="I592" s="55">
        <v>43424</v>
      </c>
      <c r="J592" s="55">
        <v>43463</v>
      </c>
      <c r="K592" s="55">
        <v>43591</v>
      </c>
      <c r="L592" s="45">
        <v>39</v>
      </c>
      <c r="M592" s="45">
        <v>167</v>
      </c>
      <c r="N592" s="45">
        <v>8036</v>
      </c>
      <c r="O592" s="42">
        <f t="shared" si="63"/>
        <v>56734.159999999996</v>
      </c>
      <c r="P592" s="45"/>
      <c r="Q592" s="45">
        <v>1120</v>
      </c>
      <c r="R592" s="42">
        <f t="shared" si="69"/>
        <v>13</v>
      </c>
      <c r="S592" s="42">
        <f t="shared" si="64"/>
        <v>7907.2</v>
      </c>
      <c r="T592" s="45">
        <v>14560</v>
      </c>
      <c r="U592" s="45"/>
      <c r="V592" s="45"/>
      <c r="W592" s="45"/>
      <c r="X592" s="45">
        <v>1000</v>
      </c>
      <c r="Y592" s="42">
        <f t="shared" si="65"/>
        <v>7060</v>
      </c>
      <c r="Z592" s="40">
        <f t="shared" si="66"/>
        <v>102793.59999999999</v>
      </c>
      <c r="AA592" s="42">
        <f t="shared" si="67"/>
        <v>46059.439999999995</v>
      </c>
      <c r="AB592" s="40"/>
      <c r="AC592" s="40"/>
      <c r="AD592" s="40"/>
      <c r="AE592" s="40"/>
      <c r="AF592" s="40"/>
      <c r="AG592" s="40"/>
      <c r="AH592" s="40"/>
    </row>
    <row r="593" spans="1:34" s="29" customFormat="1" x14ac:dyDescent="0.25">
      <c r="A593" s="56">
        <v>590</v>
      </c>
      <c r="B593" s="56" t="s">
        <v>122</v>
      </c>
      <c r="C593" s="40" t="s">
        <v>837</v>
      </c>
      <c r="D593" s="40" t="s">
        <v>129</v>
      </c>
      <c r="E593" s="40">
        <v>33.9</v>
      </c>
      <c r="F593" s="40" t="s">
        <v>281</v>
      </c>
      <c r="G593" s="40" t="s">
        <v>282</v>
      </c>
      <c r="H593" s="45">
        <v>35</v>
      </c>
      <c r="I593" s="55">
        <v>43418</v>
      </c>
      <c r="J593" s="55">
        <v>43457</v>
      </c>
      <c r="K593" s="55">
        <v>43585</v>
      </c>
      <c r="L593" s="45">
        <v>39</v>
      </c>
      <c r="M593" s="45">
        <v>167</v>
      </c>
      <c r="N593" s="45">
        <v>7036</v>
      </c>
      <c r="O593" s="42">
        <f t="shared" si="63"/>
        <v>49674.16</v>
      </c>
      <c r="P593" s="45"/>
      <c r="Q593" s="45">
        <v>1018</v>
      </c>
      <c r="R593" s="42">
        <f t="shared" si="69"/>
        <v>13</v>
      </c>
      <c r="S593" s="42">
        <f t="shared" si="64"/>
        <v>7187.08</v>
      </c>
      <c r="T593" s="45">
        <v>13234</v>
      </c>
      <c r="U593" s="45"/>
      <c r="V593" s="45"/>
      <c r="W593" s="45"/>
      <c r="X593" s="45">
        <v>980</v>
      </c>
      <c r="Y593" s="42">
        <f t="shared" si="65"/>
        <v>6918.8</v>
      </c>
      <c r="Z593" s="40">
        <f t="shared" si="66"/>
        <v>93432.04</v>
      </c>
      <c r="AA593" s="42">
        <f t="shared" si="67"/>
        <v>43757.87999999999</v>
      </c>
      <c r="AB593" s="40"/>
      <c r="AC593" s="40"/>
      <c r="AD593" s="40"/>
      <c r="AE593" s="40"/>
      <c r="AF593" s="40"/>
      <c r="AG593" s="40"/>
      <c r="AH593" s="40"/>
    </row>
    <row r="594" spans="1:34" s="29" customFormat="1" x14ac:dyDescent="0.25">
      <c r="A594" s="56">
        <v>591</v>
      </c>
      <c r="B594" s="56" t="s">
        <v>122</v>
      </c>
      <c r="C594" s="40" t="s">
        <v>837</v>
      </c>
      <c r="D594" s="40" t="s">
        <v>129</v>
      </c>
      <c r="E594" s="40">
        <v>33.799999999999997</v>
      </c>
      <c r="F594" s="40" t="s">
        <v>284</v>
      </c>
      <c r="G594" s="40" t="s">
        <v>285</v>
      </c>
      <c r="H594" s="45">
        <v>35</v>
      </c>
      <c r="I594" s="55">
        <v>43403</v>
      </c>
      <c r="J594" s="55">
        <v>43441</v>
      </c>
      <c r="K594" s="55">
        <v>43551</v>
      </c>
      <c r="L594" s="45">
        <v>38</v>
      </c>
      <c r="M594" s="45">
        <v>148</v>
      </c>
      <c r="N594" s="45">
        <v>8416</v>
      </c>
      <c r="O594" s="42">
        <f t="shared" si="63"/>
        <v>59416.959999999999</v>
      </c>
      <c r="P594" s="45"/>
      <c r="Q594" s="45">
        <v>980</v>
      </c>
      <c r="R594" s="42">
        <f t="shared" si="69"/>
        <v>13</v>
      </c>
      <c r="S594" s="42">
        <f t="shared" si="64"/>
        <v>6918.8</v>
      </c>
      <c r="T594" s="45">
        <v>12740</v>
      </c>
      <c r="U594" s="45"/>
      <c r="V594" s="45"/>
      <c r="W594" s="45"/>
      <c r="X594" s="45">
        <v>790</v>
      </c>
      <c r="Y594" s="42">
        <f t="shared" si="65"/>
        <v>5577.4000000000005</v>
      </c>
      <c r="Z594" s="40">
        <f t="shared" si="66"/>
        <v>89944.400000000009</v>
      </c>
      <c r="AA594" s="42">
        <f t="shared" si="67"/>
        <v>30527.44000000001</v>
      </c>
      <c r="AB594" s="40"/>
      <c r="AC594" s="40"/>
      <c r="AD594" s="40"/>
      <c r="AE594" s="40"/>
      <c r="AF594" s="40"/>
      <c r="AG594" s="40"/>
      <c r="AH594" s="40"/>
    </row>
    <row r="595" spans="1:34" s="29" customFormat="1" x14ac:dyDescent="0.25">
      <c r="A595" s="56">
        <v>592</v>
      </c>
      <c r="B595" s="56" t="s">
        <v>122</v>
      </c>
      <c r="C595" s="40" t="s">
        <v>837</v>
      </c>
      <c r="D595" s="40" t="s">
        <v>129</v>
      </c>
      <c r="E595" s="40">
        <v>33.5</v>
      </c>
      <c r="F595" s="40" t="s">
        <v>287</v>
      </c>
      <c r="G595" s="40" t="s">
        <v>288</v>
      </c>
      <c r="H595" s="45">
        <v>35</v>
      </c>
      <c r="I595" s="55">
        <v>43421</v>
      </c>
      <c r="J595" s="55">
        <v>43461</v>
      </c>
      <c r="K595" s="55">
        <v>43587</v>
      </c>
      <c r="L595" s="45">
        <v>40</v>
      </c>
      <c r="M595" s="45">
        <v>166</v>
      </c>
      <c r="N595" s="45">
        <v>7906</v>
      </c>
      <c r="O595" s="42">
        <f t="shared" si="63"/>
        <v>55816.359999999993</v>
      </c>
      <c r="P595" s="45"/>
      <c r="Q595" s="45">
        <v>960</v>
      </c>
      <c r="R595" s="42">
        <f t="shared" si="69"/>
        <v>14.625</v>
      </c>
      <c r="S595" s="42">
        <f t="shared" si="64"/>
        <v>6777.5999999999995</v>
      </c>
      <c r="T595" s="45">
        <v>14040</v>
      </c>
      <c r="U595" s="45"/>
      <c r="V595" s="45"/>
      <c r="W595" s="45"/>
      <c r="X595" s="45">
        <v>960</v>
      </c>
      <c r="Y595" s="42">
        <f t="shared" si="65"/>
        <v>6777.5999999999995</v>
      </c>
      <c r="Z595" s="40">
        <f t="shared" si="66"/>
        <v>99122.4</v>
      </c>
      <c r="AA595" s="42">
        <f t="shared" si="67"/>
        <v>43306.04</v>
      </c>
      <c r="AB595" s="40"/>
      <c r="AC595" s="40"/>
      <c r="AD595" s="40"/>
      <c r="AE595" s="40"/>
      <c r="AF595" s="40"/>
      <c r="AG595" s="40"/>
      <c r="AH595" s="40"/>
    </row>
    <row r="596" spans="1:34" s="29" customFormat="1" x14ac:dyDescent="0.25">
      <c r="A596" s="56">
        <v>593</v>
      </c>
      <c r="B596" s="56" t="s">
        <v>122</v>
      </c>
      <c r="C596" s="40" t="s">
        <v>837</v>
      </c>
      <c r="D596" s="40" t="s">
        <v>129</v>
      </c>
      <c r="E596" s="40">
        <v>33.4</v>
      </c>
      <c r="F596" s="40" t="s">
        <v>290</v>
      </c>
      <c r="G596" s="40" t="s">
        <v>291</v>
      </c>
      <c r="H596" s="45">
        <v>35</v>
      </c>
      <c r="I596" s="55">
        <v>43420</v>
      </c>
      <c r="J596" s="55">
        <v>43460</v>
      </c>
      <c r="K596" s="55">
        <v>43587</v>
      </c>
      <c r="L596" s="45">
        <v>40</v>
      </c>
      <c r="M596" s="45">
        <v>167</v>
      </c>
      <c r="N596" s="45">
        <v>7006</v>
      </c>
      <c r="O596" s="42">
        <f t="shared" si="63"/>
        <v>49462.36</v>
      </c>
      <c r="P596" s="45"/>
      <c r="Q596" s="45">
        <v>1020</v>
      </c>
      <c r="R596" s="42">
        <f t="shared" si="69"/>
        <v>13</v>
      </c>
      <c r="S596" s="42">
        <f t="shared" si="64"/>
        <v>7201.2</v>
      </c>
      <c r="T596" s="45">
        <v>13260</v>
      </c>
      <c r="U596" s="45"/>
      <c r="V596" s="45"/>
      <c r="W596" s="45"/>
      <c r="X596" s="45">
        <v>920</v>
      </c>
      <c r="Y596" s="42">
        <f t="shared" si="65"/>
        <v>6495.2</v>
      </c>
      <c r="Z596" s="40">
        <f t="shared" si="66"/>
        <v>93615.599999999991</v>
      </c>
      <c r="AA596" s="42">
        <f t="shared" si="67"/>
        <v>44153.239999999991</v>
      </c>
      <c r="AB596" s="40"/>
      <c r="AC596" s="40"/>
      <c r="AD596" s="40"/>
      <c r="AE596" s="40"/>
      <c r="AF596" s="40"/>
      <c r="AG596" s="40"/>
      <c r="AH596" s="40"/>
    </row>
    <row r="597" spans="1:34" s="29" customFormat="1" x14ac:dyDescent="0.25">
      <c r="A597" s="56">
        <v>594</v>
      </c>
      <c r="B597" s="56" t="s">
        <v>122</v>
      </c>
      <c r="C597" s="40" t="s">
        <v>837</v>
      </c>
      <c r="D597" s="40" t="s">
        <v>129</v>
      </c>
      <c r="E597" s="40">
        <v>33.299999999999997</v>
      </c>
      <c r="F597" s="40" t="s">
        <v>293</v>
      </c>
      <c r="G597" s="40" t="s">
        <v>294</v>
      </c>
      <c r="H597" s="45">
        <v>35</v>
      </c>
      <c r="I597" s="55">
        <v>43426</v>
      </c>
      <c r="J597" s="55">
        <v>43467</v>
      </c>
      <c r="K597" s="55">
        <v>43593</v>
      </c>
      <c r="L597" s="45">
        <v>41</v>
      </c>
      <c r="M597" s="45">
        <v>167</v>
      </c>
      <c r="N597" s="45">
        <v>8936</v>
      </c>
      <c r="O597" s="42">
        <f t="shared" si="63"/>
        <v>63088.159999999996</v>
      </c>
      <c r="P597" s="45"/>
      <c r="Q597" s="45">
        <v>950</v>
      </c>
      <c r="R597" s="42">
        <f t="shared" si="69"/>
        <v>13</v>
      </c>
      <c r="S597" s="42">
        <f t="shared" si="64"/>
        <v>6707</v>
      </c>
      <c r="T597" s="45">
        <v>12350</v>
      </c>
      <c r="U597" s="45"/>
      <c r="V597" s="45"/>
      <c r="W597" s="45"/>
      <c r="X597" s="45">
        <v>800</v>
      </c>
      <c r="Y597" s="42">
        <f t="shared" si="65"/>
        <v>5648</v>
      </c>
      <c r="Z597" s="40">
        <f t="shared" si="66"/>
        <v>87191</v>
      </c>
      <c r="AA597" s="42">
        <f t="shared" si="67"/>
        <v>24102.840000000004</v>
      </c>
      <c r="AB597" s="40"/>
      <c r="AC597" s="40"/>
      <c r="AD597" s="40"/>
      <c r="AE597" s="40"/>
      <c r="AF597" s="40"/>
      <c r="AG597" s="40"/>
      <c r="AH597" s="40"/>
    </row>
    <row r="598" spans="1:34" s="29" customFormat="1" x14ac:dyDescent="0.25">
      <c r="A598" s="56">
        <v>595</v>
      </c>
      <c r="B598" s="56" t="s">
        <v>122</v>
      </c>
      <c r="C598" s="40" t="s">
        <v>837</v>
      </c>
      <c r="D598" s="40" t="s">
        <v>129</v>
      </c>
      <c r="E598" s="40">
        <v>33.200000000000003</v>
      </c>
      <c r="F598" s="40" t="s">
        <v>296</v>
      </c>
      <c r="G598" s="40" t="s">
        <v>297</v>
      </c>
      <c r="H598" s="45">
        <v>35</v>
      </c>
      <c r="I598" s="55">
        <v>43432</v>
      </c>
      <c r="J598" s="55">
        <v>43473</v>
      </c>
      <c r="K598" s="55">
        <v>43596</v>
      </c>
      <c r="L598" s="45">
        <v>41</v>
      </c>
      <c r="M598" s="45">
        <v>164</v>
      </c>
      <c r="N598" s="45">
        <v>7936</v>
      </c>
      <c r="O598" s="42">
        <f t="shared" si="63"/>
        <v>56028.159999999996</v>
      </c>
      <c r="P598" s="45"/>
      <c r="Q598" s="45">
        <v>1050</v>
      </c>
      <c r="R598" s="42">
        <f t="shared" si="69"/>
        <v>13</v>
      </c>
      <c r="S598" s="42">
        <f t="shared" si="64"/>
        <v>7413</v>
      </c>
      <c r="T598" s="45">
        <v>13650</v>
      </c>
      <c r="U598" s="45"/>
      <c r="V598" s="45"/>
      <c r="W598" s="45"/>
      <c r="X598" s="45">
        <v>900</v>
      </c>
      <c r="Y598" s="42">
        <f t="shared" si="65"/>
        <v>6354</v>
      </c>
      <c r="Z598" s="40">
        <f t="shared" si="66"/>
        <v>96369</v>
      </c>
      <c r="AA598" s="42">
        <f t="shared" si="67"/>
        <v>40340.840000000004</v>
      </c>
      <c r="AB598" s="40"/>
      <c r="AC598" s="40"/>
      <c r="AD598" s="40"/>
      <c r="AE598" s="40"/>
      <c r="AF598" s="40"/>
      <c r="AG598" s="40"/>
      <c r="AH598" s="40"/>
    </row>
    <row r="599" spans="1:34" s="29" customFormat="1" x14ac:dyDescent="0.25">
      <c r="A599" s="56">
        <v>596</v>
      </c>
      <c r="B599" s="56" t="s">
        <v>838</v>
      </c>
      <c r="C599" s="40" t="s">
        <v>839</v>
      </c>
      <c r="D599" s="40" t="s">
        <v>840</v>
      </c>
      <c r="E599" s="40">
        <v>85.17</v>
      </c>
      <c r="F599" s="40" t="s">
        <v>299</v>
      </c>
      <c r="G599" s="40" t="s">
        <v>300</v>
      </c>
      <c r="H599" s="45">
        <v>35</v>
      </c>
      <c r="I599" s="55">
        <v>43435</v>
      </c>
      <c r="J599" s="55">
        <v>43478</v>
      </c>
      <c r="K599" s="55">
        <v>43597</v>
      </c>
      <c r="L599" s="45">
        <v>43</v>
      </c>
      <c r="M599" s="45">
        <v>162</v>
      </c>
      <c r="N599" s="45">
        <v>11240</v>
      </c>
      <c r="O599" s="42">
        <f t="shared" si="63"/>
        <v>79354.400000000009</v>
      </c>
      <c r="P599" s="45"/>
      <c r="Q599" s="45">
        <v>914.16</v>
      </c>
      <c r="R599" s="42">
        <v>16.823012096774196</v>
      </c>
      <c r="S599" s="42">
        <f t="shared" si="64"/>
        <v>6453.9695999999994</v>
      </c>
      <c r="T599" s="46">
        <f>R599*Q599</f>
        <v>15378.924738387099</v>
      </c>
      <c r="U599" s="45"/>
      <c r="V599" s="45"/>
      <c r="W599" s="45"/>
      <c r="X599" s="45">
        <v>899.2</v>
      </c>
      <c r="Y599" s="42">
        <f t="shared" si="65"/>
        <v>6348.3520000000008</v>
      </c>
      <c r="Z599" s="40">
        <f t="shared" si="66"/>
        <v>108575.20865301292</v>
      </c>
      <c r="AA599" s="42">
        <f t="shared" si="67"/>
        <v>29220.808653012908</v>
      </c>
      <c r="AB599" s="40"/>
      <c r="AC599" s="40"/>
      <c r="AD599" s="40"/>
      <c r="AE599" s="40"/>
      <c r="AF599" s="40"/>
      <c r="AG599" s="40"/>
      <c r="AH599" s="40"/>
    </row>
    <row r="600" spans="1:34" s="29" customFormat="1" x14ac:dyDescent="0.25">
      <c r="A600" s="56">
        <v>597</v>
      </c>
      <c r="B600" s="56" t="s">
        <v>838</v>
      </c>
      <c r="C600" s="40" t="s">
        <v>839</v>
      </c>
      <c r="D600" s="40" t="s">
        <v>840</v>
      </c>
      <c r="E600" s="40">
        <v>85.18</v>
      </c>
      <c r="F600" s="40" t="s">
        <v>302</v>
      </c>
      <c r="G600" s="40" t="s">
        <v>303</v>
      </c>
      <c r="H600" s="45">
        <v>35</v>
      </c>
      <c r="I600" s="55">
        <v>43436</v>
      </c>
      <c r="J600" s="55">
        <v>43476</v>
      </c>
      <c r="K600" s="55">
        <v>43597</v>
      </c>
      <c r="L600" s="45">
        <v>40</v>
      </c>
      <c r="M600" s="45">
        <v>161</v>
      </c>
      <c r="N600" s="45">
        <v>10960</v>
      </c>
      <c r="O600" s="42">
        <f t="shared" si="63"/>
        <v>77377.600000000006</v>
      </c>
      <c r="P600" s="45"/>
      <c r="Q600" s="45">
        <v>914.16</v>
      </c>
      <c r="R600" s="42">
        <v>16.253688888888888</v>
      </c>
      <c r="S600" s="42">
        <f t="shared" si="64"/>
        <v>6453.9695999999994</v>
      </c>
      <c r="T600" s="46">
        <f t="shared" ref="T600:T629" si="70">R600*Q600</f>
        <v>14858.472234666666</v>
      </c>
      <c r="U600" s="45"/>
      <c r="V600" s="45"/>
      <c r="W600" s="45"/>
      <c r="X600" s="45">
        <v>901.4</v>
      </c>
      <c r="Y600" s="42">
        <f t="shared" si="65"/>
        <v>6363.884</v>
      </c>
      <c r="Z600" s="40">
        <f t="shared" si="66"/>
        <v>104900.81397674665</v>
      </c>
      <c r="AA600" s="42">
        <f t="shared" si="67"/>
        <v>27523.213976746643</v>
      </c>
      <c r="AB600" s="40"/>
      <c r="AC600" s="40"/>
      <c r="AD600" s="40"/>
      <c r="AE600" s="40"/>
      <c r="AF600" s="40"/>
      <c r="AG600" s="40"/>
      <c r="AH600" s="40"/>
    </row>
    <row r="601" spans="1:34" s="29" customFormat="1" x14ac:dyDescent="0.25">
      <c r="A601" s="56">
        <v>598</v>
      </c>
      <c r="B601" s="56" t="s">
        <v>838</v>
      </c>
      <c r="C601" s="40" t="s">
        <v>839</v>
      </c>
      <c r="D601" s="40" t="s">
        <v>840</v>
      </c>
      <c r="E601" s="40">
        <v>85.19</v>
      </c>
      <c r="F601" s="40" t="s">
        <v>307</v>
      </c>
      <c r="G601" s="40" t="s">
        <v>308</v>
      </c>
      <c r="H601" s="45">
        <v>35</v>
      </c>
      <c r="I601" s="55">
        <v>43434</v>
      </c>
      <c r="J601" s="55">
        <v>43478</v>
      </c>
      <c r="K601" s="55">
        <v>43593</v>
      </c>
      <c r="L601" s="45">
        <v>44</v>
      </c>
      <c r="M601" s="45">
        <v>159</v>
      </c>
      <c r="N601" s="45">
        <v>10070</v>
      </c>
      <c r="O601" s="42">
        <f t="shared" si="63"/>
        <v>71094.2</v>
      </c>
      <c r="P601" s="45"/>
      <c r="Q601" s="45">
        <v>917.14</v>
      </c>
      <c r="R601" s="42">
        <v>16.254179166666667</v>
      </c>
      <c r="S601" s="42">
        <f t="shared" si="64"/>
        <v>6475.0083999999997</v>
      </c>
      <c r="T601" s="46">
        <f t="shared" si="70"/>
        <v>14907.357880916667</v>
      </c>
      <c r="U601" s="45"/>
      <c r="V601" s="45"/>
      <c r="W601" s="45"/>
      <c r="X601" s="45">
        <v>901.2</v>
      </c>
      <c r="Y601" s="42">
        <f t="shared" si="65"/>
        <v>6362.4720000000007</v>
      </c>
      <c r="Z601" s="40">
        <f t="shared" si="66"/>
        <v>105245.94663927166</v>
      </c>
      <c r="AA601" s="42">
        <f t="shared" si="67"/>
        <v>34151.74663927166</v>
      </c>
      <c r="AB601" s="40"/>
      <c r="AC601" s="40"/>
      <c r="AD601" s="40"/>
      <c r="AE601" s="40"/>
      <c r="AF601" s="40"/>
      <c r="AG601" s="40"/>
      <c r="AH601" s="40"/>
    </row>
    <row r="602" spans="1:34" s="29" customFormat="1" x14ac:dyDescent="0.25">
      <c r="A602" s="56">
        <v>599</v>
      </c>
      <c r="B602" s="56" t="s">
        <v>838</v>
      </c>
      <c r="C602" s="40" t="s">
        <v>839</v>
      </c>
      <c r="D602" s="40" t="s">
        <v>840</v>
      </c>
      <c r="E602" s="42">
        <v>85.2</v>
      </c>
      <c r="F602" s="38" t="s">
        <v>1754</v>
      </c>
      <c r="G602" s="38" t="s">
        <v>134</v>
      </c>
      <c r="H602" s="45">
        <v>35</v>
      </c>
      <c r="I602" s="55">
        <v>43419</v>
      </c>
      <c r="J602" s="55">
        <v>43459</v>
      </c>
      <c r="K602" s="55">
        <v>43579</v>
      </c>
      <c r="L602" s="45">
        <v>40</v>
      </c>
      <c r="M602" s="45">
        <v>160</v>
      </c>
      <c r="N602" s="45">
        <v>11070</v>
      </c>
      <c r="O602" s="42">
        <f t="shared" si="63"/>
        <v>78154.2</v>
      </c>
      <c r="P602" s="45"/>
      <c r="Q602" s="45">
        <v>923.09</v>
      </c>
      <c r="R602" s="42">
        <v>16.252708333333334</v>
      </c>
      <c r="S602" s="42">
        <f t="shared" si="64"/>
        <v>6517.0154000000002</v>
      </c>
      <c r="T602" s="46">
        <f t="shared" si="70"/>
        <v>15002.712535416667</v>
      </c>
      <c r="U602" s="45"/>
      <c r="V602" s="45"/>
      <c r="W602" s="45"/>
      <c r="X602" s="45">
        <v>899.2</v>
      </c>
      <c r="Y602" s="42">
        <f t="shared" si="65"/>
        <v>6348.3520000000008</v>
      </c>
      <c r="Z602" s="40">
        <f t="shared" si="66"/>
        <v>105919.15050004168</v>
      </c>
      <c r="AA602" s="42">
        <f t="shared" si="67"/>
        <v>27764.950500041683</v>
      </c>
      <c r="AB602" s="40"/>
      <c r="AC602" s="40"/>
      <c r="AD602" s="40"/>
      <c r="AE602" s="40"/>
      <c r="AF602" s="40"/>
      <c r="AG602" s="40"/>
      <c r="AH602" s="40"/>
    </row>
    <row r="603" spans="1:34" s="29" customFormat="1" x14ac:dyDescent="0.25">
      <c r="A603" s="56">
        <v>600</v>
      </c>
      <c r="B603" s="56" t="s">
        <v>838</v>
      </c>
      <c r="C603" s="40" t="s">
        <v>839</v>
      </c>
      <c r="D603" s="40" t="s">
        <v>840</v>
      </c>
      <c r="E603" s="40">
        <v>85.21</v>
      </c>
      <c r="F603" s="38" t="s">
        <v>1755</v>
      </c>
      <c r="G603" s="38" t="s">
        <v>135</v>
      </c>
      <c r="H603" s="45">
        <v>35</v>
      </c>
      <c r="I603" s="55">
        <v>43431</v>
      </c>
      <c r="J603" s="55">
        <v>43481</v>
      </c>
      <c r="K603" s="55">
        <v>43590</v>
      </c>
      <c r="L603" s="45">
        <v>50</v>
      </c>
      <c r="M603" s="45">
        <v>159</v>
      </c>
      <c r="N603" s="45">
        <v>10370</v>
      </c>
      <c r="O603" s="42">
        <f t="shared" si="63"/>
        <v>73212.2</v>
      </c>
      <c r="P603" s="45"/>
      <c r="Q603" s="45">
        <v>999.27499999999998</v>
      </c>
      <c r="R603" s="42">
        <v>16.254179166666667</v>
      </c>
      <c r="S603" s="42">
        <f t="shared" si="64"/>
        <v>7054.8814999999995</v>
      </c>
      <c r="T603" s="46">
        <f t="shared" si="70"/>
        <v>16242.394886770833</v>
      </c>
      <c r="U603" s="45"/>
      <c r="V603" s="45"/>
      <c r="W603" s="45"/>
      <c r="X603" s="45">
        <v>889.27</v>
      </c>
      <c r="Y603" s="42">
        <f t="shared" si="65"/>
        <v>6278.2461999999996</v>
      </c>
      <c r="Z603" s="40">
        <f t="shared" si="66"/>
        <v>114671.30790060207</v>
      </c>
      <c r="AA603" s="42">
        <f t="shared" si="67"/>
        <v>41459.107900602074</v>
      </c>
      <c r="AB603" s="40"/>
      <c r="AC603" s="40"/>
      <c r="AD603" s="40"/>
      <c r="AE603" s="40"/>
      <c r="AF603" s="40"/>
      <c r="AG603" s="40"/>
      <c r="AH603" s="40"/>
    </row>
    <row r="604" spans="1:34" s="29" customFormat="1" x14ac:dyDescent="0.25">
      <c r="A604" s="56">
        <v>601</v>
      </c>
      <c r="B604" s="56" t="s">
        <v>838</v>
      </c>
      <c r="C604" s="40" t="s">
        <v>839</v>
      </c>
      <c r="D604" s="40" t="s">
        <v>840</v>
      </c>
      <c r="E604" s="40">
        <v>85.24</v>
      </c>
      <c r="F604" s="38" t="s">
        <v>1756</v>
      </c>
      <c r="G604" s="38" t="s">
        <v>136</v>
      </c>
      <c r="H604" s="45">
        <v>35</v>
      </c>
      <c r="I604" s="55">
        <v>43436</v>
      </c>
      <c r="J604" s="55">
        <v>43480</v>
      </c>
      <c r="K604" s="55">
        <v>43597</v>
      </c>
      <c r="L604" s="45">
        <v>44</v>
      </c>
      <c r="M604" s="45">
        <v>161</v>
      </c>
      <c r="N604" s="45">
        <v>9860</v>
      </c>
      <c r="O604" s="42">
        <f t="shared" si="63"/>
        <v>69611.600000000006</v>
      </c>
      <c r="P604" s="45"/>
      <c r="Q604" s="45">
        <v>935.04</v>
      </c>
      <c r="R604" s="42">
        <v>16.254546875000003</v>
      </c>
      <c r="S604" s="42">
        <f t="shared" si="64"/>
        <v>6601.3823999999995</v>
      </c>
      <c r="T604" s="46">
        <f t="shared" si="70"/>
        <v>15198.651510000002</v>
      </c>
      <c r="U604" s="45"/>
      <c r="V604" s="45"/>
      <c r="W604" s="45"/>
      <c r="X604" s="45">
        <v>920</v>
      </c>
      <c r="Y604" s="42">
        <f t="shared" si="65"/>
        <v>6495.2</v>
      </c>
      <c r="Z604" s="40">
        <f t="shared" si="66"/>
        <v>107302.47966060002</v>
      </c>
      <c r="AA604" s="42">
        <f t="shared" si="67"/>
        <v>37690.879660600011</v>
      </c>
      <c r="AB604" s="40"/>
      <c r="AC604" s="40"/>
      <c r="AD604" s="40"/>
      <c r="AE604" s="40"/>
      <c r="AF604" s="40"/>
      <c r="AG604" s="40"/>
      <c r="AH604" s="40"/>
    </row>
    <row r="605" spans="1:34" s="29" customFormat="1" x14ac:dyDescent="0.25">
      <c r="A605" s="56">
        <v>602</v>
      </c>
      <c r="B605" s="56" t="s">
        <v>838</v>
      </c>
      <c r="C605" s="40" t="s">
        <v>839</v>
      </c>
      <c r="D605" s="40" t="s">
        <v>840</v>
      </c>
      <c r="E605" s="40">
        <v>85.23</v>
      </c>
      <c r="F605" s="38" t="s">
        <v>1757</v>
      </c>
      <c r="G605" s="38" t="s">
        <v>137</v>
      </c>
      <c r="H605" s="45">
        <v>35</v>
      </c>
      <c r="I605" s="55">
        <v>43463</v>
      </c>
      <c r="J605" s="55">
        <v>43477</v>
      </c>
      <c r="K605" s="55">
        <v>43592</v>
      </c>
      <c r="L605" s="45">
        <v>14</v>
      </c>
      <c r="M605" s="45">
        <v>129</v>
      </c>
      <c r="N605" s="45">
        <v>9840</v>
      </c>
      <c r="O605" s="42">
        <f t="shared" si="63"/>
        <v>69470.400000000009</v>
      </c>
      <c r="P605" s="45"/>
      <c r="Q605" s="45">
        <v>925.05</v>
      </c>
      <c r="R605" s="42">
        <v>14.708333333333334</v>
      </c>
      <c r="S605" s="42">
        <f t="shared" si="64"/>
        <v>6530.8530000000001</v>
      </c>
      <c r="T605" s="46">
        <f t="shared" si="70"/>
        <v>13605.94375</v>
      </c>
      <c r="U605" s="45"/>
      <c r="V605" s="45"/>
      <c r="W605" s="45"/>
      <c r="X605" s="45">
        <v>910.08</v>
      </c>
      <c r="Y605" s="42">
        <f t="shared" si="65"/>
        <v>6425.1648000000005</v>
      </c>
      <c r="Z605" s="40">
        <f t="shared" si="66"/>
        <v>96057.962875000012</v>
      </c>
      <c r="AA605" s="42">
        <f t="shared" si="67"/>
        <v>26587.562875000003</v>
      </c>
      <c r="AB605" s="40"/>
      <c r="AC605" s="40"/>
      <c r="AD605" s="40"/>
      <c r="AE605" s="40"/>
      <c r="AF605" s="40"/>
      <c r="AG605" s="40"/>
      <c r="AH605" s="40"/>
    </row>
    <row r="606" spans="1:34" s="29" customFormat="1" x14ac:dyDescent="0.25">
      <c r="A606" s="56">
        <v>603</v>
      </c>
      <c r="B606" s="56" t="s">
        <v>838</v>
      </c>
      <c r="C606" s="40" t="s">
        <v>839</v>
      </c>
      <c r="D606" s="40" t="s">
        <v>840</v>
      </c>
      <c r="E606" s="40">
        <v>85.22</v>
      </c>
      <c r="F606" s="38" t="s">
        <v>1758</v>
      </c>
      <c r="G606" s="38" t="s">
        <v>138</v>
      </c>
      <c r="H606" s="45">
        <v>35</v>
      </c>
      <c r="I606" s="55">
        <v>43427</v>
      </c>
      <c r="J606" s="55">
        <v>43474</v>
      </c>
      <c r="K606" s="55">
        <v>43586</v>
      </c>
      <c r="L606" s="45">
        <v>47</v>
      </c>
      <c r="M606" s="45">
        <v>159</v>
      </c>
      <c r="N606" s="45">
        <v>9930</v>
      </c>
      <c r="O606" s="42">
        <f t="shared" si="63"/>
        <v>70105.8</v>
      </c>
      <c r="P606" s="45"/>
      <c r="Q606" s="45">
        <v>952.48</v>
      </c>
      <c r="R606" s="42">
        <v>14.708333333333334</v>
      </c>
      <c r="S606" s="42">
        <f t="shared" si="64"/>
        <v>6724.5087999999996</v>
      </c>
      <c r="T606" s="46">
        <f t="shared" si="70"/>
        <v>14009.393333333333</v>
      </c>
      <c r="U606" s="45"/>
      <c r="V606" s="45"/>
      <c r="W606" s="45"/>
      <c r="X606" s="45">
        <v>932.5</v>
      </c>
      <c r="Y606" s="42">
        <f t="shared" si="65"/>
        <v>6583.45</v>
      </c>
      <c r="Z606" s="40">
        <f t="shared" si="66"/>
        <v>98906.316933333335</v>
      </c>
      <c r="AA606" s="42">
        <f t="shared" si="67"/>
        <v>28800.516933333332</v>
      </c>
      <c r="AB606" s="40"/>
      <c r="AC606" s="40"/>
      <c r="AD606" s="40"/>
      <c r="AE606" s="40"/>
      <c r="AF606" s="40"/>
      <c r="AG606" s="40"/>
      <c r="AH606" s="40"/>
    </row>
    <row r="607" spans="1:34" s="29" customFormat="1" x14ac:dyDescent="0.25">
      <c r="A607" s="56">
        <v>604</v>
      </c>
      <c r="B607" s="56" t="s">
        <v>838</v>
      </c>
      <c r="C607" s="40" t="s">
        <v>839</v>
      </c>
      <c r="D607" s="40" t="s">
        <v>840</v>
      </c>
      <c r="E607" s="40">
        <v>85.16</v>
      </c>
      <c r="F607" s="38" t="s">
        <v>1759</v>
      </c>
      <c r="G607" s="38" t="s">
        <v>139</v>
      </c>
      <c r="H607" s="45">
        <v>35</v>
      </c>
      <c r="I607" s="55">
        <v>43427</v>
      </c>
      <c r="J607" s="55">
        <v>43470</v>
      </c>
      <c r="K607" s="55">
        <v>43587</v>
      </c>
      <c r="L607" s="45">
        <v>43</v>
      </c>
      <c r="M607" s="45">
        <v>160</v>
      </c>
      <c r="N607" s="45">
        <v>9890</v>
      </c>
      <c r="O607" s="42">
        <f t="shared" si="63"/>
        <v>69823.399999999994</v>
      </c>
      <c r="P607" s="45"/>
      <c r="Q607" s="45">
        <v>899.28</v>
      </c>
      <c r="R607" s="42">
        <v>15.140931372549021</v>
      </c>
      <c r="S607" s="42">
        <f t="shared" si="64"/>
        <v>6348.9168</v>
      </c>
      <c r="T607" s="46">
        <f t="shared" si="70"/>
        <v>13615.936764705883</v>
      </c>
      <c r="U607" s="45"/>
      <c r="V607" s="45"/>
      <c r="W607" s="45"/>
      <c r="X607" s="45">
        <v>879.65</v>
      </c>
      <c r="Y607" s="42">
        <f t="shared" si="65"/>
        <v>6210.3289999999997</v>
      </c>
      <c r="Z607" s="40">
        <f t="shared" si="66"/>
        <v>96128.513558823543</v>
      </c>
      <c r="AA607" s="42">
        <f t="shared" si="67"/>
        <v>26305.113558823548</v>
      </c>
      <c r="AB607" s="40"/>
      <c r="AC607" s="40"/>
      <c r="AD607" s="40"/>
      <c r="AE607" s="40"/>
      <c r="AF607" s="40"/>
      <c r="AG607" s="40"/>
      <c r="AH607" s="40"/>
    </row>
    <row r="608" spans="1:34" s="29" customFormat="1" x14ac:dyDescent="0.25">
      <c r="A608" s="56">
        <v>605</v>
      </c>
      <c r="B608" s="56" t="s">
        <v>838</v>
      </c>
      <c r="C608" s="40" t="s">
        <v>839</v>
      </c>
      <c r="D608" s="40" t="s">
        <v>840</v>
      </c>
      <c r="E608" s="40">
        <v>85.13</v>
      </c>
      <c r="F608" s="38" t="s">
        <v>1760</v>
      </c>
      <c r="G608" s="38" t="s">
        <v>140</v>
      </c>
      <c r="H608" s="45">
        <v>35</v>
      </c>
      <c r="I608" s="55">
        <v>43431</v>
      </c>
      <c r="J608" s="55">
        <v>43470</v>
      </c>
      <c r="K608" s="55">
        <v>43591</v>
      </c>
      <c r="L608" s="45">
        <v>39</v>
      </c>
      <c r="M608" s="45">
        <v>160</v>
      </c>
      <c r="N608" s="45">
        <v>11200</v>
      </c>
      <c r="O608" s="42">
        <f t="shared" si="63"/>
        <v>79072</v>
      </c>
      <c r="P608" s="45"/>
      <c r="Q608" s="45">
        <v>896.3</v>
      </c>
      <c r="R608" s="42">
        <v>14.975757575757575</v>
      </c>
      <c r="S608" s="42">
        <f t="shared" si="64"/>
        <v>6327.8779999999997</v>
      </c>
      <c r="T608" s="46">
        <f t="shared" si="70"/>
        <v>13422.771515151513</v>
      </c>
      <c r="U608" s="45"/>
      <c r="V608" s="45"/>
      <c r="W608" s="45"/>
      <c r="X608" s="45">
        <v>892.8</v>
      </c>
      <c r="Y608" s="42">
        <f t="shared" si="65"/>
        <v>6303.1679999999997</v>
      </c>
      <c r="Z608" s="40">
        <f t="shared" si="66"/>
        <v>94764.766896969682</v>
      </c>
      <c r="AA608" s="42">
        <f t="shared" si="67"/>
        <v>15692.766896969682</v>
      </c>
      <c r="AB608" s="40"/>
      <c r="AC608" s="40"/>
      <c r="AD608" s="40"/>
      <c r="AE608" s="40"/>
      <c r="AF608" s="40"/>
      <c r="AG608" s="40"/>
      <c r="AH608" s="40"/>
    </row>
    <row r="609" spans="1:34" s="29" customFormat="1" x14ac:dyDescent="0.25">
      <c r="A609" s="56">
        <v>606</v>
      </c>
      <c r="B609" s="56" t="s">
        <v>838</v>
      </c>
      <c r="C609" s="40" t="s">
        <v>839</v>
      </c>
      <c r="D609" s="40" t="s">
        <v>840</v>
      </c>
      <c r="E609" s="40">
        <v>85.14</v>
      </c>
      <c r="F609" s="38" t="s">
        <v>1761</v>
      </c>
      <c r="G609" s="38" t="s">
        <v>141</v>
      </c>
      <c r="H609" s="45">
        <v>35</v>
      </c>
      <c r="I609" s="55">
        <v>43436</v>
      </c>
      <c r="J609" s="55">
        <v>43477</v>
      </c>
      <c r="K609" s="55">
        <v>43596</v>
      </c>
      <c r="L609" s="45">
        <v>41</v>
      </c>
      <c r="M609" s="45">
        <v>160</v>
      </c>
      <c r="N609" s="45">
        <v>11120</v>
      </c>
      <c r="O609" s="42">
        <f t="shared" si="63"/>
        <v>78507.199999999997</v>
      </c>
      <c r="P609" s="45"/>
      <c r="Q609" s="45">
        <v>911.19</v>
      </c>
      <c r="R609" s="42">
        <v>16.253215517241379</v>
      </c>
      <c r="S609" s="42">
        <f t="shared" si="64"/>
        <v>6433.0014000000001</v>
      </c>
      <c r="T609" s="46">
        <f t="shared" si="70"/>
        <v>14809.767447155173</v>
      </c>
      <c r="U609" s="45"/>
      <c r="V609" s="45"/>
      <c r="W609" s="45"/>
      <c r="X609" s="45">
        <v>889</v>
      </c>
      <c r="Y609" s="42">
        <f t="shared" si="65"/>
        <v>6276.3399999999992</v>
      </c>
      <c r="Z609" s="40">
        <f t="shared" si="66"/>
        <v>104556.95817691552</v>
      </c>
      <c r="AA609" s="42">
        <f t="shared" si="67"/>
        <v>26049.758176915522</v>
      </c>
      <c r="AB609" s="40"/>
      <c r="AC609" s="40"/>
      <c r="AD609" s="40"/>
      <c r="AE609" s="40"/>
      <c r="AF609" s="40"/>
      <c r="AG609" s="40"/>
      <c r="AH609" s="40"/>
    </row>
    <row r="610" spans="1:34" s="29" customFormat="1" x14ac:dyDescent="0.25">
      <c r="A610" s="56">
        <v>607</v>
      </c>
      <c r="B610" s="56" t="s">
        <v>838</v>
      </c>
      <c r="C610" s="40" t="s">
        <v>839</v>
      </c>
      <c r="D610" s="40" t="s">
        <v>840</v>
      </c>
      <c r="E610" s="42">
        <v>85.1</v>
      </c>
      <c r="F610" s="38" t="s">
        <v>1762</v>
      </c>
      <c r="G610" s="38" t="s">
        <v>143</v>
      </c>
      <c r="H610" s="45">
        <v>35</v>
      </c>
      <c r="I610" s="55">
        <v>43424</v>
      </c>
      <c r="J610" s="55">
        <v>43467</v>
      </c>
      <c r="K610" s="55">
        <v>43585</v>
      </c>
      <c r="L610" s="45">
        <v>43</v>
      </c>
      <c r="M610" s="45">
        <v>161</v>
      </c>
      <c r="N610" s="45">
        <v>11630</v>
      </c>
      <c r="O610" s="42">
        <f t="shared" si="63"/>
        <v>82107.8</v>
      </c>
      <c r="P610" s="45"/>
      <c r="Q610" s="45">
        <v>899.28</v>
      </c>
      <c r="R610" s="42">
        <v>16.253688888888888</v>
      </c>
      <c r="S610" s="42">
        <f t="shared" si="64"/>
        <v>6348.9168</v>
      </c>
      <c r="T610" s="46">
        <f t="shared" si="70"/>
        <v>14616.617343999998</v>
      </c>
      <c r="U610" s="45"/>
      <c r="V610" s="45"/>
      <c r="W610" s="45"/>
      <c r="X610" s="45">
        <v>874.8</v>
      </c>
      <c r="Y610" s="42">
        <f t="shared" si="65"/>
        <v>6176.0879999999997</v>
      </c>
      <c r="Z610" s="40">
        <f t="shared" si="66"/>
        <v>103193.31844864</v>
      </c>
      <c r="AA610" s="42">
        <f t="shared" si="67"/>
        <v>21085.518448639996</v>
      </c>
      <c r="AB610" s="40"/>
      <c r="AC610" s="40"/>
      <c r="AD610" s="40"/>
      <c r="AE610" s="40"/>
      <c r="AF610" s="40"/>
      <c r="AG610" s="40"/>
      <c r="AH610" s="40"/>
    </row>
    <row r="611" spans="1:34" s="29" customFormat="1" x14ac:dyDescent="0.25">
      <c r="A611" s="56">
        <v>608</v>
      </c>
      <c r="B611" s="56" t="s">
        <v>838</v>
      </c>
      <c r="C611" s="40" t="s">
        <v>839</v>
      </c>
      <c r="D611" s="40" t="s">
        <v>840</v>
      </c>
      <c r="E611" s="40">
        <v>85.5</v>
      </c>
      <c r="F611" s="38" t="s">
        <v>1763</v>
      </c>
      <c r="G611" s="38" t="s">
        <v>144</v>
      </c>
      <c r="H611" s="45">
        <v>35</v>
      </c>
      <c r="I611" s="55">
        <v>43436</v>
      </c>
      <c r="J611" s="55">
        <v>43481</v>
      </c>
      <c r="K611" s="55">
        <v>43596</v>
      </c>
      <c r="L611" s="45">
        <v>45</v>
      </c>
      <c r="M611" s="45">
        <v>160</v>
      </c>
      <c r="N611" s="45">
        <v>10680</v>
      </c>
      <c r="O611" s="42">
        <f t="shared" si="63"/>
        <v>75400.800000000003</v>
      </c>
      <c r="P611" s="45"/>
      <c r="Q611" s="45">
        <v>946.92</v>
      </c>
      <c r="R611" s="42">
        <v>16.254179166666667</v>
      </c>
      <c r="S611" s="42">
        <f t="shared" si="64"/>
        <v>6685.2551999999996</v>
      </c>
      <c r="T611" s="46">
        <f t="shared" si="70"/>
        <v>15391.4073365</v>
      </c>
      <c r="U611" s="45"/>
      <c r="V611" s="45"/>
      <c r="W611" s="45"/>
      <c r="X611" s="45">
        <v>920.8</v>
      </c>
      <c r="Y611" s="42">
        <f t="shared" si="65"/>
        <v>6500.847999999999</v>
      </c>
      <c r="Z611" s="40">
        <f t="shared" si="66"/>
        <v>108663.33579569</v>
      </c>
      <c r="AA611" s="42">
        <f t="shared" si="67"/>
        <v>33262.535795689997</v>
      </c>
      <c r="AB611" s="40"/>
      <c r="AC611" s="40"/>
      <c r="AD611" s="40"/>
      <c r="AE611" s="40"/>
      <c r="AF611" s="40"/>
      <c r="AG611" s="40"/>
      <c r="AH611" s="40"/>
    </row>
    <row r="612" spans="1:34" s="29" customFormat="1" x14ac:dyDescent="0.25">
      <c r="A612" s="56">
        <v>609</v>
      </c>
      <c r="B612" s="56" t="s">
        <v>838</v>
      </c>
      <c r="C612" s="40" t="s">
        <v>839</v>
      </c>
      <c r="D612" s="40" t="s">
        <v>840</v>
      </c>
      <c r="E612" s="40">
        <v>85.5</v>
      </c>
      <c r="F612" s="38" t="s">
        <v>1764</v>
      </c>
      <c r="G612" s="38" t="s">
        <v>145</v>
      </c>
      <c r="H612" s="45">
        <v>35</v>
      </c>
      <c r="I612" s="55">
        <v>43436</v>
      </c>
      <c r="J612" s="55">
        <v>43479</v>
      </c>
      <c r="K612" s="55">
        <v>43597</v>
      </c>
      <c r="L612" s="45">
        <v>43</v>
      </c>
      <c r="M612" s="45">
        <v>161</v>
      </c>
      <c r="N612" s="45">
        <v>9720</v>
      </c>
      <c r="O612" s="42">
        <f t="shared" si="63"/>
        <v>68623.199999999997</v>
      </c>
      <c r="P612" s="45"/>
      <c r="Q612" s="45">
        <v>896.3</v>
      </c>
      <c r="R612" s="42">
        <v>16.254179166666667</v>
      </c>
      <c r="S612" s="42">
        <f t="shared" si="64"/>
        <v>6327.8779999999997</v>
      </c>
      <c r="T612" s="46">
        <f t="shared" si="70"/>
        <v>14568.620787083333</v>
      </c>
      <c r="U612" s="45"/>
      <c r="V612" s="45"/>
      <c r="W612" s="45"/>
      <c r="X612" s="45">
        <v>875.25</v>
      </c>
      <c r="Y612" s="42">
        <f t="shared" si="65"/>
        <v>6179.2649999999994</v>
      </c>
      <c r="Z612" s="40">
        <f t="shared" si="66"/>
        <v>102854.46275680832</v>
      </c>
      <c r="AA612" s="42">
        <f t="shared" si="67"/>
        <v>34231.262756808326</v>
      </c>
      <c r="AB612" s="40"/>
      <c r="AC612" s="40"/>
      <c r="AD612" s="40"/>
      <c r="AE612" s="40"/>
      <c r="AF612" s="40"/>
      <c r="AG612" s="40"/>
      <c r="AH612" s="40"/>
    </row>
    <row r="613" spans="1:34" s="29" customFormat="1" x14ac:dyDescent="0.25">
      <c r="A613" s="56">
        <v>610</v>
      </c>
      <c r="B613" s="56" t="s">
        <v>838</v>
      </c>
      <c r="C613" s="40" t="s">
        <v>839</v>
      </c>
      <c r="D613" s="40" t="s">
        <v>840</v>
      </c>
      <c r="E613" s="40">
        <v>85.4</v>
      </c>
      <c r="F613" s="38" t="s">
        <v>1765</v>
      </c>
      <c r="G613" s="38" t="s">
        <v>145</v>
      </c>
      <c r="H613" s="45">
        <v>35</v>
      </c>
      <c r="I613" s="55">
        <v>43436</v>
      </c>
      <c r="J613" s="55">
        <v>43479</v>
      </c>
      <c r="K613" s="55">
        <v>43597</v>
      </c>
      <c r="L613" s="45">
        <v>43</v>
      </c>
      <c r="M613" s="45">
        <v>161</v>
      </c>
      <c r="N613" s="45">
        <v>9720</v>
      </c>
      <c r="O613" s="42">
        <f t="shared" si="63"/>
        <v>68623.199999999997</v>
      </c>
      <c r="P613" s="45"/>
      <c r="Q613" s="45">
        <v>896.29</v>
      </c>
      <c r="R613" s="42">
        <v>16.253688888888888</v>
      </c>
      <c r="S613" s="42">
        <f t="shared" si="64"/>
        <v>6327.8073999999997</v>
      </c>
      <c r="T613" s="46">
        <f t="shared" si="70"/>
        <v>14568.018814222221</v>
      </c>
      <c r="U613" s="45"/>
      <c r="V613" s="45"/>
      <c r="W613" s="45"/>
      <c r="X613" s="45">
        <v>875.25</v>
      </c>
      <c r="Y613" s="42">
        <f t="shared" si="65"/>
        <v>6179.2649999999994</v>
      </c>
      <c r="Z613" s="40">
        <f t="shared" si="66"/>
        <v>102850.21282840888</v>
      </c>
      <c r="AA613" s="42">
        <f t="shared" si="67"/>
        <v>34227.012828408886</v>
      </c>
      <c r="AB613" s="40"/>
      <c r="AC613" s="40"/>
      <c r="AD613" s="40"/>
      <c r="AE613" s="40"/>
      <c r="AF613" s="40"/>
      <c r="AG613" s="40"/>
      <c r="AH613" s="40"/>
    </row>
    <row r="614" spans="1:34" s="29" customFormat="1" x14ac:dyDescent="0.25">
      <c r="A614" s="56">
        <v>611</v>
      </c>
      <c r="B614" s="56" t="s">
        <v>838</v>
      </c>
      <c r="C614" s="40" t="s">
        <v>839</v>
      </c>
      <c r="D614" s="40" t="s">
        <v>840</v>
      </c>
      <c r="E614" s="40">
        <v>85.1</v>
      </c>
      <c r="F614" s="38" t="s">
        <v>1766</v>
      </c>
      <c r="G614" s="38" t="s">
        <v>146</v>
      </c>
      <c r="H614" s="45">
        <v>35</v>
      </c>
      <c r="I614" s="55">
        <v>43439</v>
      </c>
      <c r="J614" s="55">
        <v>43480</v>
      </c>
      <c r="K614" s="55">
        <v>43596</v>
      </c>
      <c r="L614" s="45">
        <v>41</v>
      </c>
      <c r="M614" s="45">
        <v>157</v>
      </c>
      <c r="N614" s="45">
        <v>10350</v>
      </c>
      <c r="O614" s="42">
        <f t="shared" si="63"/>
        <v>73071</v>
      </c>
      <c r="P614" s="45"/>
      <c r="Q614" s="45">
        <v>899.28</v>
      </c>
      <c r="R614" s="42">
        <v>16.254179166666667</v>
      </c>
      <c r="S614" s="42">
        <f t="shared" si="64"/>
        <v>6348.9168</v>
      </c>
      <c r="T614" s="46">
        <f t="shared" si="70"/>
        <v>14617.058240999999</v>
      </c>
      <c r="U614" s="45"/>
      <c r="V614" s="45"/>
      <c r="W614" s="45"/>
      <c r="X614" s="45">
        <v>875.19</v>
      </c>
      <c r="Y614" s="42">
        <f t="shared" si="65"/>
        <v>6178.8414000000002</v>
      </c>
      <c r="Z614" s="40">
        <f t="shared" si="66"/>
        <v>103196.43118146001</v>
      </c>
      <c r="AA614" s="42">
        <f t="shared" si="67"/>
        <v>30125.431181460008</v>
      </c>
      <c r="AB614" s="40"/>
      <c r="AC614" s="40"/>
      <c r="AD614" s="40"/>
      <c r="AE614" s="40"/>
      <c r="AF614" s="40"/>
      <c r="AG614" s="40"/>
      <c r="AH614" s="40"/>
    </row>
    <row r="615" spans="1:34" s="29" customFormat="1" x14ac:dyDescent="0.25">
      <c r="A615" s="56">
        <v>612</v>
      </c>
      <c r="B615" s="56" t="s">
        <v>838</v>
      </c>
      <c r="C615" s="40" t="s">
        <v>841</v>
      </c>
      <c r="D615" s="40" t="s">
        <v>842</v>
      </c>
      <c r="E615" s="40">
        <v>92.17</v>
      </c>
      <c r="F615" s="38" t="s">
        <v>1767</v>
      </c>
      <c r="G615" s="38" t="s">
        <v>147</v>
      </c>
      <c r="H615" s="45">
        <v>35</v>
      </c>
      <c r="I615" s="55">
        <v>43432</v>
      </c>
      <c r="J615" s="55">
        <v>43470</v>
      </c>
      <c r="K615" s="55">
        <v>43593</v>
      </c>
      <c r="L615" s="45">
        <v>38</v>
      </c>
      <c r="M615" s="45">
        <v>161</v>
      </c>
      <c r="N615" s="45">
        <v>9785</v>
      </c>
      <c r="O615" s="42">
        <f t="shared" si="63"/>
        <v>69082.099999999991</v>
      </c>
      <c r="P615" s="45"/>
      <c r="Q615" s="45">
        <v>801</v>
      </c>
      <c r="R615" s="42">
        <v>16.239961111111111</v>
      </c>
      <c r="S615" s="42">
        <f t="shared" si="64"/>
        <v>5655.06</v>
      </c>
      <c r="T615" s="46">
        <f t="shared" si="70"/>
        <v>13008.208849999999</v>
      </c>
      <c r="U615" s="45"/>
      <c r="V615" s="45"/>
      <c r="W615" s="45"/>
      <c r="X615" s="45">
        <v>751</v>
      </c>
      <c r="Y615" s="42">
        <f t="shared" si="65"/>
        <v>5302.0599999999995</v>
      </c>
      <c r="Z615" s="40">
        <f t="shared" si="66"/>
        <v>91837.954481000008</v>
      </c>
      <c r="AA615" s="42">
        <f t="shared" si="67"/>
        <v>22755.854481000017</v>
      </c>
      <c r="AB615" s="40"/>
      <c r="AC615" s="40"/>
      <c r="AD615" s="40"/>
      <c r="AE615" s="40"/>
      <c r="AF615" s="40"/>
      <c r="AG615" s="40"/>
      <c r="AH615" s="40"/>
    </row>
    <row r="616" spans="1:34" s="29" customFormat="1" x14ac:dyDescent="0.25">
      <c r="A616" s="56">
        <v>613</v>
      </c>
      <c r="B616" s="56" t="s">
        <v>838</v>
      </c>
      <c r="C616" s="40" t="s">
        <v>841</v>
      </c>
      <c r="D616" s="40" t="s">
        <v>842</v>
      </c>
      <c r="E616" s="40">
        <v>92.24</v>
      </c>
      <c r="F616" s="38" t="s">
        <v>1768</v>
      </c>
      <c r="G616" s="38" t="s">
        <v>148</v>
      </c>
      <c r="H616" s="45">
        <v>35</v>
      </c>
      <c r="I616" s="55">
        <v>43432</v>
      </c>
      <c r="J616" s="55">
        <v>43487</v>
      </c>
      <c r="K616" s="55">
        <v>43595</v>
      </c>
      <c r="L616" s="45">
        <v>55</v>
      </c>
      <c r="M616" s="45">
        <v>163</v>
      </c>
      <c r="N616" s="45">
        <v>9650</v>
      </c>
      <c r="O616" s="42">
        <f t="shared" si="63"/>
        <v>68129</v>
      </c>
      <c r="P616" s="45"/>
      <c r="Q616" s="45">
        <v>881</v>
      </c>
      <c r="R616" s="42">
        <v>16.253215517241379</v>
      </c>
      <c r="S616" s="42">
        <f t="shared" si="64"/>
        <v>6219.86</v>
      </c>
      <c r="T616" s="46">
        <f t="shared" si="70"/>
        <v>14319.082870689655</v>
      </c>
      <c r="U616" s="45"/>
      <c r="V616" s="45"/>
      <c r="W616" s="45"/>
      <c r="X616" s="45">
        <v>822.5</v>
      </c>
      <c r="Y616" s="42">
        <f t="shared" si="65"/>
        <v>5806.8499999999995</v>
      </c>
      <c r="Z616" s="40">
        <f t="shared" si="66"/>
        <v>101092.72506706897</v>
      </c>
      <c r="AA616" s="42">
        <f t="shared" si="67"/>
        <v>32963.725067068968</v>
      </c>
      <c r="AB616" s="40"/>
      <c r="AC616" s="40"/>
      <c r="AD616" s="40"/>
      <c r="AE616" s="40"/>
      <c r="AF616" s="40"/>
      <c r="AG616" s="40"/>
      <c r="AH616" s="40"/>
    </row>
    <row r="617" spans="1:34" s="29" customFormat="1" x14ac:dyDescent="0.25">
      <c r="A617" s="56">
        <v>614</v>
      </c>
      <c r="B617" s="56" t="s">
        <v>838</v>
      </c>
      <c r="C617" s="40" t="s">
        <v>841</v>
      </c>
      <c r="D617" s="40" t="s">
        <v>842</v>
      </c>
      <c r="E617" s="40">
        <v>92.23</v>
      </c>
      <c r="F617" s="38" t="s">
        <v>1769</v>
      </c>
      <c r="G617" s="38" t="s">
        <v>149</v>
      </c>
      <c r="H617" s="45">
        <v>35</v>
      </c>
      <c r="I617" s="55">
        <v>43432</v>
      </c>
      <c r="J617" s="55">
        <v>43470</v>
      </c>
      <c r="K617" s="55">
        <v>43595</v>
      </c>
      <c r="L617" s="45">
        <v>38</v>
      </c>
      <c r="M617" s="45">
        <v>163</v>
      </c>
      <c r="N617" s="45">
        <v>9944</v>
      </c>
      <c r="O617" s="42">
        <f t="shared" si="63"/>
        <v>70204.639999999999</v>
      </c>
      <c r="P617" s="45"/>
      <c r="Q617" s="45">
        <v>921</v>
      </c>
      <c r="R617" s="42">
        <v>16.253160897435897</v>
      </c>
      <c r="S617" s="42">
        <f t="shared" si="64"/>
        <v>6502.2599999999993</v>
      </c>
      <c r="T617" s="46">
        <f t="shared" si="70"/>
        <v>14969.161186538462</v>
      </c>
      <c r="U617" s="45"/>
      <c r="V617" s="45"/>
      <c r="W617" s="45"/>
      <c r="X617" s="45">
        <v>901</v>
      </c>
      <c r="Y617" s="42">
        <f t="shared" si="65"/>
        <v>6361.06</v>
      </c>
      <c r="Z617" s="40">
        <f t="shared" si="66"/>
        <v>105682.27797696153</v>
      </c>
      <c r="AA617" s="42">
        <f t="shared" si="67"/>
        <v>35477.637976961531</v>
      </c>
      <c r="AB617" s="40"/>
      <c r="AC617" s="40"/>
      <c r="AD617" s="40"/>
      <c r="AE617" s="40"/>
      <c r="AF617" s="40"/>
      <c r="AG617" s="40"/>
      <c r="AH617" s="40"/>
    </row>
    <row r="618" spans="1:34" s="29" customFormat="1" x14ac:dyDescent="0.25">
      <c r="A618" s="56">
        <v>615</v>
      </c>
      <c r="B618" s="56" t="s">
        <v>838</v>
      </c>
      <c r="C618" s="40" t="s">
        <v>841</v>
      </c>
      <c r="D618" s="40" t="s">
        <v>842</v>
      </c>
      <c r="E618" s="40">
        <v>92.22</v>
      </c>
      <c r="F618" s="38" t="s">
        <v>1770</v>
      </c>
      <c r="G618" s="38" t="s">
        <v>150</v>
      </c>
      <c r="H618" s="45">
        <v>35</v>
      </c>
      <c r="I618" s="55">
        <v>43432</v>
      </c>
      <c r="J618" s="55">
        <v>43473</v>
      </c>
      <c r="K618" s="55">
        <v>43575</v>
      </c>
      <c r="L618" s="45">
        <v>41</v>
      </c>
      <c r="M618" s="45">
        <v>143</v>
      </c>
      <c r="N618" s="45">
        <v>9662</v>
      </c>
      <c r="O618" s="42">
        <f t="shared" si="63"/>
        <v>68213.72</v>
      </c>
      <c r="P618" s="45"/>
      <c r="Q618" s="45">
        <v>680</v>
      </c>
      <c r="R618" s="42">
        <v>16.823012096774196</v>
      </c>
      <c r="S618" s="42">
        <f t="shared" si="64"/>
        <v>4800.7999999999993</v>
      </c>
      <c r="T618" s="46">
        <f t="shared" si="70"/>
        <v>11439.648225806453</v>
      </c>
      <c r="U618" s="45"/>
      <c r="V618" s="45"/>
      <c r="W618" s="45"/>
      <c r="X618" s="45">
        <v>652</v>
      </c>
      <c r="Y618" s="42">
        <f t="shared" si="65"/>
        <v>4603.12</v>
      </c>
      <c r="Z618" s="40">
        <f t="shared" si="66"/>
        <v>80763.916474193553</v>
      </c>
      <c r="AA618" s="42">
        <f t="shared" si="67"/>
        <v>12550.196474193552</v>
      </c>
      <c r="AB618" s="40"/>
      <c r="AC618" s="40"/>
      <c r="AD618" s="40"/>
      <c r="AE618" s="40"/>
      <c r="AF618" s="40"/>
      <c r="AG618" s="40"/>
      <c r="AH618" s="40"/>
    </row>
    <row r="619" spans="1:34" s="29" customFormat="1" x14ac:dyDescent="0.25">
      <c r="A619" s="56">
        <v>616</v>
      </c>
      <c r="B619" s="56" t="s">
        <v>838</v>
      </c>
      <c r="C619" s="40" t="s">
        <v>841</v>
      </c>
      <c r="D619" s="40" t="s">
        <v>842</v>
      </c>
      <c r="E619" s="40">
        <v>92.12</v>
      </c>
      <c r="F619" s="38" t="s">
        <v>1771</v>
      </c>
      <c r="G619" s="38" t="s">
        <v>151</v>
      </c>
      <c r="H619" s="45">
        <v>35</v>
      </c>
      <c r="I619" s="55">
        <v>43432</v>
      </c>
      <c r="J619" s="55">
        <v>43469</v>
      </c>
      <c r="K619" s="55">
        <v>43592</v>
      </c>
      <c r="L619" s="45">
        <v>37</v>
      </c>
      <c r="M619" s="45">
        <v>160</v>
      </c>
      <c r="N619" s="45">
        <v>8520</v>
      </c>
      <c r="O619" s="42">
        <f t="shared" si="63"/>
        <v>60151.199999999997</v>
      </c>
      <c r="P619" s="45"/>
      <c r="Q619" s="45">
        <v>720</v>
      </c>
      <c r="R619" s="42">
        <v>16.253688888888888</v>
      </c>
      <c r="S619" s="42">
        <f t="shared" si="64"/>
        <v>5083.2</v>
      </c>
      <c r="T619" s="46">
        <f t="shared" si="70"/>
        <v>11702.655999999999</v>
      </c>
      <c r="U619" s="45"/>
      <c r="V619" s="45"/>
      <c r="W619" s="45"/>
      <c r="X619" s="45">
        <v>700</v>
      </c>
      <c r="Y619" s="42">
        <f t="shared" si="65"/>
        <v>4942</v>
      </c>
      <c r="Z619" s="40">
        <f t="shared" si="66"/>
        <v>82620.751359999995</v>
      </c>
      <c r="AA619" s="42">
        <f t="shared" si="67"/>
        <v>22469.551359999998</v>
      </c>
      <c r="AB619" s="40"/>
      <c r="AC619" s="40"/>
      <c r="AD619" s="40"/>
      <c r="AE619" s="40"/>
      <c r="AF619" s="40"/>
      <c r="AG619" s="40"/>
      <c r="AH619" s="40"/>
    </row>
    <row r="620" spans="1:34" s="29" customFormat="1" x14ac:dyDescent="0.25">
      <c r="A620" s="56">
        <v>617</v>
      </c>
      <c r="B620" s="56" t="s">
        <v>838</v>
      </c>
      <c r="C620" s="40" t="s">
        <v>841</v>
      </c>
      <c r="D620" s="40" t="s">
        <v>842</v>
      </c>
      <c r="E620" s="40">
        <v>92.13</v>
      </c>
      <c r="F620" s="38" t="s">
        <v>1772</v>
      </c>
      <c r="G620" s="38" t="s">
        <v>152</v>
      </c>
      <c r="H620" s="45">
        <v>35</v>
      </c>
      <c r="I620" s="55">
        <v>43434</v>
      </c>
      <c r="J620" s="55">
        <v>43494</v>
      </c>
      <c r="K620" s="55">
        <v>43594</v>
      </c>
      <c r="L620" s="45">
        <v>60</v>
      </c>
      <c r="M620" s="45">
        <v>160</v>
      </c>
      <c r="N620" s="45">
        <v>8010</v>
      </c>
      <c r="O620" s="42">
        <f t="shared" si="63"/>
        <v>56550.6</v>
      </c>
      <c r="P620" s="45"/>
      <c r="Q620" s="45">
        <v>681</v>
      </c>
      <c r="R620" s="42">
        <v>16.254179166666667</v>
      </c>
      <c r="S620" s="42">
        <f t="shared" si="64"/>
        <v>4807.8599999999997</v>
      </c>
      <c r="T620" s="46">
        <f t="shared" si="70"/>
        <v>11069.0960125</v>
      </c>
      <c r="U620" s="45"/>
      <c r="V620" s="45"/>
      <c r="W620" s="45"/>
      <c r="X620" s="45">
        <v>622</v>
      </c>
      <c r="Y620" s="42">
        <f t="shared" si="65"/>
        <v>4391.32</v>
      </c>
      <c r="Z620" s="40">
        <f t="shared" si="66"/>
        <v>78147.817848249993</v>
      </c>
      <c r="AA620" s="42">
        <f t="shared" si="67"/>
        <v>21597.217848249995</v>
      </c>
      <c r="AB620" s="40"/>
      <c r="AC620" s="40"/>
      <c r="AD620" s="40"/>
      <c r="AE620" s="40"/>
      <c r="AF620" s="40"/>
      <c r="AG620" s="40"/>
      <c r="AH620" s="40"/>
    </row>
    <row r="621" spans="1:34" s="29" customFormat="1" x14ac:dyDescent="0.25">
      <c r="A621" s="56">
        <v>618</v>
      </c>
      <c r="B621" s="56" t="s">
        <v>838</v>
      </c>
      <c r="C621" s="40" t="s">
        <v>841</v>
      </c>
      <c r="D621" s="40" t="s">
        <v>842</v>
      </c>
      <c r="E621" s="40">
        <v>92.3</v>
      </c>
      <c r="F621" s="38" t="s">
        <v>1773</v>
      </c>
      <c r="G621" s="38" t="s">
        <v>153</v>
      </c>
      <c r="H621" s="45">
        <v>35</v>
      </c>
      <c r="I621" s="55">
        <v>43424</v>
      </c>
      <c r="J621" s="55">
        <v>43475</v>
      </c>
      <c r="K621" s="55">
        <v>43586</v>
      </c>
      <c r="L621" s="45">
        <v>51</v>
      </c>
      <c r="M621" s="45">
        <v>162</v>
      </c>
      <c r="N621" s="45">
        <v>10262</v>
      </c>
      <c r="O621" s="42">
        <f t="shared" si="63"/>
        <v>72449.72</v>
      </c>
      <c r="P621" s="45"/>
      <c r="Q621" s="45">
        <v>805</v>
      </c>
      <c r="R621" s="42">
        <v>16.252708333333334</v>
      </c>
      <c r="S621" s="42">
        <f t="shared" si="64"/>
        <v>5683.3</v>
      </c>
      <c r="T621" s="46">
        <f t="shared" si="70"/>
        <v>13083.430208333335</v>
      </c>
      <c r="U621" s="45"/>
      <c r="V621" s="45"/>
      <c r="W621" s="45"/>
      <c r="X621" s="45">
        <v>792</v>
      </c>
      <c r="Y621" s="42">
        <f t="shared" si="65"/>
        <v>5591.52</v>
      </c>
      <c r="Z621" s="40">
        <f t="shared" si="66"/>
        <v>92369.017270833341</v>
      </c>
      <c r="AA621" s="42">
        <f t="shared" si="67"/>
        <v>19919.29727083334</v>
      </c>
      <c r="AB621" s="40"/>
      <c r="AC621" s="40"/>
      <c r="AD621" s="40"/>
      <c r="AE621" s="40"/>
      <c r="AF621" s="40"/>
      <c r="AG621" s="40"/>
      <c r="AH621" s="40"/>
    </row>
    <row r="622" spans="1:34" s="29" customFormat="1" x14ac:dyDescent="0.25">
      <c r="A622" s="56">
        <v>619</v>
      </c>
      <c r="B622" s="56" t="s">
        <v>838</v>
      </c>
      <c r="C622" s="40" t="s">
        <v>841</v>
      </c>
      <c r="D622" s="40" t="s">
        <v>842</v>
      </c>
      <c r="E622" s="40">
        <v>92.19</v>
      </c>
      <c r="F622" s="38" t="s">
        <v>1774</v>
      </c>
      <c r="G622" s="38" t="s">
        <v>147</v>
      </c>
      <c r="H622" s="45">
        <v>35</v>
      </c>
      <c r="I622" s="55">
        <v>43428</v>
      </c>
      <c r="J622" s="55">
        <v>43482</v>
      </c>
      <c r="K622" s="55">
        <v>43588</v>
      </c>
      <c r="L622" s="45">
        <v>54</v>
      </c>
      <c r="M622" s="45">
        <v>160</v>
      </c>
      <c r="N622" s="45">
        <v>9085</v>
      </c>
      <c r="O622" s="42">
        <f t="shared" si="63"/>
        <v>64140.099999999991</v>
      </c>
      <c r="P622" s="45"/>
      <c r="Q622" s="45">
        <v>801</v>
      </c>
      <c r="R622" s="42">
        <v>16.254179166666667</v>
      </c>
      <c r="S622" s="42">
        <f t="shared" si="64"/>
        <v>5655.06</v>
      </c>
      <c r="T622" s="46">
        <f t="shared" si="70"/>
        <v>13019.5975125</v>
      </c>
      <c r="U622" s="45"/>
      <c r="V622" s="45"/>
      <c r="W622" s="45"/>
      <c r="X622" s="45">
        <v>750</v>
      </c>
      <c r="Y622" s="42">
        <f t="shared" si="65"/>
        <v>5294.9999999999991</v>
      </c>
      <c r="Z622" s="40">
        <f t="shared" si="66"/>
        <v>91918.358438250012</v>
      </c>
      <c r="AA622" s="42">
        <f t="shared" si="67"/>
        <v>27778.258438250021</v>
      </c>
      <c r="AB622" s="40"/>
      <c r="AC622" s="40"/>
      <c r="AD622" s="40"/>
      <c r="AE622" s="40"/>
      <c r="AF622" s="40"/>
      <c r="AG622" s="40"/>
      <c r="AH622" s="40"/>
    </row>
    <row r="623" spans="1:34" s="29" customFormat="1" x14ac:dyDescent="0.25">
      <c r="A623" s="56">
        <v>620</v>
      </c>
      <c r="B623" s="56" t="s">
        <v>838</v>
      </c>
      <c r="C623" s="40" t="s">
        <v>841</v>
      </c>
      <c r="D623" s="40" t="s">
        <v>842</v>
      </c>
      <c r="E623" s="42">
        <v>92.1</v>
      </c>
      <c r="F623" s="38" t="s">
        <v>154</v>
      </c>
      <c r="G623" s="40" t="s">
        <v>155</v>
      </c>
      <c r="H623" s="45">
        <v>35</v>
      </c>
      <c r="I623" s="55">
        <v>43426</v>
      </c>
      <c r="J623" s="55">
        <v>43477</v>
      </c>
      <c r="K623" s="55">
        <v>43586</v>
      </c>
      <c r="L623" s="45">
        <v>51</v>
      </c>
      <c r="M623" s="45">
        <v>160</v>
      </c>
      <c r="N623" s="45">
        <v>8795</v>
      </c>
      <c r="O623" s="42">
        <f t="shared" si="63"/>
        <v>62092.7</v>
      </c>
      <c r="P623" s="45"/>
      <c r="Q623" s="45">
        <v>880</v>
      </c>
      <c r="R623" s="42">
        <v>16.254546875000003</v>
      </c>
      <c r="S623" s="42">
        <f t="shared" si="64"/>
        <v>6212.8</v>
      </c>
      <c r="T623" s="46">
        <f t="shared" si="70"/>
        <v>14304.001250000003</v>
      </c>
      <c r="U623" s="45"/>
      <c r="V623" s="45"/>
      <c r="W623" s="45"/>
      <c r="X623" s="45">
        <v>820</v>
      </c>
      <c r="Y623" s="42">
        <f t="shared" si="65"/>
        <v>5789.2</v>
      </c>
      <c r="Z623" s="40">
        <f t="shared" si="66"/>
        <v>100986.24882500002</v>
      </c>
      <c r="AA623" s="42">
        <f t="shared" si="67"/>
        <v>38893.54882500002</v>
      </c>
      <c r="AB623" s="40"/>
      <c r="AC623" s="40"/>
      <c r="AD623" s="40"/>
      <c r="AE623" s="40"/>
      <c r="AF623" s="40"/>
      <c r="AG623" s="40"/>
      <c r="AH623" s="40"/>
    </row>
    <row r="624" spans="1:34" s="29" customFormat="1" x14ac:dyDescent="0.25">
      <c r="A624" s="56">
        <v>621</v>
      </c>
      <c r="B624" s="56" t="s">
        <v>838</v>
      </c>
      <c r="C624" s="40" t="s">
        <v>841</v>
      </c>
      <c r="D624" s="40" t="s">
        <v>842</v>
      </c>
      <c r="E624" s="40">
        <v>92.14</v>
      </c>
      <c r="F624" s="40" t="s">
        <v>156</v>
      </c>
      <c r="G624" s="40" t="s">
        <v>157</v>
      </c>
      <c r="H624" s="45">
        <v>35</v>
      </c>
      <c r="I624" s="55">
        <v>43426</v>
      </c>
      <c r="J624" s="55">
        <v>43483</v>
      </c>
      <c r="K624" s="55">
        <v>43587</v>
      </c>
      <c r="L624" s="45">
        <v>57</v>
      </c>
      <c r="M624" s="45">
        <v>161</v>
      </c>
      <c r="N624" s="45">
        <v>10245</v>
      </c>
      <c r="O624" s="42">
        <f t="shared" si="63"/>
        <v>72329.7</v>
      </c>
      <c r="P624" s="45"/>
      <c r="Q624" s="45">
        <v>921</v>
      </c>
      <c r="R624" s="42">
        <v>14.708333333333334</v>
      </c>
      <c r="S624" s="42">
        <f t="shared" si="64"/>
        <v>6502.2599999999993</v>
      </c>
      <c r="T624" s="46">
        <f t="shared" si="70"/>
        <v>13546.375</v>
      </c>
      <c r="U624" s="45"/>
      <c r="V624" s="45"/>
      <c r="W624" s="45"/>
      <c r="X624" s="45">
        <v>870</v>
      </c>
      <c r="Y624" s="42">
        <f t="shared" si="65"/>
        <v>6142.2</v>
      </c>
      <c r="Z624" s="40">
        <f t="shared" si="66"/>
        <v>95637.407499999987</v>
      </c>
      <c r="AA624" s="42">
        <f t="shared" si="67"/>
        <v>23307.70749999999</v>
      </c>
      <c r="AB624" s="40"/>
      <c r="AC624" s="40"/>
      <c r="AD624" s="40"/>
      <c r="AE624" s="40"/>
      <c r="AF624" s="40"/>
      <c r="AG624" s="40"/>
      <c r="AH624" s="40"/>
    </row>
    <row r="625" spans="1:34" s="29" customFormat="1" x14ac:dyDescent="0.25">
      <c r="A625" s="56">
        <v>622</v>
      </c>
      <c r="B625" s="56" t="s">
        <v>838</v>
      </c>
      <c r="C625" s="40" t="s">
        <v>841</v>
      </c>
      <c r="D625" s="40" t="s">
        <v>842</v>
      </c>
      <c r="E625" s="40">
        <v>92.9</v>
      </c>
      <c r="F625" s="40" t="s">
        <v>158</v>
      </c>
      <c r="G625" s="40" t="s">
        <v>159</v>
      </c>
      <c r="H625" s="45">
        <v>35</v>
      </c>
      <c r="I625" s="55">
        <v>43426</v>
      </c>
      <c r="J625" s="55">
        <v>43476</v>
      </c>
      <c r="K625" s="55">
        <v>43587</v>
      </c>
      <c r="L625" s="45">
        <v>50</v>
      </c>
      <c r="M625" s="45">
        <v>161</v>
      </c>
      <c r="N625" s="45">
        <v>9337</v>
      </c>
      <c r="O625" s="42">
        <f t="shared" si="63"/>
        <v>65919.219999999987</v>
      </c>
      <c r="P625" s="45"/>
      <c r="Q625" s="45">
        <v>841.5</v>
      </c>
      <c r="R625" s="42">
        <v>14.708333333333334</v>
      </c>
      <c r="S625" s="42">
        <f t="shared" si="64"/>
        <v>5940.9900000000007</v>
      </c>
      <c r="T625" s="46">
        <f t="shared" si="70"/>
        <v>12377.0625</v>
      </c>
      <c r="U625" s="45"/>
      <c r="V625" s="45"/>
      <c r="W625" s="45"/>
      <c r="X625" s="45">
        <v>800</v>
      </c>
      <c r="Y625" s="42">
        <f t="shared" si="65"/>
        <v>5648</v>
      </c>
      <c r="Z625" s="40">
        <f t="shared" si="66"/>
        <v>87382.061250000013</v>
      </c>
      <c r="AA625" s="42">
        <f t="shared" si="67"/>
        <v>21462.841250000027</v>
      </c>
      <c r="AB625" s="40"/>
      <c r="AC625" s="40"/>
      <c r="AD625" s="40"/>
      <c r="AE625" s="40"/>
      <c r="AF625" s="40"/>
      <c r="AG625" s="40"/>
      <c r="AH625" s="40"/>
    </row>
    <row r="626" spans="1:34" s="29" customFormat="1" x14ac:dyDescent="0.25">
      <c r="A626" s="56">
        <v>623</v>
      </c>
      <c r="B626" s="56" t="s">
        <v>838</v>
      </c>
      <c r="C626" s="40" t="s">
        <v>841</v>
      </c>
      <c r="D626" s="40" t="s">
        <v>842</v>
      </c>
      <c r="E626" s="40">
        <v>92.8</v>
      </c>
      <c r="F626" s="40" t="s">
        <v>160</v>
      </c>
      <c r="G626" s="40" t="s">
        <v>157</v>
      </c>
      <c r="H626" s="45">
        <v>35</v>
      </c>
      <c r="I626" s="55">
        <v>43432</v>
      </c>
      <c r="J626" s="55">
        <v>43477</v>
      </c>
      <c r="K626" s="55">
        <v>43593</v>
      </c>
      <c r="L626" s="45">
        <v>45</v>
      </c>
      <c r="M626" s="45">
        <v>161</v>
      </c>
      <c r="N626" s="45">
        <v>9372</v>
      </c>
      <c r="O626" s="42">
        <f t="shared" si="63"/>
        <v>66166.319999999992</v>
      </c>
      <c r="P626" s="45"/>
      <c r="Q626" s="45">
        <v>881.5</v>
      </c>
      <c r="R626" s="42">
        <v>16.254179166666667</v>
      </c>
      <c r="S626" s="42">
        <f t="shared" si="64"/>
        <v>6223.39</v>
      </c>
      <c r="T626" s="46">
        <f t="shared" si="70"/>
        <v>14328.058935416666</v>
      </c>
      <c r="U626" s="45"/>
      <c r="V626" s="45"/>
      <c r="W626" s="45"/>
      <c r="X626" s="45">
        <v>801</v>
      </c>
      <c r="Y626" s="42">
        <f t="shared" si="65"/>
        <v>5655.06</v>
      </c>
      <c r="Z626" s="40">
        <f t="shared" si="66"/>
        <v>101156.09608404167</v>
      </c>
      <c r="AA626" s="42">
        <f t="shared" si="67"/>
        <v>34989.776084041674</v>
      </c>
      <c r="AB626" s="40"/>
      <c r="AC626" s="40"/>
      <c r="AD626" s="40"/>
      <c r="AE626" s="40"/>
      <c r="AF626" s="40"/>
      <c r="AG626" s="40"/>
      <c r="AH626" s="40"/>
    </row>
    <row r="627" spans="1:34" s="29" customFormat="1" x14ac:dyDescent="0.25">
      <c r="A627" s="56">
        <v>624</v>
      </c>
      <c r="B627" s="56" t="s">
        <v>838</v>
      </c>
      <c r="C627" s="40" t="s">
        <v>841</v>
      </c>
      <c r="D627" s="40" t="s">
        <v>842</v>
      </c>
      <c r="E627" s="40">
        <v>92.6</v>
      </c>
      <c r="F627" s="40" t="s">
        <v>161</v>
      </c>
      <c r="G627" s="40" t="s">
        <v>162</v>
      </c>
      <c r="H627" s="45">
        <v>35</v>
      </c>
      <c r="I627" s="55">
        <v>43426</v>
      </c>
      <c r="J627" s="55">
        <v>43490</v>
      </c>
      <c r="K627" s="55">
        <v>43575</v>
      </c>
      <c r="L627" s="45">
        <v>64</v>
      </c>
      <c r="M627" s="45">
        <v>149</v>
      </c>
      <c r="N627" s="45">
        <v>9114</v>
      </c>
      <c r="O627" s="42">
        <f t="shared" si="63"/>
        <v>64344.84</v>
      </c>
      <c r="P627" s="45"/>
      <c r="Q627" s="45">
        <v>761</v>
      </c>
      <c r="R627" s="42">
        <v>16.254546875000003</v>
      </c>
      <c r="S627" s="42">
        <f t="shared" si="64"/>
        <v>5372.66</v>
      </c>
      <c r="T627" s="46">
        <f t="shared" si="70"/>
        <v>12369.710171875002</v>
      </c>
      <c r="U627" s="45"/>
      <c r="V627" s="45"/>
      <c r="W627" s="45"/>
      <c r="X627" s="45">
        <v>722</v>
      </c>
      <c r="Y627" s="42">
        <f t="shared" si="65"/>
        <v>5097.3200000000006</v>
      </c>
      <c r="Z627" s="40">
        <f t="shared" si="66"/>
        <v>87330.153813437515</v>
      </c>
      <c r="AA627" s="42">
        <f t="shared" si="67"/>
        <v>22985.313813437519</v>
      </c>
      <c r="AB627" s="40"/>
      <c r="AC627" s="40"/>
      <c r="AD627" s="40"/>
      <c r="AE627" s="40"/>
      <c r="AF627" s="40"/>
      <c r="AG627" s="40"/>
      <c r="AH627" s="40"/>
    </row>
    <row r="628" spans="1:34" s="29" customFormat="1" x14ac:dyDescent="0.25">
      <c r="A628" s="56">
        <v>625</v>
      </c>
      <c r="B628" s="56" t="s">
        <v>838</v>
      </c>
      <c r="C628" s="40" t="s">
        <v>841</v>
      </c>
      <c r="D628" s="40" t="s">
        <v>842</v>
      </c>
      <c r="E628" s="40">
        <v>92.7</v>
      </c>
      <c r="F628" s="40" t="s">
        <v>163</v>
      </c>
      <c r="G628" s="40" t="s">
        <v>164</v>
      </c>
      <c r="H628" s="45">
        <v>35</v>
      </c>
      <c r="I628" s="55">
        <v>43424</v>
      </c>
      <c r="J628" s="55">
        <v>43475</v>
      </c>
      <c r="K628" s="55">
        <v>43585</v>
      </c>
      <c r="L628" s="45">
        <v>51</v>
      </c>
      <c r="M628" s="45">
        <v>161</v>
      </c>
      <c r="N628" s="45">
        <v>9460</v>
      </c>
      <c r="O628" s="42">
        <f t="shared" si="63"/>
        <v>66787.599999999991</v>
      </c>
      <c r="P628" s="45"/>
      <c r="Q628" s="45">
        <v>761.5</v>
      </c>
      <c r="R628" s="42">
        <v>14.708333333333334</v>
      </c>
      <c r="S628" s="42">
        <f t="shared" si="64"/>
        <v>5376.19</v>
      </c>
      <c r="T628" s="46">
        <f t="shared" si="70"/>
        <v>11200.395833333334</v>
      </c>
      <c r="U628" s="45"/>
      <c r="V628" s="45"/>
      <c r="W628" s="45"/>
      <c r="X628" s="45">
        <v>731</v>
      </c>
      <c r="Y628" s="42">
        <f t="shared" si="65"/>
        <v>5160.8599999999997</v>
      </c>
      <c r="Z628" s="40">
        <f t="shared" si="66"/>
        <v>79074.794583333336</v>
      </c>
      <c r="AA628" s="42">
        <f t="shared" si="67"/>
        <v>12287.194583333345</v>
      </c>
      <c r="AB628" s="40"/>
      <c r="AC628" s="40"/>
      <c r="AD628" s="40"/>
      <c r="AE628" s="40"/>
      <c r="AF628" s="40"/>
      <c r="AG628" s="40"/>
      <c r="AH628" s="40"/>
    </row>
    <row r="629" spans="1:34" s="29" customFormat="1" x14ac:dyDescent="0.25">
      <c r="A629" s="56">
        <v>626</v>
      </c>
      <c r="B629" s="56" t="s">
        <v>838</v>
      </c>
      <c r="C629" s="40" t="s">
        <v>841</v>
      </c>
      <c r="D629" s="40" t="s">
        <v>842</v>
      </c>
      <c r="E629" s="40">
        <v>92.26</v>
      </c>
      <c r="F629" s="40" t="s">
        <v>165</v>
      </c>
      <c r="G629" s="40" t="s">
        <v>166</v>
      </c>
      <c r="H629" s="45">
        <v>35</v>
      </c>
      <c r="I629" s="55">
        <v>43428</v>
      </c>
      <c r="J629" s="55">
        <v>43476</v>
      </c>
      <c r="K629" s="55">
        <v>43569</v>
      </c>
      <c r="L629" s="45">
        <v>48</v>
      </c>
      <c r="M629" s="45">
        <v>141</v>
      </c>
      <c r="N629" s="45">
        <v>11900</v>
      </c>
      <c r="O629" s="42">
        <f t="shared" si="63"/>
        <v>84014</v>
      </c>
      <c r="P629" s="45"/>
      <c r="Q629" s="45">
        <v>720.5</v>
      </c>
      <c r="R629" s="42">
        <v>14.708333333333334</v>
      </c>
      <c r="S629" s="42">
        <f t="shared" si="64"/>
        <v>5086.7299999999996</v>
      </c>
      <c r="T629" s="46">
        <f t="shared" si="70"/>
        <v>10597.354166666668</v>
      </c>
      <c r="U629" s="45"/>
      <c r="V629" s="45"/>
      <c r="W629" s="45"/>
      <c r="X629" s="45">
        <v>701</v>
      </c>
      <c r="Y629" s="42">
        <f t="shared" si="65"/>
        <v>4949.0599999999995</v>
      </c>
      <c r="Z629" s="40">
        <f t="shared" si="66"/>
        <v>74817.320416666669</v>
      </c>
      <c r="AA629" s="42">
        <f t="shared" si="67"/>
        <v>-9196.6795833333308</v>
      </c>
      <c r="AB629" s="40"/>
      <c r="AC629" s="40"/>
      <c r="AD629" s="40"/>
      <c r="AE629" s="40"/>
      <c r="AF629" s="40"/>
      <c r="AG629" s="40"/>
      <c r="AH629" s="40"/>
    </row>
    <row r="630" spans="1:34" s="29" customFormat="1" x14ac:dyDescent="0.25">
      <c r="A630" s="56">
        <v>627</v>
      </c>
      <c r="B630" s="56" t="s">
        <v>843</v>
      </c>
      <c r="C630" s="40" t="s">
        <v>844</v>
      </c>
      <c r="D630" s="40" t="s">
        <v>845</v>
      </c>
      <c r="E630" s="40">
        <v>48.1</v>
      </c>
      <c r="F630" s="40" t="s">
        <v>167</v>
      </c>
      <c r="G630" s="40" t="s">
        <v>168</v>
      </c>
      <c r="H630" s="45">
        <v>35</v>
      </c>
      <c r="I630" s="55">
        <v>43432</v>
      </c>
      <c r="J630" s="55">
        <v>43474</v>
      </c>
      <c r="K630" s="55">
        <v>43593</v>
      </c>
      <c r="L630" s="45">
        <v>42</v>
      </c>
      <c r="M630" s="45">
        <v>161</v>
      </c>
      <c r="N630" s="45">
        <v>10460</v>
      </c>
      <c r="O630" s="42">
        <f t="shared" si="63"/>
        <v>73847.599999999991</v>
      </c>
      <c r="P630" s="45"/>
      <c r="Q630" s="45">
        <v>1122</v>
      </c>
      <c r="R630" s="42">
        <f t="shared" si="69"/>
        <v>12.5</v>
      </c>
      <c r="S630" s="42">
        <f t="shared" si="64"/>
        <v>7921.32</v>
      </c>
      <c r="T630" s="45">
        <v>14025</v>
      </c>
      <c r="U630" s="45"/>
      <c r="V630" s="45"/>
      <c r="W630" s="45"/>
      <c r="X630" s="45">
        <v>960</v>
      </c>
      <c r="Y630" s="42">
        <f t="shared" si="65"/>
        <v>6777.5999999999995</v>
      </c>
      <c r="Z630" s="40">
        <f t="shared" si="66"/>
        <v>99016.5</v>
      </c>
      <c r="AA630" s="42">
        <f t="shared" si="67"/>
        <v>25168.900000000009</v>
      </c>
      <c r="AB630" s="40"/>
      <c r="AC630" s="40"/>
      <c r="AD630" s="40"/>
      <c r="AE630" s="40"/>
      <c r="AF630" s="40"/>
      <c r="AG630" s="40"/>
      <c r="AH630" s="40"/>
    </row>
    <row r="631" spans="1:34" s="29" customFormat="1" x14ac:dyDescent="0.25">
      <c r="A631" s="56">
        <v>628</v>
      </c>
      <c r="B631" s="56" t="s">
        <v>843</v>
      </c>
      <c r="C631" s="40" t="s">
        <v>844</v>
      </c>
      <c r="D631" s="40" t="s">
        <v>845</v>
      </c>
      <c r="E631" s="40">
        <v>48.2</v>
      </c>
      <c r="F631" s="40" t="s">
        <v>169</v>
      </c>
      <c r="G631" s="40" t="s">
        <v>170</v>
      </c>
      <c r="H631" s="45">
        <v>35</v>
      </c>
      <c r="I631" s="55">
        <v>43432</v>
      </c>
      <c r="J631" s="55">
        <v>43472</v>
      </c>
      <c r="K631" s="55">
        <v>43595</v>
      </c>
      <c r="L631" s="45">
        <v>40</v>
      </c>
      <c r="M631" s="45">
        <v>163</v>
      </c>
      <c r="N631" s="45">
        <v>10460</v>
      </c>
      <c r="O631" s="42">
        <f t="shared" si="63"/>
        <v>73847.599999999991</v>
      </c>
      <c r="P631" s="45"/>
      <c r="Q631" s="45">
        <v>1175</v>
      </c>
      <c r="R631" s="42">
        <f t="shared" si="69"/>
        <v>12.5</v>
      </c>
      <c r="S631" s="42">
        <f t="shared" si="64"/>
        <v>8295.5</v>
      </c>
      <c r="T631" s="45">
        <v>14687.5</v>
      </c>
      <c r="U631" s="45"/>
      <c r="V631" s="45"/>
      <c r="W631" s="45"/>
      <c r="X631" s="45">
        <v>1040</v>
      </c>
      <c r="Y631" s="42">
        <f t="shared" si="65"/>
        <v>7342.4</v>
      </c>
      <c r="Z631" s="40">
        <f t="shared" si="66"/>
        <v>103693.75</v>
      </c>
      <c r="AA631" s="42">
        <f t="shared" si="67"/>
        <v>29846.150000000009</v>
      </c>
      <c r="AB631" s="40"/>
      <c r="AC631" s="40"/>
      <c r="AD631" s="40"/>
      <c r="AE631" s="40"/>
      <c r="AF631" s="40"/>
      <c r="AG631" s="40"/>
      <c r="AH631" s="40"/>
    </row>
    <row r="632" spans="1:34" s="29" customFormat="1" x14ac:dyDescent="0.25">
      <c r="A632" s="56">
        <v>629</v>
      </c>
      <c r="B632" s="56" t="s">
        <v>843</v>
      </c>
      <c r="C632" s="40" t="s">
        <v>844</v>
      </c>
      <c r="D632" s="40" t="s">
        <v>845</v>
      </c>
      <c r="E632" s="40">
        <v>48.3</v>
      </c>
      <c r="F632" s="40" t="s">
        <v>173</v>
      </c>
      <c r="G632" s="40" t="s">
        <v>174</v>
      </c>
      <c r="H632" s="45">
        <v>35</v>
      </c>
      <c r="I632" s="55">
        <v>43432</v>
      </c>
      <c r="J632" s="55">
        <v>43474</v>
      </c>
      <c r="K632" s="55">
        <v>43593</v>
      </c>
      <c r="L632" s="45">
        <v>42</v>
      </c>
      <c r="M632" s="45">
        <v>161</v>
      </c>
      <c r="N632" s="45">
        <v>10460</v>
      </c>
      <c r="O632" s="42">
        <f t="shared" si="63"/>
        <v>73847.599999999991</v>
      </c>
      <c r="P632" s="45"/>
      <c r="Q632" s="45">
        <v>1213</v>
      </c>
      <c r="R632" s="42">
        <f t="shared" si="69"/>
        <v>12.5</v>
      </c>
      <c r="S632" s="42">
        <f t="shared" si="64"/>
        <v>8563.7800000000007</v>
      </c>
      <c r="T632" s="45">
        <v>15162.5</v>
      </c>
      <c r="U632" s="45"/>
      <c r="V632" s="45"/>
      <c r="W632" s="45"/>
      <c r="X632" s="45">
        <v>1000</v>
      </c>
      <c r="Y632" s="42">
        <f t="shared" si="65"/>
        <v>7060</v>
      </c>
      <c r="Z632" s="40">
        <f t="shared" si="66"/>
        <v>107047.25000000001</v>
      </c>
      <c r="AA632" s="42">
        <f t="shared" si="67"/>
        <v>33199.650000000023</v>
      </c>
      <c r="AB632" s="40"/>
      <c r="AC632" s="40"/>
      <c r="AD632" s="40"/>
      <c r="AE632" s="40"/>
      <c r="AF632" s="40"/>
      <c r="AG632" s="40"/>
      <c r="AH632" s="40"/>
    </row>
    <row r="633" spans="1:34" s="29" customFormat="1" x14ac:dyDescent="0.25">
      <c r="A633" s="56">
        <v>630</v>
      </c>
      <c r="B633" s="56" t="s">
        <v>843</v>
      </c>
      <c r="C633" s="40" t="s">
        <v>844</v>
      </c>
      <c r="D633" s="40" t="s">
        <v>845</v>
      </c>
      <c r="E633" s="40">
        <v>48.4</v>
      </c>
      <c r="F633" s="40" t="s">
        <v>175</v>
      </c>
      <c r="G633" s="40" t="s">
        <v>176</v>
      </c>
      <c r="H633" s="45">
        <v>35</v>
      </c>
      <c r="I633" s="55">
        <v>43432</v>
      </c>
      <c r="J633" s="55">
        <v>43477</v>
      </c>
      <c r="K633" s="55">
        <v>43594</v>
      </c>
      <c r="L633" s="45">
        <v>45</v>
      </c>
      <c r="M633" s="45">
        <v>162</v>
      </c>
      <c r="N633" s="45">
        <v>10260</v>
      </c>
      <c r="O633" s="42">
        <f t="shared" si="63"/>
        <v>72435.600000000006</v>
      </c>
      <c r="P633" s="45"/>
      <c r="Q633" s="45">
        <v>1202</v>
      </c>
      <c r="R633" s="42">
        <f t="shared" si="69"/>
        <v>12.5</v>
      </c>
      <c r="S633" s="42">
        <f t="shared" si="64"/>
        <v>8486.119999999999</v>
      </c>
      <c r="T633" s="45">
        <v>15025</v>
      </c>
      <c r="U633" s="45"/>
      <c r="V633" s="45"/>
      <c r="W633" s="45"/>
      <c r="X633" s="45">
        <v>1000</v>
      </c>
      <c r="Y633" s="42">
        <f t="shared" si="65"/>
        <v>7060</v>
      </c>
      <c r="Z633" s="40">
        <f t="shared" si="66"/>
        <v>106076.49999999999</v>
      </c>
      <c r="AA633" s="42">
        <f t="shared" si="67"/>
        <v>33640.89999999998</v>
      </c>
      <c r="AB633" s="40"/>
      <c r="AC633" s="40"/>
      <c r="AD633" s="40"/>
      <c r="AE633" s="40"/>
      <c r="AF633" s="40"/>
      <c r="AG633" s="40"/>
      <c r="AH633" s="40"/>
    </row>
    <row r="634" spans="1:34" s="29" customFormat="1" x14ac:dyDescent="0.25">
      <c r="A634" s="56">
        <v>631</v>
      </c>
      <c r="B634" s="56" t="s">
        <v>843</v>
      </c>
      <c r="C634" s="40" t="s">
        <v>844</v>
      </c>
      <c r="D634" s="40" t="s">
        <v>845</v>
      </c>
      <c r="E634" s="40">
        <v>48.5</v>
      </c>
      <c r="F634" s="40" t="s">
        <v>177</v>
      </c>
      <c r="G634" s="40" t="s">
        <v>178</v>
      </c>
      <c r="H634" s="45">
        <v>35</v>
      </c>
      <c r="I634" s="55">
        <v>43432</v>
      </c>
      <c r="J634" s="55">
        <v>43478</v>
      </c>
      <c r="K634" s="55">
        <v>43594</v>
      </c>
      <c r="L634" s="45">
        <v>46</v>
      </c>
      <c r="M634" s="45">
        <v>162</v>
      </c>
      <c r="N634" s="45">
        <v>10460</v>
      </c>
      <c r="O634" s="42">
        <f t="shared" si="63"/>
        <v>73847.599999999991</v>
      </c>
      <c r="P634" s="45"/>
      <c r="Q634" s="45">
        <v>1229</v>
      </c>
      <c r="R634" s="42">
        <f t="shared" si="69"/>
        <v>1.2493897477624085</v>
      </c>
      <c r="S634" s="42">
        <f t="shared" si="64"/>
        <v>8676.74</v>
      </c>
      <c r="T634" s="45">
        <v>1535.5</v>
      </c>
      <c r="U634" s="45"/>
      <c r="V634" s="45"/>
      <c r="W634" s="45"/>
      <c r="X634" s="45">
        <v>1020</v>
      </c>
      <c r="Y634" s="42">
        <f t="shared" si="65"/>
        <v>7201.2</v>
      </c>
      <c r="Z634" s="40">
        <f t="shared" si="66"/>
        <v>10840.630000000001</v>
      </c>
      <c r="AA634" s="42">
        <f t="shared" si="67"/>
        <v>-63006.969999999987</v>
      </c>
      <c r="AB634" s="40"/>
      <c r="AC634" s="40"/>
      <c r="AD634" s="40"/>
      <c r="AE634" s="40"/>
      <c r="AF634" s="40"/>
      <c r="AG634" s="40"/>
      <c r="AH634" s="40"/>
    </row>
    <row r="635" spans="1:34" s="29" customFormat="1" x14ac:dyDescent="0.25">
      <c r="A635" s="56">
        <v>632</v>
      </c>
      <c r="B635" s="56" t="s">
        <v>843</v>
      </c>
      <c r="C635" s="40" t="s">
        <v>844</v>
      </c>
      <c r="D635" s="40" t="s">
        <v>845</v>
      </c>
      <c r="E635" s="40">
        <v>48.6</v>
      </c>
      <c r="F635" s="40" t="s">
        <v>179</v>
      </c>
      <c r="G635" s="40" t="s">
        <v>180</v>
      </c>
      <c r="H635" s="45">
        <v>35</v>
      </c>
      <c r="I635" s="55">
        <v>43432</v>
      </c>
      <c r="J635" s="55">
        <v>43476</v>
      </c>
      <c r="K635" s="55">
        <v>43593</v>
      </c>
      <c r="L635" s="45">
        <v>44</v>
      </c>
      <c r="M635" s="45">
        <v>161</v>
      </c>
      <c r="N635" s="45">
        <v>10560</v>
      </c>
      <c r="O635" s="42">
        <f t="shared" si="63"/>
        <v>74553.600000000006</v>
      </c>
      <c r="P635" s="45"/>
      <c r="Q635" s="45">
        <v>1549</v>
      </c>
      <c r="R635" s="42">
        <f t="shared" si="69"/>
        <v>12.5</v>
      </c>
      <c r="S635" s="42">
        <f t="shared" si="64"/>
        <v>10935.94</v>
      </c>
      <c r="T635" s="45">
        <v>19362.5</v>
      </c>
      <c r="U635" s="45"/>
      <c r="V635" s="45"/>
      <c r="W635" s="45"/>
      <c r="X635" s="45">
        <v>1040</v>
      </c>
      <c r="Y635" s="42">
        <f t="shared" si="65"/>
        <v>7342.4</v>
      </c>
      <c r="Z635" s="40">
        <f t="shared" si="66"/>
        <v>136699.25</v>
      </c>
      <c r="AA635" s="42">
        <f t="shared" si="67"/>
        <v>62145.649999999994</v>
      </c>
      <c r="AB635" s="40"/>
      <c r="AC635" s="40"/>
      <c r="AD635" s="40"/>
      <c r="AE635" s="40"/>
      <c r="AF635" s="40"/>
      <c r="AG635" s="40"/>
      <c r="AH635" s="40"/>
    </row>
    <row r="636" spans="1:34" s="29" customFormat="1" x14ac:dyDescent="0.25">
      <c r="A636" s="56">
        <v>633</v>
      </c>
      <c r="B636" s="56" t="s">
        <v>843</v>
      </c>
      <c r="C636" s="40" t="s">
        <v>844</v>
      </c>
      <c r="D636" s="40" t="s">
        <v>845</v>
      </c>
      <c r="E636" s="40">
        <v>48.7</v>
      </c>
      <c r="F636" s="40" t="s">
        <v>181</v>
      </c>
      <c r="G636" s="40" t="s">
        <v>182</v>
      </c>
      <c r="H636" s="45">
        <v>35</v>
      </c>
      <c r="I636" s="55">
        <v>43432</v>
      </c>
      <c r="J636" s="55">
        <v>43475</v>
      </c>
      <c r="K636" s="55">
        <v>43592</v>
      </c>
      <c r="L636" s="45">
        <v>43</v>
      </c>
      <c r="M636" s="45">
        <v>160</v>
      </c>
      <c r="N636" s="45">
        <v>10460</v>
      </c>
      <c r="O636" s="42">
        <f t="shared" si="63"/>
        <v>73847.599999999991</v>
      </c>
      <c r="P636" s="45"/>
      <c r="Q636" s="45">
        <v>1158</v>
      </c>
      <c r="R636" s="42">
        <f t="shared" si="69"/>
        <v>12.456822107081175</v>
      </c>
      <c r="S636" s="42">
        <f t="shared" si="64"/>
        <v>8175.4800000000005</v>
      </c>
      <c r="T636" s="45">
        <v>14425</v>
      </c>
      <c r="U636" s="45"/>
      <c r="V636" s="45"/>
      <c r="W636" s="45"/>
      <c r="X636" s="45">
        <v>980</v>
      </c>
      <c r="Y636" s="42">
        <f t="shared" si="65"/>
        <v>6918.8</v>
      </c>
      <c r="Z636" s="40">
        <f t="shared" si="66"/>
        <v>101840.50000000001</v>
      </c>
      <c r="AA636" s="42">
        <f t="shared" si="67"/>
        <v>27992.900000000023</v>
      </c>
      <c r="AB636" s="40"/>
      <c r="AC636" s="40"/>
      <c r="AD636" s="40"/>
      <c r="AE636" s="40"/>
      <c r="AF636" s="40"/>
      <c r="AG636" s="40"/>
      <c r="AH636" s="40"/>
    </row>
    <row r="637" spans="1:34" s="29" customFormat="1" x14ac:dyDescent="0.25">
      <c r="A637" s="56">
        <v>634</v>
      </c>
      <c r="B637" s="56" t="s">
        <v>843</v>
      </c>
      <c r="C637" s="40" t="s">
        <v>844</v>
      </c>
      <c r="D637" s="40" t="s">
        <v>845</v>
      </c>
      <c r="E637" s="40">
        <v>48.8</v>
      </c>
      <c r="F637" s="40" t="s">
        <v>183</v>
      </c>
      <c r="G637" s="40" t="s">
        <v>178</v>
      </c>
      <c r="H637" s="45">
        <v>35</v>
      </c>
      <c r="I637" s="55">
        <v>43432</v>
      </c>
      <c r="J637" s="55">
        <v>43475</v>
      </c>
      <c r="K637" s="55">
        <v>43593</v>
      </c>
      <c r="L637" s="45">
        <v>43</v>
      </c>
      <c r="M637" s="45">
        <v>161</v>
      </c>
      <c r="N637" s="45">
        <v>10360</v>
      </c>
      <c r="O637" s="42">
        <f t="shared" si="63"/>
        <v>73141.599999999991</v>
      </c>
      <c r="P637" s="45"/>
      <c r="Q637" s="45">
        <v>1168</v>
      </c>
      <c r="R637" s="42">
        <f t="shared" si="69"/>
        <v>12.457191780821917</v>
      </c>
      <c r="S637" s="42">
        <f t="shared" si="64"/>
        <v>8246.08</v>
      </c>
      <c r="T637" s="45">
        <v>14550</v>
      </c>
      <c r="U637" s="45"/>
      <c r="V637" s="45"/>
      <c r="W637" s="45"/>
      <c r="X637" s="45">
        <v>960</v>
      </c>
      <c r="Y637" s="42">
        <f t="shared" si="65"/>
        <v>6777.5999999999995</v>
      </c>
      <c r="Z637" s="40">
        <f t="shared" si="66"/>
        <v>102723</v>
      </c>
      <c r="AA637" s="42">
        <f t="shared" si="67"/>
        <v>29581.400000000009</v>
      </c>
      <c r="AB637" s="40"/>
      <c r="AC637" s="40"/>
      <c r="AD637" s="40"/>
      <c r="AE637" s="40"/>
      <c r="AF637" s="40"/>
      <c r="AG637" s="40"/>
      <c r="AH637" s="40"/>
    </row>
    <row r="638" spans="1:34" s="29" customFormat="1" x14ac:dyDescent="0.25">
      <c r="A638" s="56">
        <v>635</v>
      </c>
      <c r="B638" s="56" t="s">
        <v>843</v>
      </c>
      <c r="C638" s="40" t="s">
        <v>844</v>
      </c>
      <c r="D638" s="40" t="s">
        <v>845</v>
      </c>
      <c r="E638" s="40">
        <v>48.9</v>
      </c>
      <c r="F638" s="40" t="s">
        <v>181</v>
      </c>
      <c r="G638" s="40" t="s">
        <v>184</v>
      </c>
      <c r="H638" s="45">
        <v>35</v>
      </c>
      <c r="I638" s="55">
        <v>43432</v>
      </c>
      <c r="J638" s="55">
        <v>43476</v>
      </c>
      <c r="K638" s="55">
        <v>43592</v>
      </c>
      <c r="L638" s="45">
        <v>44</v>
      </c>
      <c r="M638" s="45">
        <v>160</v>
      </c>
      <c r="N638" s="45">
        <v>10460</v>
      </c>
      <c r="O638" s="42">
        <f t="shared" si="63"/>
        <v>73847.599999999991</v>
      </c>
      <c r="P638" s="45"/>
      <c r="Q638" s="45">
        <v>1255</v>
      </c>
      <c r="R638" s="42">
        <f t="shared" si="69"/>
        <v>12.5</v>
      </c>
      <c r="S638" s="42">
        <f t="shared" si="64"/>
        <v>8860.2999999999993</v>
      </c>
      <c r="T638" s="45">
        <v>15687.5</v>
      </c>
      <c r="U638" s="45"/>
      <c r="V638" s="45"/>
      <c r="W638" s="45"/>
      <c r="X638" s="45">
        <v>920</v>
      </c>
      <c r="Y638" s="42">
        <f t="shared" si="65"/>
        <v>6495.2</v>
      </c>
      <c r="Z638" s="40">
        <f t="shared" si="66"/>
        <v>110753.74999999999</v>
      </c>
      <c r="AA638" s="42">
        <f t="shared" si="67"/>
        <v>36906.149999999994</v>
      </c>
      <c r="AB638" s="40"/>
      <c r="AC638" s="40"/>
      <c r="AD638" s="40"/>
      <c r="AE638" s="40"/>
      <c r="AF638" s="40"/>
      <c r="AG638" s="40"/>
      <c r="AH638" s="40"/>
    </row>
    <row r="639" spans="1:34" s="29" customFormat="1" x14ac:dyDescent="0.25">
      <c r="A639" s="56">
        <v>636</v>
      </c>
      <c r="B639" s="56" t="s">
        <v>843</v>
      </c>
      <c r="C639" s="40" t="s">
        <v>844</v>
      </c>
      <c r="D639" s="40" t="s">
        <v>845</v>
      </c>
      <c r="E639" s="42">
        <v>48.1</v>
      </c>
      <c r="F639" s="40" t="s">
        <v>185</v>
      </c>
      <c r="G639" s="40" t="s">
        <v>186</v>
      </c>
      <c r="H639" s="45">
        <v>35</v>
      </c>
      <c r="I639" s="55">
        <v>43432</v>
      </c>
      <c r="J639" s="55">
        <v>43473</v>
      </c>
      <c r="K639" s="55">
        <v>43579</v>
      </c>
      <c r="L639" s="45">
        <v>41</v>
      </c>
      <c r="M639" s="45">
        <v>147</v>
      </c>
      <c r="N639" s="45">
        <v>10510</v>
      </c>
      <c r="O639" s="42">
        <f t="shared" si="63"/>
        <v>74200.599999999991</v>
      </c>
      <c r="P639" s="45"/>
      <c r="Q639" s="45">
        <v>1442</v>
      </c>
      <c r="R639" s="42">
        <f t="shared" si="69"/>
        <v>12.5</v>
      </c>
      <c r="S639" s="42">
        <f t="shared" si="64"/>
        <v>10180.52</v>
      </c>
      <c r="T639" s="45">
        <v>18025</v>
      </c>
      <c r="U639" s="45"/>
      <c r="V639" s="45"/>
      <c r="W639" s="45"/>
      <c r="X639" s="45">
        <v>1040</v>
      </c>
      <c r="Y639" s="42">
        <f t="shared" si="65"/>
        <v>7342.4</v>
      </c>
      <c r="Z639" s="40">
        <f t="shared" si="66"/>
        <v>127256.5</v>
      </c>
      <c r="AA639" s="42">
        <f t="shared" si="67"/>
        <v>53055.900000000009</v>
      </c>
      <c r="AB639" s="40"/>
      <c r="AC639" s="40"/>
      <c r="AD639" s="40"/>
      <c r="AE639" s="40"/>
      <c r="AF639" s="40"/>
      <c r="AG639" s="40"/>
      <c r="AH639" s="40"/>
    </row>
    <row r="640" spans="1:34" s="29" customFormat="1" x14ac:dyDescent="0.25">
      <c r="A640" s="56">
        <v>637</v>
      </c>
      <c r="B640" s="56" t="s">
        <v>843</v>
      </c>
      <c r="C640" s="40" t="s">
        <v>844</v>
      </c>
      <c r="D640" s="40" t="s">
        <v>845</v>
      </c>
      <c r="E640" s="40">
        <v>48.11</v>
      </c>
      <c r="F640" s="40" t="s">
        <v>187</v>
      </c>
      <c r="G640" s="40" t="s">
        <v>188</v>
      </c>
      <c r="H640" s="45">
        <v>35</v>
      </c>
      <c r="I640" s="55">
        <v>43432</v>
      </c>
      <c r="J640" s="55">
        <v>43473</v>
      </c>
      <c r="K640" s="55">
        <v>43592</v>
      </c>
      <c r="L640" s="45">
        <v>41</v>
      </c>
      <c r="M640" s="45">
        <v>160</v>
      </c>
      <c r="N640" s="45">
        <v>10450</v>
      </c>
      <c r="O640" s="42">
        <f t="shared" si="63"/>
        <v>73777</v>
      </c>
      <c r="P640" s="45"/>
      <c r="Q640" s="45">
        <v>1242</v>
      </c>
      <c r="R640" s="42">
        <f t="shared" si="69"/>
        <v>12.5</v>
      </c>
      <c r="S640" s="42">
        <f t="shared" si="64"/>
        <v>8768.52</v>
      </c>
      <c r="T640" s="45">
        <v>15525</v>
      </c>
      <c r="U640" s="45"/>
      <c r="V640" s="45"/>
      <c r="W640" s="45"/>
      <c r="X640" s="45">
        <v>1040</v>
      </c>
      <c r="Y640" s="42">
        <f t="shared" si="65"/>
        <v>7342.4</v>
      </c>
      <c r="Z640" s="40">
        <f t="shared" si="66"/>
        <v>109606.5</v>
      </c>
      <c r="AA640" s="42">
        <f t="shared" si="67"/>
        <v>35829.5</v>
      </c>
      <c r="AB640" s="40"/>
      <c r="AC640" s="40"/>
      <c r="AD640" s="40"/>
      <c r="AE640" s="40"/>
      <c r="AF640" s="40"/>
      <c r="AG640" s="40"/>
      <c r="AH640" s="40"/>
    </row>
    <row r="641" spans="1:34" s="29" customFormat="1" x14ac:dyDescent="0.25">
      <c r="A641" s="56">
        <v>638</v>
      </c>
      <c r="B641" s="56" t="s">
        <v>843</v>
      </c>
      <c r="C641" s="40" t="s">
        <v>844</v>
      </c>
      <c r="D641" s="40" t="s">
        <v>845</v>
      </c>
      <c r="E641" s="40">
        <v>48.12</v>
      </c>
      <c r="F641" s="40" t="s">
        <v>189</v>
      </c>
      <c r="G641" s="40" t="s">
        <v>190</v>
      </c>
      <c r="H641" s="45">
        <v>35</v>
      </c>
      <c r="I641" s="55">
        <v>43432</v>
      </c>
      <c r="J641" s="55">
        <v>43472</v>
      </c>
      <c r="K641" s="55">
        <v>43592</v>
      </c>
      <c r="L641" s="45">
        <v>40</v>
      </c>
      <c r="M641" s="45">
        <v>160</v>
      </c>
      <c r="N641" s="45">
        <v>10360</v>
      </c>
      <c r="O641" s="42">
        <f t="shared" si="63"/>
        <v>73141.599999999991</v>
      </c>
      <c r="P641" s="45"/>
      <c r="Q641" s="45">
        <v>1122</v>
      </c>
      <c r="R641" s="42">
        <f t="shared" si="69"/>
        <v>12.5</v>
      </c>
      <c r="S641" s="42">
        <f t="shared" si="64"/>
        <v>7921.32</v>
      </c>
      <c r="T641" s="45">
        <v>14025</v>
      </c>
      <c r="U641" s="45"/>
      <c r="V641" s="45"/>
      <c r="W641" s="45"/>
      <c r="X641" s="45">
        <v>1000</v>
      </c>
      <c r="Y641" s="42">
        <f t="shared" si="65"/>
        <v>7060</v>
      </c>
      <c r="Z641" s="40">
        <f t="shared" si="66"/>
        <v>99016.5</v>
      </c>
      <c r="AA641" s="42">
        <f t="shared" si="67"/>
        <v>25874.900000000009</v>
      </c>
      <c r="AB641" s="40"/>
      <c r="AC641" s="40"/>
      <c r="AD641" s="40"/>
      <c r="AE641" s="40"/>
      <c r="AF641" s="40"/>
      <c r="AG641" s="40"/>
      <c r="AH641" s="40"/>
    </row>
    <row r="642" spans="1:34" s="29" customFormat="1" x14ac:dyDescent="0.25">
      <c r="A642" s="56">
        <v>639</v>
      </c>
      <c r="B642" s="56" t="s">
        <v>843</v>
      </c>
      <c r="C642" s="40" t="s">
        <v>844</v>
      </c>
      <c r="D642" s="40" t="s">
        <v>845</v>
      </c>
      <c r="E642" s="40">
        <v>48.13</v>
      </c>
      <c r="F642" s="40" t="s">
        <v>191</v>
      </c>
      <c r="G642" s="40" t="s">
        <v>192</v>
      </c>
      <c r="H642" s="45">
        <v>35</v>
      </c>
      <c r="I642" s="55">
        <v>43432</v>
      </c>
      <c r="J642" s="55">
        <v>43473</v>
      </c>
      <c r="K642" s="55">
        <v>43592</v>
      </c>
      <c r="L642" s="45">
        <v>41</v>
      </c>
      <c r="M642" s="45">
        <v>160</v>
      </c>
      <c r="N642" s="45">
        <v>10310</v>
      </c>
      <c r="O642" s="42">
        <f t="shared" si="63"/>
        <v>72788.599999999991</v>
      </c>
      <c r="P642" s="45"/>
      <c r="Q642" s="45">
        <v>1122</v>
      </c>
      <c r="R642" s="42">
        <f t="shared" si="69"/>
        <v>12.5</v>
      </c>
      <c r="S642" s="42">
        <f t="shared" si="64"/>
        <v>7921.32</v>
      </c>
      <c r="T642" s="45">
        <v>14025</v>
      </c>
      <c r="U642" s="45"/>
      <c r="V642" s="45"/>
      <c r="W642" s="45"/>
      <c r="X642" s="45">
        <v>980</v>
      </c>
      <c r="Y642" s="42">
        <f t="shared" si="65"/>
        <v>6918.8</v>
      </c>
      <c r="Z642" s="40">
        <f t="shared" si="66"/>
        <v>99016.5</v>
      </c>
      <c r="AA642" s="42">
        <f t="shared" si="67"/>
        <v>26227.900000000009</v>
      </c>
      <c r="AB642" s="40"/>
      <c r="AC642" s="40"/>
      <c r="AD642" s="40"/>
      <c r="AE642" s="40"/>
      <c r="AF642" s="40"/>
      <c r="AG642" s="40"/>
      <c r="AH642" s="40"/>
    </row>
    <row r="643" spans="1:34" s="29" customFormat="1" x14ac:dyDescent="0.25">
      <c r="A643" s="56">
        <v>640</v>
      </c>
      <c r="B643" s="56" t="s">
        <v>843</v>
      </c>
      <c r="C643" s="40" t="s">
        <v>844</v>
      </c>
      <c r="D643" s="40" t="s">
        <v>845</v>
      </c>
      <c r="E643" s="40">
        <v>48.14</v>
      </c>
      <c r="F643" s="40" t="s">
        <v>193</v>
      </c>
      <c r="G643" s="40" t="s">
        <v>194</v>
      </c>
      <c r="H643" s="45">
        <v>35</v>
      </c>
      <c r="I643" s="55">
        <v>43432</v>
      </c>
      <c r="J643" s="55">
        <v>43474</v>
      </c>
      <c r="K643" s="55">
        <v>43593</v>
      </c>
      <c r="L643" s="45">
        <v>42</v>
      </c>
      <c r="M643" s="45">
        <v>161</v>
      </c>
      <c r="N643" s="45">
        <v>10560</v>
      </c>
      <c r="O643" s="42">
        <f t="shared" si="63"/>
        <v>74553.600000000006</v>
      </c>
      <c r="P643" s="45"/>
      <c r="Q643" s="45">
        <v>1084</v>
      </c>
      <c r="R643" s="42">
        <f t="shared" si="69"/>
        <v>12.5</v>
      </c>
      <c r="S643" s="42">
        <f t="shared" si="64"/>
        <v>7653.04</v>
      </c>
      <c r="T643" s="45">
        <v>13550</v>
      </c>
      <c r="U643" s="45"/>
      <c r="V643" s="45"/>
      <c r="W643" s="45"/>
      <c r="X643" s="45">
        <v>960</v>
      </c>
      <c r="Y643" s="42">
        <f t="shared" si="65"/>
        <v>6777.5999999999995</v>
      </c>
      <c r="Z643" s="40">
        <f t="shared" si="66"/>
        <v>95663</v>
      </c>
      <c r="AA643" s="42">
        <f t="shared" si="67"/>
        <v>21109.399999999994</v>
      </c>
      <c r="AB643" s="40"/>
      <c r="AC643" s="40"/>
      <c r="AD643" s="40"/>
      <c r="AE643" s="40"/>
      <c r="AF643" s="40"/>
      <c r="AG643" s="40"/>
      <c r="AH643" s="40"/>
    </row>
    <row r="644" spans="1:34" s="29" customFormat="1" x14ac:dyDescent="0.25">
      <c r="A644" s="56">
        <v>641</v>
      </c>
      <c r="B644" s="56" t="s">
        <v>843</v>
      </c>
      <c r="C644" s="40" t="s">
        <v>844</v>
      </c>
      <c r="D644" s="40" t="s">
        <v>845</v>
      </c>
      <c r="E644" s="40">
        <v>48.15</v>
      </c>
      <c r="F644" s="40" t="s">
        <v>195</v>
      </c>
      <c r="G644" s="40" t="s">
        <v>196</v>
      </c>
      <c r="H644" s="45">
        <v>35</v>
      </c>
      <c r="I644" s="55">
        <v>43432</v>
      </c>
      <c r="J644" s="55">
        <v>43474</v>
      </c>
      <c r="K644" s="55">
        <v>43593</v>
      </c>
      <c r="L644" s="45">
        <v>42</v>
      </c>
      <c r="M644" s="45">
        <v>161</v>
      </c>
      <c r="N644" s="45">
        <v>10460</v>
      </c>
      <c r="O644" s="42">
        <f t="shared" si="63"/>
        <v>73847.599999999991</v>
      </c>
      <c r="P644" s="45"/>
      <c r="Q644" s="45">
        <v>1213</v>
      </c>
      <c r="R644" s="42">
        <f t="shared" si="69"/>
        <v>12.5</v>
      </c>
      <c r="S644" s="42">
        <f t="shared" si="64"/>
        <v>8563.7800000000007</v>
      </c>
      <c r="T644" s="45">
        <v>15162.5</v>
      </c>
      <c r="U644" s="45"/>
      <c r="V644" s="45"/>
      <c r="W644" s="45"/>
      <c r="X644" s="45">
        <v>1000</v>
      </c>
      <c r="Y644" s="42">
        <f t="shared" si="65"/>
        <v>7060</v>
      </c>
      <c r="Z644" s="40">
        <f t="shared" si="66"/>
        <v>107047.25000000001</v>
      </c>
      <c r="AA644" s="42">
        <f t="shared" si="67"/>
        <v>33199.650000000023</v>
      </c>
      <c r="AB644" s="40"/>
      <c r="AC644" s="40"/>
      <c r="AD644" s="40"/>
      <c r="AE644" s="40"/>
      <c r="AF644" s="40"/>
      <c r="AG644" s="40"/>
      <c r="AH644" s="40"/>
    </row>
    <row r="645" spans="1:34" s="29" customFormat="1" x14ac:dyDescent="0.25">
      <c r="A645" s="56">
        <v>642</v>
      </c>
      <c r="B645" s="56" t="s">
        <v>843</v>
      </c>
      <c r="C645" s="40" t="s">
        <v>844</v>
      </c>
      <c r="D645" s="40" t="s">
        <v>845</v>
      </c>
      <c r="E645" s="40">
        <v>48.16</v>
      </c>
      <c r="F645" s="40" t="s">
        <v>255</v>
      </c>
      <c r="G645" s="40" t="s">
        <v>256</v>
      </c>
      <c r="H645" s="45">
        <v>35</v>
      </c>
      <c r="I645" s="55">
        <v>43432</v>
      </c>
      <c r="J645" s="55">
        <v>43477</v>
      </c>
      <c r="K645" s="55">
        <v>43594</v>
      </c>
      <c r="L645" s="45">
        <v>45</v>
      </c>
      <c r="M645" s="45">
        <v>162</v>
      </c>
      <c r="N645" s="45">
        <v>10260</v>
      </c>
      <c r="O645" s="42">
        <f t="shared" ref="O645:O708" si="71">(N645/H645)*247.1</f>
        <v>72435.600000000006</v>
      </c>
      <c r="P645" s="45"/>
      <c r="Q645" s="45">
        <v>1202</v>
      </c>
      <c r="R645" s="42">
        <f t="shared" si="69"/>
        <v>12.5</v>
      </c>
      <c r="S645" s="42">
        <f t="shared" ref="S645:S708" si="72">(Q645/H645)*247.1</f>
        <v>8486.119999999999</v>
      </c>
      <c r="T645" s="45">
        <v>15025</v>
      </c>
      <c r="U645" s="45"/>
      <c r="V645" s="45"/>
      <c r="W645" s="45"/>
      <c r="X645" s="45">
        <v>1000</v>
      </c>
      <c r="Y645" s="42">
        <f t="shared" ref="Y645:Y708" si="73">(X645/H645)*247.1</f>
        <v>7060</v>
      </c>
      <c r="Z645" s="40">
        <f t="shared" ref="Z645:Z708" si="74">S645*R645</f>
        <v>106076.49999999999</v>
      </c>
      <c r="AA645" s="42">
        <f t="shared" ref="AA645:AA708" si="75">Z645-O645</f>
        <v>33640.89999999998</v>
      </c>
      <c r="AB645" s="40"/>
      <c r="AC645" s="40"/>
      <c r="AD645" s="40"/>
      <c r="AE645" s="40"/>
      <c r="AF645" s="40"/>
      <c r="AG645" s="40"/>
      <c r="AH645" s="40"/>
    </row>
    <row r="646" spans="1:34" s="29" customFormat="1" x14ac:dyDescent="0.25">
      <c r="A646" s="56">
        <v>643</v>
      </c>
      <c r="B646" s="56" t="s">
        <v>843</v>
      </c>
      <c r="C646" s="40" t="s">
        <v>844</v>
      </c>
      <c r="D646" s="40" t="s">
        <v>845</v>
      </c>
      <c r="E646" s="40">
        <v>48.17</v>
      </c>
      <c r="F646" s="40" t="s">
        <v>258</v>
      </c>
      <c r="G646" s="40" t="s">
        <v>259</v>
      </c>
      <c r="H646" s="45">
        <v>35</v>
      </c>
      <c r="I646" s="55">
        <v>43432</v>
      </c>
      <c r="J646" s="55">
        <v>43478</v>
      </c>
      <c r="K646" s="55">
        <v>43594</v>
      </c>
      <c r="L646" s="45">
        <v>46</v>
      </c>
      <c r="M646" s="45">
        <v>162</v>
      </c>
      <c r="N646" s="45">
        <v>10460</v>
      </c>
      <c r="O646" s="42">
        <f t="shared" si="71"/>
        <v>73847.599999999991</v>
      </c>
      <c r="P646" s="45"/>
      <c r="Q646" s="45">
        <v>1229</v>
      </c>
      <c r="R646" s="42">
        <f t="shared" si="69"/>
        <v>1.2493897477624085</v>
      </c>
      <c r="S646" s="42">
        <f t="shared" si="72"/>
        <v>8676.74</v>
      </c>
      <c r="T646" s="45">
        <v>1535.5</v>
      </c>
      <c r="U646" s="45"/>
      <c r="V646" s="45"/>
      <c r="W646" s="45"/>
      <c r="X646" s="45">
        <v>1020</v>
      </c>
      <c r="Y646" s="42">
        <f t="shared" si="73"/>
        <v>7201.2</v>
      </c>
      <c r="Z646" s="40">
        <f t="shared" si="74"/>
        <v>10840.630000000001</v>
      </c>
      <c r="AA646" s="42">
        <f t="shared" si="75"/>
        <v>-63006.969999999987</v>
      </c>
      <c r="AB646" s="40"/>
      <c r="AC646" s="40"/>
      <c r="AD646" s="40"/>
      <c r="AE646" s="40"/>
      <c r="AF646" s="40"/>
      <c r="AG646" s="40"/>
      <c r="AH646" s="40"/>
    </row>
    <row r="647" spans="1:34" s="29" customFormat="1" x14ac:dyDescent="0.25">
      <c r="A647" s="56">
        <v>644</v>
      </c>
      <c r="B647" s="56" t="s">
        <v>843</v>
      </c>
      <c r="C647" s="40" t="s">
        <v>844</v>
      </c>
      <c r="D647" s="40" t="s">
        <v>845</v>
      </c>
      <c r="E647" s="40">
        <v>48.18</v>
      </c>
      <c r="F647" s="40" t="s">
        <v>261</v>
      </c>
      <c r="G647" s="40" t="s">
        <v>262</v>
      </c>
      <c r="H647" s="45">
        <v>35</v>
      </c>
      <c r="I647" s="55">
        <v>43432</v>
      </c>
      <c r="J647" s="55">
        <v>43476</v>
      </c>
      <c r="K647" s="55">
        <v>43593</v>
      </c>
      <c r="L647" s="45">
        <v>44</v>
      </c>
      <c r="M647" s="45">
        <v>161</v>
      </c>
      <c r="N647" s="45">
        <v>10560</v>
      </c>
      <c r="O647" s="42">
        <f t="shared" si="71"/>
        <v>74553.600000000006</v>
      </c>
      <c r="P647" s="45"/>
      <c r="Q647" s="45">
        <v>1549</v>
      </c>
      <c r="R647" s="42">
        <f t="shared" si="69"/>
        <v>12.5</v>
      </c>
      <c r="S647" s="42">
        <f t="shared" si="72"/>
        <v>10935.94</v>
      </c>
      <c r="T647" s="45">
        <v>19362.5</v>
      </c>
      <c r="U647" s="45"/>
      <c r="V647" s="45"/>
      <c r="W647" s="45"/>
      <c r="X647" s="45">
        <v>1040</v>
      </c>
      <c r="Y647" s="42">
        <f t="shared" si="73"/>
        <v>7342.4</v>
      </c>
      <c r="Z647" s="40">
        <f t="shared" si="74"/>
        <v>136699.25</v>
      </c>
      <c r="AA647" s="42">
        <f t="shared" si="75"/>
        <v>62145.649999999994</v>
      </c>
      <c r="AB647" s="40"/>
      <c r="AC647" s="40"/>
      <c r="AD647" s="40"/>
      <c r="AE647" s="40"/>
      <c r="AF647" s="40"/>
      <c r="AG647" s="40"/>
      <c r="AH647" s="40"/>
    </row>
    <row r="648" spans="1:34" s="29" customFormat="1" x14ac:dyDescent="0.25">
      <c r="A648" s="56">
        <v>645</v>
      </c>
      <c r="B648" s="56" t="s">
        <v>843</v>
      </c>
      <c r="C648" s="40" t="s">
        <v>844</v>
      </c>
      <c r="D648" s="40" t="s">
        <v>845</v>
      </c>
      <c r="E648" s="40">
        <v>48.19</v>
      </c>
      <c r="F648" s="40" t="s">
        <v>243</v>
      </c>
      <c r="G648" s="40" t="s">
        <v>264</v>
      </c>
      <c r="H648" s="45">
        <v>35</v>
      </c>
      <c r="I648" s="55">
        <v>43432</v>
      </c>
      <c r="J648" s="55">
        <v>43475</v>
      </c>
      <c r="K648" s="55">
        <v>43592</v>
      </c>
      <c r="L648" s="45">
        <v>43</v>
      </c>
      <c r="M648" s="45">
        <v>160</v>
      </c>
      <c r="N648" s="45">
        <v>10460</v>
      </c>
      <c r="O648" s="42">
        <f t="shared" si="71"/>
        <v>73847.599999999991</v>
      </c>
      <c r="P648" s="45"/>
      <c r="Q648" s="45">
        <v>1158</v>
      </c>
      <c r="R648" s="42">
        <f t="shared" ref="R648:R690" si="76">T648/Q648</f>
        <v>12.456822107081175</v>
      </c>
      <c r="S648" s="42">
        <f t="shared" si="72"/>
        <v>8175.4800000000005</v>
      </c>
      <c r="T648" s="45">
        <v>14425</v>
      </c>
      <c r="U648" s="45"/>
      <c r="V648" s="45"/>
      <c r="W648" s="45"/>
      <c r="X648" s="45">
        <v>980</v>
      </c>
      <c r="Y648" s="42">
        <f t="shared" si="73"/>
        <v>6918.8</v>
      </c>
      <c r="Z648" s="40">
        <f t="shared" si="74"/>
        <v>101840.50000000001</v>
      </c>
      <c r="AA648" s="42">
        <f t="shared" si="75"/>
        <v>27992.900000000023</v>
      </c>
      <c r="AB648" s="40"/>
      <c r="AC648" s="40"/>
      <c r="AD648" s="40"/>
      <c r="AE648" s="40"/>
      <c r="AF648" s="40"/>
      <c r="AG648" s="40"/>
      <c r="AH648" s="40"/>
    </row>
    <row r="649" spans="1:34" s="29" customFormat="1" x14ac:dyDescent="0.25">
      <c r="A649" s="56">
        <v>646</v>
      </c>
      <c r="B649" s="56" t="s">
        <v>843</v>
      </c>
      <c r="C649" s="40" t="s">
        <v>844</v>
      </c>
      <c r="D649" s="40" t="s">
        <v>845</v>
      </c>
      <c r="E649" s="42">
        <v>48.2</v>
      </c>
      <c r="F649" s="40" t="s">
        <v>266</v>
      </c>
      <c r="G649" s="40" t="s">
        <v>267</v>
      </c>
      <c r="H649" s="45">
        <v>35</v>
      </c>
      <c r="I649" s="55">
        <v>43432</v>
      </c>
      <c r="J649" s="55">
        <v>43475</v>
      </c>
      <c r="K649" s="55">
        <v>43593</v>
      </c>
      <c r="L649" s="45">
        <v>43</v>
      </c>
      <c r="M649" s="45">
        <v>161</v>
      </c>
      <c r="N649" s="45">
        <v>10360</v>
      </c>
      <c r="O649" s="42">
        <f t="shared" si="71"/>
        <v>73141.599999999991</v>
      </c>
      <c r="P649" s="45"/>
      <c r="Q649" s="45">
        <v>1168</v>
      </c>
      <c r="R649" s="42">
        <f t="shared" si="76"/>
        <v>12.457191780821917</v>
      </c>
      <c r="S649" s="42">
        <f t="shared" si="72"/>
        <v>8246.08</v>
      </c>
      <c r="T649" s="45">
        <v>14550</v>
      </c>
      <c r="U649" s="45"/>
      <c r="V649" s="45"/>
      <c r="W649" s="45"/>
      <c r="X649" s="45">
        <v>960</v>
      </c>
      <c r="Y649" s="42">
        <f t="shared" si="73"/>
        <v>6777.5999999999995</v>
      </c>
      <c r="Z649" s="40">
        <f t="shared" si="74"/>
        <v>102723</v>
      </c>
      <c r="AA649" s="42">
        <f t="shared" si="75"/>
        <v>29581.400000000009</v>
      </c>
      <c r="AB649" s="40"/>
      <c r="AC649" s="40"/>
      <c r="AD649" s="40"/>
      <c r="AE649" s="40"/>
      <c r="AF649" s="40"/>
      <c r="AG649" s="40"/>
      <c r="AH649" s="40"/>
    </row>
    <row r="650" spans="1:34" s="29" customFormat="1" x14ac:dyDescent="0.25">
      <c r="A650" s="56">
        <v>647</v>
      </c>
      <c r="B650" s="56" t="s">
        <v>843</v>
      </c>
      <c r="C650" s="40" t="s">
        <v>844</v>
      </c>
      <c r="D650" s="40" t="s">
        <v>845</v>
      </c>
      <c r="E650" s="40">
        <v>48.21</v>
      </c>
      <c r="F650" s="40" t="s">
        <v>269</v>
      </c>
      <c r="G650" s="40" t="s">
        <v>270</v>
      </c>
      <c r="H650" s="45">
        <v>35</v>
      </c>
      <c r="I650" s="55">
        <v>43432</v>
      </c>
      <c r="J650" s="55">
        <v>43476</v>
      </c>
      <c r="K650" s="55">
        <v>43592</v>
      </c>
      <c r="L650" s="45">
        <v>44</v>
      </c>
      <c r="M650" s="45">
        <v>160</v>
      </c>
      <c r="N650" s="45">
        <v>10460</v>
      </c>
      <c r="O650" s="42">
        <f t="shared" si="71"/>
        <v>73847.599999999991</v>
      </c>
      <c r="P650" s="45"/>
      <c r="Q650" s="45">
        <v>1255</v>
      </c>
      <c r="R650" s="42">
        <f t="shared" si="76"/>
        <v>12.5</v>
      </c>
      <c r="S650" s="42">
        <f t="shared" si="72"/>
        <v>8860.2999999999993</v>
      </c>
      <c r="T650" s="45">
        <v>15687.5</v>
      </c>
      <c r="U650" s="45"/>
      <c r="V650" s="45"/>
      <c r="W650" s="45"/>
      <c r="X650" s="45">
        <v>920</v>
      </c>
      <c r="Y650" s="42">
        <f t="shared" si="73"/>
        <v>6495.2</v>
      </c>
      <c r="Z650" s="40">
        <f t="shared" si="74"/>
        <v>110753.74999999999</v>
      </c>
      <c r="AA650" s="42">
        <f t="shared" si="75"/>
        <v>36906.149999999994</v>
      </c>
      <c r="AB650" s="40"/>
      <c r="AC650" s="40"/>
      <c r="AD650" s="40"/>
      <c r="AE650" s="40"/>
      <c r="AF650" s="40"/>
      <c r="AG650" s="40"/>
      <c r="AH650" s="40"/>
    </row>
    <row r="651" spans="1:34" s="29" customFormat="1" x14ac:dyDescent="0.25">
      <c r="A651" s="56">
        <v>648</v>
      </c>
      <c r="B651" s="56" t="s">
        <v>843</v>
      </c>
      <c r="C651" s="40" t="s">
        <v>844</v>
      </c>
      <c r="D651" s="40" t="s">
        <v>845</v>
      </c>
      <c r="E651" s="40">
        <v>48.22</v>
      </c>
      <c r="F651" s="40" t="s">
        <v>272</v>
      </c>
      <c r="G651" s="40" t="s">
        <v>273</v>
      </c>
      <c r="H651" s="45">
        <v>35</v>
      </c>
      <c r="I651" s="55">
        <v>43432</v>
      </c>
      <c r="J651" s="55">
        <v>43473</v>
      </c>
      <c r="K651" s="55">
        <v>43579</v>
      </c>
      <c r="L651" s="45">
        <v>41</v>
      </c>
      <c r="M651" s="45">
        <v>147</v>
      </c>
      <c r="N651" s="45">
        <v>10510</v>
      </c>
      <c r="O651" s="42">
        <f t="shared" si="71"/>
        <v>74200.599999999991</v>
      </c>
      <c r="P651" s="45"/>
      <c r="Q651" s="45">
        <v>1442</v>
      </c>
      <c r="R651" s="42">
        <f t="shared" si="76"/>
        <v>12.5</v>
      </c>
      <c r="S651" s="42">
        <f t="shared" si="72"/>
        <v>10180.52</v>
      </c>
      <c r="T651" s="45">
        <v>18025</v>
      </c>
      <c r="U651" s="45"/>
      <c r="V651" s="45"/>
      <c r="W651" s="45"/>
      <c r="X651" s="45">
        <v>1040</v>
      </c>
      <c r="Y651" s="42">
        <f t="shared" si="73"/>
        <v>7342.4</v>
      </c>
      <c r="Z651" s="40">
        <f t="shared" si="74"/>
        <v>127256.5</v>
      </c>
      <c r="AA651" s="42">
        <f t="shared" si="75"/>
        <v>53055.900000000009</v>
      </c>
      <c r="AB651" s="40"/>
      <c r="AC651" s="40"/>
      <c r="AD651" s="40"/>
      <c r="AE651" s="40"/>
      <c r="AF651" s="40"/>
      <c r="AG651" s="40"/>
      <c r="AH651" s="40"/>
    </row>
    <row r="652" spans="1:34" s="29" customFormat="1" x14ac:dyDescent="0.25">
      <c r="A652" s="56">
        <v>649</v>
      </c>
      <c r="B652" s="56" t="s">
        <v>843</v>
      </c>
      <c r="C652" s="40" t="s">
        <v>844</v>
      </c>
      <c r="D652" s="40" t="s">
        <v>845</v>
      </c>
      <c r="E652" s="40">
        <v>48.23</v>
      </c>
      <c r="F652" s="40" t="s">
        <v>275</v>
      </c>
      <c r="G652" s="40" t="s">
        <v>276</v>
      </c>
      <c r="H652" s="45">
        <v>35</v>
      </c>
      <c r="I652" s="55">
        <v>43432</v>
      </c>
      <c r="J652" s="55">
        <v>43473</v>
      </c>
      <c r="K652" s="55">
        <v>43592</v>
      </c>
      <c r="L652" s="45">
        <v>41</v>
      </c>
      <c r="M652" s="45">
        <v>160</v>
      </c>
      <c r="N652" s="45">
        <v>10450</v>
      </c>
      <c r="O652" s="42">
        <f t="shared" si="71"/>
        <v>73777</v>
      </c>
      <c r="P652" s="45"/>
      <c r="Q652" s="45">
        <v>1242</v>
      </c>
      <c r="R652" s="42">
        <f t="shared" si="76"/>
        <v>12.5</v>
      </c>
      <c r="S652" s="42">
        <f t="shared" si="72"/>
        <v>8768.52</v>
      </c>
      <c r="T652" s="45">
        <v>15525</v>
      </c>
      <c r="U652" s="45"/>
      <c r="V652" s="45"/>
      <c r="W652" s="45"/>
      <c r="X652" s="45">
        <v>1040</v>
      </c>
      <c r="Y652" s="42">
        <f t="shared" si="73"/>
        <v>7342.4</v>
      </c>
      <c r="Z652" s="40">
        <f t="shared" si="74"/>
        <v>109606.5</v>
      </c>
      <c r="AA652" s="42">
        <f t="shared" si="75"/>
        <v>35829.5</v>
      </c>
      <c r="AB652" s="40"/>
      <c r="AC652" s="40"/>
      <c r="AD652" s="40"/>
      <c r="AE652" s="40"/>
      <c r="AF652" s="40"/>
      <c r="AG652" s="40"/>
      <c r="AH652" s="40"/>
    </row>
    <row r="653" spans="1:34" s="29" customFormat="1" x14ac:dyDescent="0.25">
      <c r="A653" s="56">
        <v>650</v>
      </c>
      <c r="B653" s="56" t="s">
        <v>843</v>
      </c>
      <c r="C653" s="40" t="s">
        <v>844</v>
      </c>
      <c r="D653" s="40" t="s">
        <v>845</v>
      </c>
      <c r="E653" s="40">
        <v>48.24</v>
      </c>
      <c r="F653" s="40" t="s">
        <v>278</v>
      </c>
      <c r="G653" s="40" t="s">
        <v>279</v>
      </c>
      <c r="H653" s="45">
        <v>35</v>
      </c>
      <c r="I653" s="55">
        <v>43432</v>
      </c>
      <c r="J653" s="55">
        <v>43472</v>
      </c>
      <c r="K653" s="55">
        <v>43592</v>
      </c>
      <c r="L653" s="45">
        <v>40</v>
      </c>
      <c r="M653" s="45">
        <v>160</v>
      </c>
      <c r="N653" s="45">
        <v>10360</v>
      </c>
      <c r="O653" s="42">
        <f t="shared" si="71"/>
        <v>73141.599999999991</v>
      </c>
      <c r="P653" s="45"/>
      <c r="Q653" s="45">
        <v>1122</v>
      </c>
      <c r="R653" s="42">
        <f t="shared" si="76"/>
        <v>12.5</v>
      </c>
      <c r="S653" s="42">
        <f t="shared" si="72"/>
        <v>7921.32</v>
      </c>
      <c r="T653" s="45">
        <v>14025</v>
      </c>
      <c r="U653" s="45"/>
      <c r="V653" s="45"/>
      <c r="W653" s="45"/>
      <c r="X653" s="45">
        <v>1000</v>
      </c>
      <c r="Y653" s="42">
        <f t="shared" si="73"/>
        <v>7060</v>
      </c>
      <c r="Z653" s="40">
        <f t="shared" si="74"/>
        <v>99016.5</v>
      </c>
      <c r="AA653" s="42">
        <f t="shared" si="75"/>
        <v>25874.900000000009</v>
      </c>
      <c r="AB653" s="40"/>
      <c r="AC653" s="40"/>
      <c r="AD653" s="40"/>
      <c r="AE653" s="40"/>
      <c r="AF653" s="40"/>
      <c r="AG653" s="40"/>
      <c r="AH653" s="40"/>
    </row>
    <row r="654" spans="1:34" s="29" customFormat="1" x14ac:dyDescent="0.25">
      <c r="A654" s="56">
        <v>651</v>
      </c>
      <c r="B654" s="56" t="s">
        <v>843</v>
      </c>
      <c r="C654" s="40" t="s">
        <v>844</v>
      </c>
      <c r="D654" s="40" t="s">
        <v>845</v>
      </c>
      <c r="E654" s="40">
        <v>48.25</v>
      </c>
      <c r="F654" s="40" t="s">
        <v>281</v>
      </c>
      <c r="G654" s="40" t="s">
        <v>282</v>
      </c>
      <c r="H654" s="45">
        <v>35</v>
      </c>
      <c r="I654" s="55">
        <v>43432</v>
      </c>
      <c r="J654" s="55">
        <v>43473</v>
      </c>
      <c r="K654" s="55">
        <v>43592</v>
      </c>
      <c r="L654" s="45">
        <v>41</v>
      </c>
      <c r="M654" s="45">
        <v>160</v>
      </c>
      <c r="N654" s="45">
        <v>10310</v>
      </c>
      <c r="O654" s="42">
        <f t="shared" si="71"/>
        <v>72788.599999999991</v>
      </c>
      <c r="P654" s="45"/>
      <c r="Q654" s="45">
        <v>1122</v>
      </c>
      <c r="R654" s="42">
        <f t="shared" si="76"/>
        <v>12.5</v>
      </c>
      <c r="S654" s="42">
        <f t="shared" si="72"/>
        <v>7921.32</v>
      </c>
      <c r="T654" s="45">
        <v>14025</v>
      </c>
      <c r="U654" s="45"/>
      <c r="V654" s="45"/>
      <c r="W654" s="45"/>
      <c r="X654" s="45">
        <v>980</v>
      </c>
      <c r="Y654" s="42">
        <f t="shared" si="73"/>
        <v>6918.8</v>
      </c>
      <c r="Z654" s="40">
        <f t="shared" si="74"/>
        <v>99016.5</v>
      </c>
      <c r="AA654" s="42">
        <f t="shared" si="75"/>
        <v>26227.900000000009</v>
      </c>
      <c r="AB654" s="40"/>
      <c r="AC654" s="40"/>
      <c r="AD654" s="40"/>
      <c r="AE654" s="40"/>
      <c r="AF654" s="40"/>
      <c r="AG654" s="40"/>
      <c r="AH654" s="40"/>
    </row>
    <row r="655" spans="1:34" s="29" customFormat="1" x14ac:dyDescent="0.25">
      <c r="A655" s="56">
        <v>652</v>
      </c>
      <c r="B655" s="56" t="s">
        <v>843</v>
      </c>
      <c r="C655" s="40" t="s">
        <v>844</v>
      </c>
      <c r="D655" s="40" t="s">
        <v>845</v>
      </c>
      <c r="E655" s="40">
        <v>48.26</v>
      </c>
      <c r="F655" s="40" t="s">
        <v>284</v>
      </c>
      <c r="G655" s="40" t="s">
        <v>285</v>
      </c>
      <c r="H655" s="45">
        <v>35</v>
      </c>
      <c r="I655" s="55">
        <v>43432</v>
      </c>
      <c r="J655" s="55">
        <v>43474</v>
      </c>
      <c r="K655" s="55">
        <v>43593</v>
      </c>
      <c r="L655" s="45">
        <v>42</v>
      </c>
      <c r="M655" s="45">
        <v>161</v>
      </c>
      <c r="N655" s="45">
        <v>10560</v>
      </c>
      <c r="O655" s="42">
        <f t="shared" si="71"/>
        <v>74553.600000000006</v>
      </c>
      <c r="P655" s="45"/>
      <c r="Q655" s="45">
        <v>1084</v>
      </c>
      <c r="R655" s="42">
        <f t="shared" si="76"/>
        <v>12.5</v>
      </c>
      <c r="S655" s="42">
        <f t="shared" si="72"/>
        <v>7653.04</v>
      </c>
      <c r="T655" s="45">
        <v>13550</v>
      </c>
      <c r="U655" s="45"/>
      <c r="V655" s="45"/>
      <c r="W655" s="45"/>
      <c r="X655" s="45">
        <v>960</v>
      </c>
      <c r="Y655" s="42">
        <f t="shared" si="73"/>
        <v>6777.5999999999995</v>
      </c>
      <c r="Z655" s="40">
        <f t="shared" si="74"/>
        <v>95663</v>
      </c>
      <c r="AA655" s="42">
        <f t="shared" si="75"/>
        <v>21109.399999999994</v>
      </c>
      <c r="AB655" s="40"/>
      <c r="AC655" s="40"/>
      <c r="AD655" s="40"/>
      <c r="AE655" s="40"/>
      <c r="AF655" s="40"/>
      <c r="AG655" s="40"/>
      <c r="AH655" s="40"/>
    </row>
    <row r="656" spans="1:34" s="29" customFormat="1" x14ac:dyDescent="0.25">
      <c r="A656" s="56">
        <v>653</v>
      </c>
      <c r="B656" s="56" t="s">
        <v>843</v>
      </c>
      <c r="C656" s="40" t="s">
        <v>846</v>
      </c>
      <c r="D656" s="40" t="s">
        <v>847</v>
      </c>
      <c r="E656" s="40">
        <v>50.24</v>
      </c>
      <c r="F656" s="40" t="s">
        <v>287</v>
      </c>
      <c r="G656" s="40" t="s">
        <v>288</v>
      </c>
      <c r="H656" s="45">
        <v>33</v>
      </c>
      <c r="I656" s="55">
        <v>43428</v>
      </c>
      <c r="J656" s="55">
        <v>43470</v>
      </c>
      <c r="K656" s="55">
        <v>43595</v>
      </c>
      <c r="L656" s="45">
        <v>42</v>
      </c>
      <c r="M656" s="45">
        <v>167</v>
      </c>
      <c r="N656" s="45">
        <v>10030</v>
      </c>
      <c r="O656" s="42">
        <f t="shared" si="71"/>
        <v>75103.42424242424</v>
      </c>
      <c r="P656" s="45"/>
      <c r="Q656" s="45">
        <v>1122</v>
      </c>
      <c r="R656" s="42">
        <f t="shared" si="76"/>
        <v>12.507130124777184</v>
      </c>
      <c r="S656" s="42">
        <f t="shared" si="72"/>
        <v>8401.4</v>
      </c>
      <c r="T656" s="45">
        <v>14033</v>
      </c>
      <c r="U656" s="45"/>
      <c r="V656" s="45"/>
      <c r="W656" s="45"/>
      <c r="X656" s="45">
        <v>1047</v>
      </c>
      <c r="Y656" s="42">
        <f t="shared" si="73"/>
        <v>7839.8090909090906</v>
      </c>
      <c r="Z656" s="40">
        <f t="shared" si="74"/>
        <v>105077.40303030303</v>
      </c>
      <c r="AA656" s="42">
        <f t="shared" si="75"/>
        <v>29973.97878787879</v>
      </c>
      <c r="AB656" s="40"/>
      <c r="AC656" s="40"/>
      <c r="AD656" s="40"/>
      <c r="AE656" s="40"/>
      <c r="AF656" s="40"/>
      <c r="AG656" s="40"/>
      <c r="AH656" s="40"/>
    </row>
    <row r="657" spans="1:34" s="29" customFormat="1" x14ac:dyDescent="0.25">
      <c r="A657" s="56">
        <v>654</v>
      </c>
      <c r="B657" s="56" t="s">
        <v>843</v>
      </c>
      <c r="C657" s="40" t="s">
        <v>846</v>
      </c>
      <c r="D657" s="40" t="s">
        <v>847</v>
      </c>
      <c r="E657" s="40">
        <v>50.25</v>
      </c>
      <c r="F657" s="40" t="s">
        <v>290</v>
      </c>
      <c r="G657" s="40" t="s">
        <v>291</v>
      </c>
      <c r="H657" s="45">
        <v>35</v>
      </c>
      <c r="I657" s="55">
        <v>43434</v>
      </c>
      <c r="J657" s="55">
        <v>43473</v>
      </c>
      <c r="K657" s="55">
        <v>43597</v>
      </c>
      <c r="L657" s="45">
        <v>39</v>
      </c>
      <c r="M657" s="45">
        <v>163</v>
      </c>
      <c r="N657" s="45">
        <v>9730</v>
      </c>
      <c r="O657" s="42">
        <f t="shared" si="71"/>
        <v>68693.8</v>
      </c>
      <c r="P657" s="45"/>
      <c r="Q657" s="45">
        <v>1428</v>
      </c>
      <c r="R657" s="42">
        <f t="shared" si="76"/>
        <v>12.5</v>
      </c>
      <c r="S657" s="42">
        <f t="shared" si="72"/>
        <v>10081.679999999998</v>
      </c>
      <c r="T657" s="45">
        <v>17850</v>
      </c>
      <c r="U657" s="45"/>
      <c r="V657" s="45"/>
      <c r="W657" s="45"/>
      <c r="X657" s="45">
        <v>1308</v>
      </c>
      <c r="Y657" s="42">
        <f t="shared" si="73"/>
        <v>9234.48</v>
      </c>
      <c r="Z657" s="40">
        <f t="shared" si="74"/>
        <v>126020.99999999999</v>
      </c>
      <c r="AA657" s="42">
        <f t="shared" si="75"/>
        <v>57327.199999999983</v>
      </c>
      <c r="AB657" s="40"/>
      <c r="AC657" s="40"/>
      <c r="AD657" s="40"/>
      <c r="AE657" s="40"/>
      <c r="AF657" s="40"/>
      <c r="AG657" s="40"/>
      <c r="AH657" s="40"/>
    </row>
    <row r="658" spans="1:34" s="29" customFormat="1" x14ac:dyDescent="0.25">
      <c r="A658" s="56">
        <v>655</v>
      </c>
      <c r="B658" s="56" t="s">
        <v>843</v>
      </c>
      <c r="C658" s="40" t="s">
        <v>846</v>
      </c>
      <c r="D658" s="40" t="s">
        <v>847</v>
      </c>
      <c r="E658" s="40">
        <v>50.26</v>
      </c>
      <c r="F658" s="40" t="s">
        <v>293</v>
      </c>
      <c r="G658" s="40" t="s">
        <v>294</v>
      </c>
      <c r="H658" s="45">
        <v>35</v>
      </c>
      <c r="I658" s="55">
        <v>43434</v>
      </c>
      <c r="J658" s="55">
        <v>43473</v>
      </c>
      <c r="K658" s="55">
        <v>43595</v>
      </c>
      <c r="L658" s="45">
        <v>39</v>
      </c>
      <c r="M658" s="45">
        <v>161</v>
      </c>
      <c r="N658" s="45">
        <v>9930</v>
      </c>
      <c r="O658" s="42">
        <f t="shared" si="71"/>
        <v>70105.8</v>
      </c>
      <c r="P658" s="45"/>
      <c r="Q658" s="45">
        <v>1176</v>
      </c>
      <c r="R658" s="42">
        <f t="shared" si="76"/>
        <v>12.5</v>
      </c>
      <c r="S658" s="42">
        <f t="shared" si="72"/>
        <v>8302.56</v>
      </c>
      <c r="T658" s="45">
        <v>14700</v>
      </c>
      <c r="U658" s="45"/>
      <c r="V658" s="45"/>
      <c r="W658" s="45"/>
      <c r="X658" s="45">
        <v>1081</v>
      </c>
      <c r="Y658" s="42">
        <f t="shared" si="73"/>
        <v>7631.86</v>
      </c>
      <c r="Z658" s="40">
        <f t="shared" si="74"/>
        <v>103782</v>
      </c>
      <c r="AA658" s="42">
        <f t="shared" si="75"/>
        <v>33676.199999999997</v>
      </c>
      <c r="AB658" s="40"/>
      <c r="AC658" s="40"/>
      <c r="AD658" s="40"/>
      <c r="AE658" s="40"/>
      <c r="AF658" s="40"/>
      <c r="AG658" s="40"/>
      <c r="AH658" s="40"/>
    </row>
    <row r="659" spans="1:34" s="29" customFormat="1" x14ac:dyDescent="0.25">
      <c r="A659" s="56">
        <v>656</v>
      </c>
      <c r="B659" s="56" t="s">
        <v>843</v>
      </c>
      <c r="C659" s="40" t="s">
        <v>846</v>
      </c>
      <c r="D659" s="40" t="s">
        <v>847</v>
      </c>
      <c r="E659" s="40">
        <v>50.12</v>
      </c>
      <c r="F659" s="40" t="s">
        <v>296</v>
      </c>
      <c r="G659" s="40" t="s">
        <v>297</v>
      </c>
      <c r="H659" s="45">
        <v>35</v>
      </c>
      <c r="I659" s="55">
        <v>43441</v>
      </c>
      <c r="J659" s="55">
        <v>43475</v>
      </c>
      <c r="K659" s="55">
        <v>43603</v>
      </c>
      <c r="L659" s="45">
        <v>34</v>
      </c>
      <c r="M659" s="45">
        <v>162</v>
      </c>
      <c r="N659" s="45">
        <v>10280</v>
      </c>
      <c r="O659" s="42">
        <f t="shared" si="71"/>
        <v>72576.800000000003</v>
      </c>
      <c r="P659" s="45"/>
      <c r="Q659" s="45">
        <v>1159</v>
      </c>
      <c r="R659" s="42">
        <f t="shared" si="76"/>
        <v>12.391716997411562</v>
      </c>
      <c r="S659" s="42">
        <f t="shared" si="72"/>
        <v>8182.54</v>
      </c>
      <c r="T659" s="45">
        <v>14362</v>
      </c>
      <c r="U659" s="45"/>
      <c r="V659" s="45"/>
      <c r="W659" s="45"/>
      <c r="X659" s="45">
        <v>1029</v>
      </c>
      <c r="Y659" s="42">
        <f t="shared" si="73"/>
        <v>7264.74</v>
      </c>
      <c r="Z659" s="40">
        <f t="shared" si="74"/>
        <v>101395.72</v>
      </c>
      <c r="AA659" s="42">
        <f t="shared" si="75"/>
        <v>28818.92</v>
      </c>
      <c r="AB659" s="40"/>
      <c r="AC659" s="40"/>
      <c r="AD659" s="40"/>
      <c r="AE659" s="40"/>
      <c r="AF659" s="40"/>
      <c r="AG659" s="40"/>
      <c r="AH659" s="40"/>
    </row>
    <row r="660" spans="1:34" s="29" customFormat="1" x14ac:dyDescent="0.25">
      <c r="A660" s="56">
        <v>657</v>
      </c>
      <c r="B660" s="56" t="s">
        <v>843</v>
      </c>
      <c r="C660" s="40" t="s">
        <v>846</v>
      </c>
      <c r="D660" s="40" t="s">
        <v>847</v>
      </c>
      <c r="E660" s="40">
        <v>50.13</v>
      </c>
      <c r="F660" s="40" t="s">
        <v>299</v>
      </c>
      <c r="G660" s="40" t="s">
        <v>300</v>
      </c>
      <c r="H660" s="45">
        <v>35</v>
      </c>
      <c r="I660" s="55">
        <v>43430</v>
      </c>
      <c r="J660" s="55">
        <v>43468</v>
      </c>
      <c r="K660" s="55">
        <v>43595</v>
      </c>
      <c r="L660" s="45">
        <v>38</v>
      </c>
      <c r="M660" s="45">
        <v>165</v>
      </c>
      <c r="N660" s="45">
        <v>9380</v>
      </c>
      <c r="O660" s="42">
        <f t="shared" si="71"/>
        <v>66222.8</v>
      </c>
      <c r="P660" s="45"/>
      <c r="Q660" s="45">
        <v>1122</v>
      </c>
      <c r="R660" s="42">
        <f t="shared" si="76"/>
        <v>12.507130124777184</v>
      </c>
      <c r="S660" s="42">
        <f t="shared" si="72"/>
        <v>7921.32</v>
      </c>
      <c r="T660" s="45">
        <v>14033</v>
      </c>
      <c r="U660" s="45"/>
      <c r="V660" s="45"/>
      <c r="W660" s="45"/>
      <c r="X660" s="45">
        <v>1010</v>
      </c>
      <c r="Y660" s="42">
        <f t="shared" si="73"/>
        <v>7130.6</v>
      </c>
      <c r="Z660" s="40">
        <f t="shared" si="74"/>
        <v>99072.98</v>
      </c>
      <c r="AA660" s="42">
        <f t="shared" si="75"/>
        <v>32850.179999999993</v>
      </c>
      <c r="AB660" s="40"/>
      <c r="AC660" s="40"/>
      <c r="AD660" s="40"/>
      <c r="AE660" s="40"/>
      <c r="AF660" s="40"/>
      <c r="AG660" s="40"/>
      <c r="AH660" s="40"/>
    </row>
    <row r="661" spans="1:34" s="29" customFormat="1" x14ac:dyDescent="0.25">
      <c r="A661" s="56">
        <v>658</v>
      </c>
      <c r="B661" s="56" t="s">
        <v>843</v>
      </c>
      <c r="C661" s="40" t="s">
        <v>846</v>
      </c>
      <c r="D661" s="40" t="s">
        <v>847</v>
      </c>
      <c r="E661" s="40">
        <v>50.14</v>
      </c>
      <c r="F661" s="40" t="s">
        <v>302</v>
      </c>
      <c r="G661" s="40" t="s">
        <v>303</v>
      </c>
      <c r="H661" s="45">
        <v>35</v>
      </c>
      <c r="I661" s="55">
        <v>43424</v>
      </c>
      <c r="J661" s="55">
        <v>43469</v>
      </c>
      <c r="K661" s="55">
        <v>43595</v>
      </c>
      <c r="L661" s="45">
        <v>45</v>
      </c>
      <c r="M661" s="45">
        <v>171</v>
      </c>
      <c r="N661" s="45">
        <v>9780</v>
      </c>
      <c r="O661" s="42">
        <f t="shared" si="71"/>
        <v>69046.8</v>
      </c>
      <c r="P661" s="45"/>
      <c r="Q661" s="45">
        <v>1122</v>
      </c>
      <c r="R661" s="42">
        <f t="shared" si="76"/>
        <v>12.507130124777184</v>
      </c>
      <c r="S661" s="42">
        <f t="shared" si="72"/>
        <v>7921.32</v>
      </c>
      <c r="T661" s="45">
        <v>14033</v>
      </c>
      <c r="U661" s="45"/>
      <c r="V661" s="45"/>
      <c r="W661" s="45"/>
      <c r="X661" s="45">
        <v>1020</v>
      </c>
      <c r="Y661" s="42">
        <f t="shared" si="73"/>
        <v>7201.2</v>
      </c>
      <c r="Z661" s="40">
        <f t="shared" si="74"/>
        <v>99072.98</v>
      </c>
      <c r="AA661" s="42">
        <f t="shared" si="75"/>
        <v>30026.179999999993</v>
      </c>
      <c r="AB661" s="40"/>
      <c r="AC661" s="40"/>
      <c r="AD661" s="40"/>
      <c r="AE661" s="40"/>
      <c r="AF661" s="40"/>
      <c r="AG661" s="40"/>
      <c r="AH661" s="40"/>
    </row>
    <row r="662" spans="1:34" s="29" customFormat="1" x14ac:dyDescent="0.25">
      <c r="A662" s="56">
        <v>659</v>
      </c>
      <c r="B662" s="56" t="s">
        <v>843</v>
      </c>
      <c r="C662" s="40" t="s">
        <v>846</v>
      </c>
      <c r="D662" s="40" t="s">
        <v>847</v>
      </c>
      <c r="E662" s="40">
        <v>50.15</v>
      </c>
      <c r="F662" s="40" t="s">
        <v>307</v>
      </c>
      <c r="G662" s="40" t="s">
        <v>308</v>
      </c>
      <c r="H662" s="45">
        <v>35</v>
      </c>
      <c r="I662" s="55">
        <v>43431</v>
      </c>
      <c r="J662" s="55">
        <v>43469</v>
      </c>
      <c r="K662" s="55">
        <v>43597</v>
      </c>
      <c r="L662" s="45">
        <v>38</v>
      </c>
      <c r="M662" s="45">
        <v>166</v>
      </c>
      <c r="N662" s="45">
        <v>10380</v>
      </c>
      <c r="O662" s="42">
        <f t="shared" si="71"/>
        <v>73282.799999999988</v>
      </c>
      <c r="P662" s="45"/>
      <c r="Q662" s="45">
        <v>1149</v>
      </c>
      <c r="R662" s="42">
        <f t="shared" si="76"/>
        <v>12.503916449086162</v>
      </c>
      <c r="S662" s="42">
        <f t="shared" si="72"/>
        <v>8111.94</v>
      </c>
      <c r="T662" s="45">
        <v>14367</v>
      </c>
      <c r="U662" s="45"/>
      <c r="V662" s="45"/>
      <c r="W662" s="45"/>
      <c r="X662" s="45">
        <v>1055</v>
      </c>
      <c r="Y662" s="42">
        <f t="shared" si="73"/>
        <v>7448.2999999999993</v>
      </c>
      <c r="Z662" s="40">
        <f t="shared" si="74"/>
        <v>101431.02</v>
      </c>
      <c r="AA662" s="42">
        <f t="shared" si="75"/>
        <v>28148.220000000016</v>
      </c>
      <c r="AB662" s="40"/>
      <c r="AC662" s="40"/>
      <c r="AD662" s="40"/>
      <c r="AE662" s="40"/>
      <c r="AF662" s="40"/>
      <c r="AG662" s="40"/>
      <c r="AH662" s="40"/>
    </row>
    <row r="663" spans="1:34" s="29" customFormat="1" x14ac:dyDescent="0.25">
      <c r="A663" s="56">
        <v>660</v>
      </c>
      <c r="B663" s="56" t="s">
        <v>843</v>
      </c>
      <c r="C663" s="40" t="s">
        <v>846</v>
      </c>
      <c r="D663" s="40" t="s">
        <v>847</v>
      </c>
      <c r="E663" s="40">
        <v>50.17</v>
      </c>
      <c r="F663" s="38" t="s">
        <v>1754</v>
      </c>
      <c r="G663" s="38" t="s">
        <v>134</v>
      </c>
      <c r="H663" s="45">
        <v>35</v>
      </c>
      <c r="I663" s="55">
        <v>43431</v>
      </c>
      <c r="J663" s="55">
        <v>43471</v>
      </c>
      <c r="K663" s="55">
        <v>43595</v>
      </c>
      <c r="L663" s="45">
        <v>40</v>
      </c>
      <c r="M663" s="45">
        <v>164</v>
      </c>
      <c r="N663" s="45">
        <v>10280</v>
      </c>
      <c r="O663" s="42">
        <f t="shared" si="71"/>
        <v>72576.800000000003</v>
      </c>
      <c r="P663" s="45"/>
      <c r="Q663" s="45">
        <v>1283</v>
      </c>
      <c r="R663" s="42">
        <f t="shared" si="76"/>
        <v>12.500389711613407</v>
      </c>
      <c r="S663" s="42">
        <f t="shared" si="72"/>
        <v>9057.98</v>
      </c>
      <c r="T663" s="45">
        <v>16038</v>
      </c>
      <c r="U663" s="45"/>
      <c r="V663" s="45"/>
      <c r="W663" s="45"/>
      <c r="X663" s="45">
        <v>1175</v>
      </c>
      <c r="Y663" s="42">
        <f t="shared" si="73"/>
        <v>8295.5</v>
      </c>
      <c r="Z663" s="40">
        <f t="shared" si="74"/>
        <v>113228.28</v>
      </c>
      <c r="AA663" s="42">
        <f t="shared" si="75"/>
        <v>40651.479999999996</v>
      </c>
      <c r="AB663" s="40"/>
      <c r="AC663" s="40"/>
      <c r="AD663" s="40"/>
      <c r="AE663" s="40"/>
      <c r="AF663" s="40"/>
      <c r="AG663" s="40"/>
      <c r="AH663" s="40"/>
    </row>
    <row r="664" spans="1:34" s="29" customFormat="1" x14ac:dyDescent="0.25">
      <c r="A664" s="56">
        <v>661</v>
      </c>
      <c r="B664" s="56" t="s">
        <v>843</v>
      </c>
      <c r="C664" s="40" t="s">
        <v>846</v>
      </c>
      <c r="D664" s="40" t="s">
        <v>847</v>
      </c>
      <c r="E664" s="40">
        <v>50.18</v>
      </c>
      <c r="F664" s="38" t="s">
        <v>1755</v>
      </c>
      <c r="G664" s="38" t="s">
        <v>135</v>
      </c>
      <c r="H664" s="45">
        <v>35</v>
      </c>
      <c r="I664" s="55">
        <v>43427</v>
      </c>
      <c r="J664" s="55">
        <v>43469</v>
      </c>
      <c r="K664" s="55">
        <v>43597</v>
      </c>
      <c r="L664" s="45">
        <v>42</v>
      </c>
      <c r="M664" s="45">
        <v>170</v>
      </c>
      <c r="N664" s="45">
        <v>9920</v>
      </c>
      <c r="O664" s="42">
        <f t="shared" si="71"/>
        <v>70035.199999999997</v>
      </c>
      <c r="P664" s="45"/>
      <c r="Q664" s="45">
        <v>1149</v>
      </c>
      <c r="R664" s="42">
        <f t="shared" si="76"/>
        <v>12.499564838990427</v>
      </c>
      <c r="S664" s="42">
        <f t="shared" si="72"/>
        <v>8111.94</v>
      </c>
      <c r="T664" s="45">
        <v>14362</v>
      </c>
      <c r="U664" s="45"/>
      <c r="V664" s="45"/>
      <c r="W664" s="45"/>
      <c r="X664" s="45">
        <v>1055</v>
      </c>
      <c r="Y664" s="42">
        <f t="shared" si="73"/>
        <v>7448.2999999999993</v>
      </c>
      <c r="Z664" s="40">
        <f t="shared" si="74"/>
        <v>101395.72</v>
      </c>
      <c r="AA664" s="42">
        <f t="shared" si="75"/>
        <v>31360.520000000004</v>
      </c>
      <c r="AB664" s="40"/>
      <c r="AC664" s="40"/>
      <c r="AD664" s="40"/>
      <c r="AE664" s="40"/>
      <c r="AF664" s="40"/>
      <c r="AG664" s="40"/>
      <c r="AH664" s="40"/>
    </row>
    <row r="665" spans="1:34" s="29" customFormat="1" x14ac:dyDescent="0.25">
      <c r="A665" s="56">
        <v>662</v>
      </c>
      <c r="B665" s="56" t="s">
        <v>843</v>
      </c>
      <c r="C665" s="40" t="s">
        <v>846</v>
      </c>
      <c r="D665" s="40" t="s">
        <v>847</v>
      </c>
      <c r="E665" s="40">
        <v>50.19</v>
      </c>
      <c r="F665" s="38" t="s">
        <v>1756</v>
      </c>
      <c r="G665" s="38" t="s">
        <v>136</v>
      </c>
      <c r="H665" s="45">
        <v>35</v>
      </c>
      <c r="I665" s="55">
        <v>43429</v>
      </c>
      <c r="J665" s="55">
        <v>43472</v>
      </c>
      <c r="K665" s="55">
        <v>43595</v>
      </c>
      <c r="L665" s="45">
        <v>43</v>
      </c>
      <c r="M665" s="45">
        <v>166</v>
      </c>
      <c r="N665" s="45">
        <v>10370</v>
      </c>
      <c r="O665" s="42">
        <f t="shared" si="71"/>
        <v>73212.2</v>
      </c>
      <c r="P665" s="45"/>
      <c r="Q665" s="45">
        <v>1122</v>
      </c>
      <c r="R665" s="42">
        <f t="shared" si="76"/>
        <v>12.507130124777184</v>
      </c>
      <c r="S665" s="42">
        <f t="shared" si="72"/>
        <v>7921.32</v>
      </c>
      <c r="T665" s="45">
        <v>14033</v>
      </c>
      <c r="U665" s="45"/>
      <c r="V665" s="45"/>
      <c r="W665" s="45"/>
      <c r="X665" s="45">
        <v>1042</v>
      </c>
      <c r="Y665" s="42">
        <f t="shared" si="73"/>
        <v>7356.52</v>
      </c>
      <c r="Z665" s="40">
        <f t="shared" si="74"/>
        <v>99072.98</v>
      </c>
      <c r="AA665" s="42">
        <f t="shared" si="75"/>
        <v>25860.78</v>
      </c>
      <c r="AB665" s="40"/>
      <c r="AC665" s="40"/>
      <c r="AD665" s="40"/>
      <c r="AE665" s="40"/>
      <c r="AF665" s="40"/>
      <c r="AG665" s="40"/>
      <c r="AH665" s="40"/>
    </row>
    <row r="666" spans="1:34" s="29" customFormat="1" x14ac:dyDescent="0.25">
      <c r="A666" s="56">
        <v>663</v>
      </c>
      <c r="B666" s="56" t="s">
        <v>843</v>
      </c>
      <c r="C666" s="40" t="s">
        <v>846</v>
      </c>
      <c r="D666" s="40" t="s">
        <v>847</v>
      </c>
      <c r="E666" s="42">
        <v>50.2</v>
      </c>
      <c r="F666" s="38" t="s">
        <v>1757</v>
      </c>
      <c r="G666" s="38" t="s">
        <v>137</v>
      </c>
      <c r="H666" s="45">
        <v>35</v>
      </c>
      <c r="I666" s="55">
        <v>43432</v>
      </c>
      <c r="J666" s="55">
        <v>43473</v>
      </c>
      <c r="K666" s="55">
        <v>43592</v>
      </c>
      <c r="L666" s="45">
        <v>41</v>
      </c>
      <c r="M666" s="45">
        <v>160</v>
      </c>
      <c r="N666" s="45">
        <v>10310</v>
      </c>
      <c r="O666" s="42">
        <f t="shared" si="71"/>
        <v>72788.599999999991</v>
      </c>
      <c r="P666" s="45"/>
      <c r="Q666" s="45">
        <v>1122</v>
      </c>
      <c r="R666" s="42">
        <f t="shared" si="76"/>
        <v>12.5</v>
      </c>
      <c r="S666" s="42">
        <f t="shared" si="72"/>
        <v>7921.32</v>
      </c>
      <c r="T666" s="45">
        <v>14025</v>
      </c>
      <c r="U666" s="45"/>
      <c r="V666" s="45"/>
      <c r="W666" s="45"/>
      <c r="X666" s="45">
        <v>980</v>
      </c>
      <c r="Y666" s="42">
        <f t="shared" si="73"/>
        <v>6918.8</v>
      </c>
      <c r="Z666" s="40">
        <f t="shared" si="74"/>
        <v>99016.5</v>
      </c>
      <c r="AA666" s="42">
        <f t="shared" si="75"/>
        <v>26227.900000000009</v>
      </c>
      <c r="AB666" s="40"/>
      <c r="AC666" s="40"/>
      <c r="AD666" s="40"/>
      <c r="AE666" s="40"/>
      <c r="AF666" s="40"/>
      <c r="AG666" s="40"/>
      <c r="AH666" s="40"/>
    </row>
    <row r="667" spans="1:34" s="29" customFormat="1" x14ac:dyDescent="0.25">
      <c r="A667" s="56">
        <v>664</v>
      </c>
      <c r="B667" s="56" t="s">
        <v>843</v>
      </c>
      <c r="C667" s="40" t="s">
        <v>846</v>
      </c>
      <c r="D667" s="40" t="s">
        <v>847</v>
      </c>
      <c r="E667" s="40">
        <v>50.21</v>
      </c>
      <c r="F667" s="38" t="s">
        <v>1758</v>
      </c>
      <c r="G667" s="38" t="s">
        <v>138</v>
      </c>
      <c r="H667" s="45">
        <v>35</v>
      </c>
      <c r="I667" s="55">
        <v>43432</v>
      </c>
      <c r="J667" s="55">
        <v>43474</v>
      </c>
      <c r="K667" s="55">
        <v>43593</v>
      </c>
      <c r="L667" s="45">
        <v>42</v>
      </c>
      <c r="M667" s="45">
        <v>161</v>
      </c>
      <c r="N667" s="45">
        <v>10560</v>
      </c>
      <c r="O667" s="42">
        <f t="shared" si="71"/>
        <v>74553.600000000006</v>
      </c>
      <c r="P667" s="45"/>
      <c r="Q667" s="45">
        <v>1084</v>
      </c>
      <c r="R667" s="42">
        <f t="shared" si="76"/>
        <v>12.5</v>
      </c>
      <c r="S667" s="42">
        <f t="shared" si="72"/>
        <v>7653.04</v>
      </c>
      <c r="T667" s="45">
        <v>13550</v>
      </c>
      <c r="U667" s="45"/>
      <c r="V667" s="45"/>
      <c r="W667" s="45"/>
      <c r="X667" s="45">
        <v>960</v>
      </c>
      <c r="Y667" s="42">
        <f t="shared" si="73"/>
        <v>6777.5999999999995</v>
      </c>
      <c r="Z667" s="40">
        <f t="shared" si="74"/>
        <v>95663</v>
      </c>
      <c r="AA667" s="42">
        <f t="shared" si="75"/>
        <v>21109.399999999994</v>
      </c>
      <c r="AB667" s="40"/>
      <c r="AC667" s="40"/>
      <c r="AD667" s="40"/>
      <c r="AE667" s="40"/>
      <c r="AF667" s="40"/>
      <c r="AG667" s="40"/>
      <c r="AH667" s="40"/>
    </row>
    <row r="668" spans="1:34" s="29" customFormat="1" x14ac:dyDescent="0.25">
      <c r="A668" s="56">
        <v>665</v>
      </c>
      <c r="B668" s="56" t="s">
        <v>843</v>
      </c>
      <c r="C668" s="40" t="s">
        <v>846</v>
      </c>
      <c r="D668" s="40" t="s">
        <v>847</v>
      </c>
      <c r="E668" s="40">
        <v>50.22</v>
      </c>
      <c r="F668" s="38" t="s">
        <v>1759</v>
      </c>
      <c r="G668" s="38" t="s">
        <v>139</v>
      </c>
      <c r="H668" s="45">
        <v>35</v>
      </c>
      <c r="I668" s="55">
        <v>43428</v>
      </c>
      <c r="J668" s="55">
        <v>43470</v>
      </c>
      <c r="K668" s="55">
        <v>43595</v>
      </c>
      <c r="L668" s="45">
        <v>42</v>
      </c>
      <c r="M668" s="45">
        <v>167</v>
      </c>
      <c r="N668" s="45">
        <v>10030</v>
      </c>
      <c r="O668" s="42">
        <f t="shared" si="71"/>
        <v>70811.799999999988</v>
      </c>
      <c r="P668" s="45"/>
      <c r="Q668" s="45">
        <v>1122</v>
      </c>
      <c r="R668" s="42">
        <f t="shared" si="76"/>
        <v>12.507130124777184</v>
      </c>
      <c r="S668" s="42">
        <f t="shared" si="72"/>
        <v>7921.32</v>
      </c>
      <c r="T668" s="45">
        <v>14033</v>
      </c>
      <c r="U668" s="45"/>
      <c r="V668" s="45"/>
      <c r="W668" s="45"/>
      <c r="X668" s="45">
        <v>1047</v>
      </c>
      <c r="Y668" s="42">
        <f t="shared" si="73"/>
        <v>7391.82</v>
      </c>
      <c r="Z668" s="40">
        <f t="shared" si="74"/>
        <v>99072.98</v>
      </c>
      <c r="AA668" s="42">
        <f t="shared" si="75"/>
        <v>28261.180000000008</v>
      </c>
      <c r="AB668" s="40"/>
      <c r="AC668" s="40"/>
      <c r="AD668" s="40"/>
      <c r="AE668" s="40"/>
      <c r="AF668" s="40"/>
      <c r="AG668" s="40"/>
      <c r="AH668" s="40"/>
    </row>
    <row r="669" spans="1:34" s="29" customFormat="1" x14ac:dyDescent="0.25">
      <c r="A669" s="56">
        <v>666</v>
      </c>
      <c r="B669" s="56" t="s">
        <v>843</v>
      </c>
      <c r="C669" s="40" t="s">
        <v>846</v>
      </c>
      <c r="D669" s="40" t="s">
        <v>847</v>
      </c>
      <c r="E669" s="40">
        <v>50.02</v>
      </c>
      <c r="F669" s="38" t="s">
        <v>1760</v>
      </c>
      <c r="G669" s="38" t="s">
        <v>140</v>
      </c>
      <c r="H669" s="45">
        <v>35</v>
      </c>
      <c r="I669" s="55">
        <v>43434</v>
      </c>
      <c r="J669" s="55">
        <v>43473</v>
      </c>
      <c r="K669" s="55">
        <v>43597</v>
      </c>
      <c r="L669" s="45">
        <v>39</v>
      </c>
      <c r="M669" s="45">
        <v>163</v>
      </c>
      <c r="N669" s="45">
        <v>9730</v>
      </c>
      <c r="O669" s="42">
        <f t="shared" si="71"/>
        <v>68693.8</v>
      </c>
      <c r="P669" s="45"/>
      <c r="Q669" s="45">
        <v>1428</v>
      </c>
      <c r="R669" s="42">
        <f t="shared" si="76"/>
        <v>12.5</v>
      </c>
      <c r="S669" s="42">
        <f t="shared" si="72"/>
        <v>10081.679999999998</v>
      </c>
      <c r="T669" s="45">
        <v>17850</v>
      </c>
      <c r="U669" s="45"/>
      <c r="V669" s="45"/>
      <c r="W669" s="45"/>
      <c r="X669" s="45">
        <v>1308</v>
      </c>
      <c r="Y669" s="42">
        <f t="shared" si="73"/>
        <v>9234.48</v>
      </c>
      <c r="Z669" s="40">
        <f t="shared" si="74"/>
        <v>126020.99999999999</v>
      </c>
      <c r="AA669" s="42">
        <f t="shared" si="75"/>
        <v>57327.199999999983</v>
      </c>
      <c r="AB669" s="40"/>
      <c r="AC669" s="40"/>
      <c r="AD669" s="40"/>
      <c r="AE669" s="40"/>
      <c r="AF669" s="40"/>
      <c r="AG669" s="40"/>
      <c r="AH669" s="40"/>
    </row>
    <row r="670" spans="1:34" s="29" customFormat="1" x14ac:dyDescent="0.25">
      <c r="A670" s="56">
        <v>667</v>
      </c>
      <c r="B670" s="56" t="s">
        <v>843</v>
      </c>
      <c r="C670" s="40" t="s">
        <v>846</v>
      </c>
      <c r="D670" s="40" t="s">
        <v>847</v>
      </c>
      <c r="E670" s="40">
        <v>50.03</v>
      </c>
      <c r="F670" s="38" t="s">
        <v>1761</v>
      </c>
      <c r="G670" s="38" t="s">
        <v>141</v>
      </c>
      <c r="H670" s="45">
        <v>35</v>
      </c>
      <c r="I670" s="55">
        <v>43434</v>
      </c>
      <c r="J670" s="55">
        <v>43473</v>
      </c>
      <c r="K670" s="55">
        <v>43595</v>
      </c>
      <c r="L670" s="45">
        <v>39</v>
      </c>
      <c r="M670" s="45">
        <v>161</v>
      </c>
      <c r="N670" s="45">
        <v>9930</v>
      </c>
      <c r="O670" s="42">
        <f t="shared" si="71"/>
        <v>70105.8</v>
      </c>
      <c r="P670" s="45"/>
      <c r="Q670" s="45">
        <v>1176</v>
      </c>
      <c r="R670" s="42">
        <f t="shared" si="76"/>
        <v>12.5</v>
      </c>
      <c r="S670" s="42">
        <f t="shared" si="72"/>
        <v>8302.56</v>
      </c>
      <c r="T670" s="45">
        <v>14700</v>
      </c>
      <c r="U670" s="45"/>
      <c r="V670" s="45"/>
      <c r="W670" s="45"/>
      <c r="X670" s="45">
        <v>1081</v>
      </c>
      <c r="Y670" s="42">
        <f t="shared" si="73"/>
        <v>7631.86</v>
      </c>
      <c r="Z670" s="40">
        <f t="shared" si="74"/>
        <v>103782</v>
      </c>
      <c r="AA670" s="42">
        <f t="shared" si="75"/>
        <v>33676.199999999997</v>
      </c>
      <c r="AB670" s="40"/>
      <c r="AC670" s="40"/>
      <c r="AD670" s="40"/>
      <c r="AE670" s="40"/>
      <c r="AF670" s="40"/>
      <c r="AG670" s="40"/>
      <c r="AH670" s="40"/>
    </row>
    <row r="671" spans="1:34" s="29" customFormat="1" x14ac:dyDescent="0.25">
      <c r="A671" s="56">
        <v>668</v>
      </c>
      <c r="B671" s="56" t="s">
        <v>843</v>
      </c>
      <c r="C671" s="40" t="s">
        <v>846</v>
      </c>
      <c r="D671" s="40" t="s">
        <v>847</v>
      </c>
      <c r="E671" s="40">
        <v>50.04</v>
      </c>
      <c r="F671" s="38" t="s">
        <v>1762</v>
      </c>
      <c r="G671" s="38" t="s">
        <v>143</v>
      </c>
      <c r="H671" s="45">
        <v>35</v>
      </c>
      <c r="I671" s="55">
        <v>43441</v>
      </c>
      <c r="J671" s="55">
        <v>43475</v>
      </c>
      <c r="K671" s="55">
        <v>43603</v>
      </c>
      <c r="L671" s="45">
        <v>34</v>
      </c>
      <c r="M671" s="45">
        <v>162</v>
      </c>
      <c r="N671" s="45">
        <v>10280</v>
      </c>
      <c r="O671" s="42">
        <f t="shared" si="71"/>
        <v>72576.800000000003</v>
      </c>
      <c r="P671" s="45"/>
      <c r="Q671" s="45">
        <v>1159</v>
      </c>
      <c r="R671" s="42">
        <f t="shared" si="76"/>
        <v>12.391716997411562</v>
      </c>
      <c r="S671" s="42">
        <f t="shared" si="72"/>
        <v>8182.54</v>
      </c>
      <c r="T671" s="45">
        <v>14362</v>
      </c>
      <c r="U671" s="45"/>
      <c r="V671" s="45"/>
      <c r="W671" s="45"/>
      <c r="X671" s="45">
        <v>1029</v>
      </c>
      <c r="Y671" s="42">
        <f t="shared" si="73"/>
        <v>7264.74</v>
      </c>
      <c r="Z671" s="40">
        <f t="shared" si="74"/>
        <v>101395.72</v>
      </c>
      <c r="AA671" s="42">
        <f t="shared" si="75"/>
        <v>28818.92</v>
      </c>
      <c r="AB671" s="40"/>
      <c r="AC671" s="40"/>
      <c r="AD671" s="40"/>
      <c r="AE671" s="40"/>
      <c r="AF671" s="40"/>
      <c r="AG671" s="40"/>
      <c r="AH671" s="40"/>
    </row>
    <row r="672" spans="1:34" s="29" customFormat="1" x14ac:dyDescent="0.25">
      <c r="A672" s="56">
        <v>669</v>
      </c>
      <c r="B672" s="56" t="s">
        <v>843</v>
      </c>
      <c r="C672" s="40" t="s">
        <v>846</v>
      </c>
      <c r="D672" s="40" t="s">
        <v>847</v>
      </c>
      <c r="E672" s="40">
        <v>50.5</v>
      </c>
      <c r="F672" s="38" t="s">
        <v>1763</v>
      </c>
      <c r="G672" s="38" t="s">
        <v>144</v>
      </c>
      <c r="H672" s="45">
        <v>35</v>
      </c>
      <c r="I672" s="55">
        <v>43430</v>
      </c>
      <c r="J672" s="55">
        <v>43468</v>
      </c>
      <c r="K672" s="55">
        <v>43595</v>
      </c>
      <c r="L672" s="45">
        <v>38</v>
      </c>
      <c r="M672" s="45">
        <v>165</v>
      </c>
      <c r="N672" s="45">
        <v>9380</v>
      </c>
      <c r="O672" s="42">
        <f t="shared" si="71"/>
        <v>66222.8</v>
      </c>
      <c r="P672" s="45"/>
      <c r="Q672" s="45">
        <v>1122</v>
      </c>
      <c r="R672" s="42">
        <f t="shared" si="76"/>
        <v>12.507130124777184</v>
      </c>
      <c r="S672" s="42">
        <f t="shared" si="72"/>
        <v>7921.32</v>
      </c>
      <c r="T672" s="45">
        <v>14033</v>
      </c>
      <c r="U672" s="45"/>
      <c r="V672" s="45"/>
      <c r="W672" s="45"/>
      <c r="X672" s="45">
        <v>1010</v>
      </c>
      <c r="Y672" s="42">
        <f t="shared" si="73"/>
        <v>7130.6</v>
      </c>
      <c r="Z672" s="40">
        <f t="shared" si="74"/>
        <v>99072.98</v>
      </c>
      <c r="AA672" s="42">
        <f t="shared" si="75"/>
        <v>32850.179999999993</v>
      </c>
      <c r="AB672" s="40"/>
      <c r="AC672" s="40"/>
      <c r="AD672" s="40"/>
      <c r="AE672" s="40"/>
      <c r="AF672" s="40"/>
      <c r="AG672" s="40"/>
      <c r="AH672" s="40"/>
    </row>
    <row r="673" spans="1:34" s="29" customFormat="1" x14ac:dyDescent="0.25">
      <c r="A673" s="56">
        <v>670</v>
      </c>
      <c r="B673" s="56" t="s">
        <v>843</v>
      </c>
      <c r="C673" s="40" t="s">
        <v>846</v>
      </c>
      <c r="D673" s="40" t="s">
        <v>847</v>
      </c>
      <c r="E673" s="40">
        <v>50.6</v>
      </c>
      <c r="F673" s="38" t="s">
        <v>1764</v>
      </c>
      <c r="G673" s="38" t="s">
        <v>145</v>
      </c>
      <c r="H673" s="45">
        <v>35</v>
      </c>
      <c r="I673" s="55">
        <v>43424</v>
      </c>
      <c r="J673" s="55">
        <v>43469</v>
      </c>
      <c r="K673" s="55">
        <v>43595</v>
      </c>
      <c r="L673" s="45">
        <v>45</v>
      </c>
      <c r="M673" s="45">
        <v>171</v>
      </c>
      <c r="N673" s="45">
        <v>9780</v>
      </c>
      <c r="O673" s="42">
        <f t="shared" si="71"/>
        <v>69046.8</v>
      </c>
      <c r="P673" s="45"/>
      <c r="Q673" s="45">
        <v>1122</v>
      </c>
      <c r="R673" s="42">
        <f t="shared" si="76"/>
        <v>12.507130124777184</v>
      </c>
      <c r="S673" s="42">
        <f t="shared" si="72"/>
        <v>7921.32</v>
      </c>
      <c r="T673" s="45">
        <v>14033</v>
      </c>
      <c r="U673" s="45"/>
      <c r="V673" s="45"/>
      <c r="W673" s="45"/>
      <c r="X673" s="45">
        <v>1020</v>
      </c>
      <c r="Y673" s="42">
        <f t="shared" si="73"/>
        <v>7201.2</v>
      </c>
      <c r="Z673" s="40">
        <f t="shared" si="74"/>
        <v>99072.98</v>
      </c>
      <c r="AA673" s="42">
        <f t="shared" si="75"/>
        <v>30026.179999999993</v>
      </c>
      <c r="AB673" s="40"/>
      <c r="AC673" s="40"/>
      <c r="AD673" s="40"/>
      <c r="AE673" s="40"/>
      <c r="AF673" s="40"/>
      <c r="AG673" s="40"/>
      <c r="AH673" s="40"/>
    </row>
    <row r="674" spans="1:34" s="29" customFormat="1" x14ac:dyDescent="0.25">
      <c r="A674" s="56">
        <v>671</v>
      </c>
      <c r="B674" s="56" t="s">
        <v>843</v>
      </c>
      <c r="C674" s="40" t="s">
        <v>846</v>
      </c>
      <c r="D674" s="40" t="s">
        <v>847</v>
      </c>
      <c r="E674" s="40">
        <v>50.7</v>
      </c>
      <c r="F674" s="38" t="s">
        <v>1765</v>
      </c>
      <c r="G674" s="38" t="s">
        <v>145</v>
      </c>
      <c r="H674" s="45">
        <v>35</v>
      </c>
      <c r="I674" s="55">
        <v>43431</v>
      </c>
      <c r="J674" s="55">
        <v>43469</v>
      </c>
      <c r="K674" s="55">
        <v>43597</v>
      </c>
      <c r="L674" s="45">
        <v>38</v>
      </c>
      <c r="M674" s="45">
        <v>166</v>
      </c>
      <c r="N674" s="45">
        <v>10380</v>
      </c>
      <c r="O674" s="42">
        <f t="shared" si="71"/>
        <v>73282.799999999988</v>
      </c>
      <c r="P674" s="45"/>
      <c r="Q674" s="45">
        <v>1149</v>
      </c>
      <c r="R674" s="42">
        <f t="shared" si="76"/>
        <v>12.503916449086162</v>
      </c>
      <c r="S674" s="42">
        <f t="shared" si="72"/>
        <v>8111.94</v>
      </c>
      <c r="T674" s="45">
        <v>14367</v>
      </c>
      <c r="U674" s="45"/>
      <c r="V674" s="45"/>
      <c r="W674" s="45"/>
      <c r="X674" s="45">
        <v>1055</v>
      </c>
      <c r="Y674" s="42">
        <f t="shared" si="73"/>
        <v>7448.2999999999993</v>
      </c>
      <c r="Z674" s="40">
        <f t="shared" si="74"/>
        <v>101431.02</v>
      </c>
      <c r="AA674" s="42">
        <f t="shared" si="75"/>
        <v>28148.220000000016</v>
      </c>
      <c r="AB674" s="40"/>
      <c r="AC674" s="40"/>
      <c r="AD674" s="40"/>
      <c r="AE674" s="40"/>
      <c r="AF674" s="40"/>
      <c r="AG674" s="40"/>
      <c r="AH674" s="40"/>
    </row>
    <row r="675" spans="1:34" s="29" customFormat="1" x14ac:dyDescent="0.25">
      <c r="A675" s="56">
        <v>672</v>
      </c>
      <c r="B675" s="56" t="s">
        <v>843</v>
      </c>
      <c r="C675" s="40" t="s">
        <v>846</v>
      </c>
      <c r="D675" s="40" t="s">
        <v>847</v>
      </c>
      <c r="E675" s="40">
        <v>50.8</v>
      </c>
      <c r="F675" s="38" t="s">
        <v>1766</v>
      </c>
      <c r="G675" s="38" t="s">
        <v>146</v>
      </c>
      <c r="H675" s="45">
        <v>35</v>
      </c>
      <c r="I675" s="55">
        <v>43431</v>
      </c>
      <c r="J675" s="55">
        <v>43471</v>
      </c>
      <c r="K675" s="55">
        <v>43595</v>
      </c>
      <c r="L675" s="45">
        <v>40</v>
      </c>
      <c r="M675" s="45">
        <v>164</v>
      </c>
      <c r="N675" s="45">
        <v>10280</v>
      </c>
      <c r="O675" s="42">
        <f t="shared" si="71"/>
        <v>72576.800000000003</v>
      </c>
      <c r="P675" s="45"/>
      <c r="Q675" s="45">
        <v>1283</v>
      </c>
      <c r="R675" s="42">
        <f t="shared" si="76"/>
        <v>12.500389711613407</v>
      </c>
      <c r="S675" s="42">
        <f t="shared" si="72"/>
        <v>9057.98</v>
      </c>
      <c r="T675" s="45">
        <v>16038</v>
      </c>
      <c r="U675" s="45"/>
      <c r="V675" s="45"/>
      <c r="W675" s="45"/>
      <c r="X675" s="45">
        <v>1175</v>
      </c>
      <c r="Y675" s="42">
        <f t="shared" si="73"/>
        <v>8295.5</v>
      </c>
      <c r="Z675" s="40">
        <f t="shared" si="74"/>
        <v>113228.28</v>
      </c>
      <c r="AA675" s="42">
        <f t="shared" si="75"/>
        <v>40651.479999999996</v>
      </c>
      <c r="AB675" s="40"/>
      <c r="AC675" s="40"/>
      <c r="AD675" s="40"/>
      <c r="AE675" s="40"/>
      <c r="AF675" s="40"/>
      <c r="AG675" s="40"/>
      <c r="AH675" s="40"/>
    </row>
    <row r="676" spans="1:34" s="29" customFormat="1" x14ac:dyDescent="0.25">
      <c r="A676" s="56">
        <v>673</v>
      </c>
      <c r="B676" s="56" t="s">
        <v>843</v>
      </c>
      <c r="C676" s="40" t="s">
        <v>846</v>
      </c>
      <c r="D676" s="40" t="s">
        <v>847</v>
      </c>
      <c r="E676" s="40">
        <v>50.9</v>
      </c>
      <c r="F676" s="38" t="s">
        <v>1767</v>
      </c>
      <c r="G676" s="38" t="s">
        <v>147</v>
      </c>
      <c r="H676" s="45">
        <v>35</v>
      </c>
      <c r="I676" s="55">
        <v>43427</v>
      </c>
      <c r="J676" s="55">
        <v>43469</v>
      </c>
      <c r="K676" s="55">
        <v>43597</v>
      </c>
      <c r="L676" s="45">
        <v>42</v>
      </c>
      <c r="M676" s="45">
        <v>170</v>
      </c>
      <c r="N676" s="45">
        <v>9920</v>
      </c>
      <c r="O676" s="42">
        <f t="shared" si="71"/>
        <v>70035.199999999997</v>
      </c>
      <c r="P676" s="45"/>
      <c r="Q676" s="45">
        <v>1149</v>
      </c>
      <c r="R676" s="42">
        <f t="shared" si="76"/>
        <v>12.499564838990427</v>
      </c>
      <c r="S676" s="42">
        <f t="shared" si="72"/>
        <v>8111.94</v>
      </c>
      <c r="T676" s="45">
        <v>14362</v>
      </c>
      <c r="U676" s="45"/>
      <c r="V676" s="45"/>
      <c r="W676" s="45"/>
      <c r="X676" s="45">
        <v>1055</v>
      </c>
      <c r="Y676" s="42">
        <f t="shared" si="73"/>
        <v>7448.2999999999993</v>
      </c>
      <c r="Z676" s="40">
        <f t="shared" si="74"/>
        <v>101395.72</v>
      </c>
      <c r="AA676" s="42">
        <f t="shared" si="75"/>
        <v>31360.520000000004</v>
      </c>
      <c r="AB676" s="40"/>
      <c r="AC676" s="40"/>
      <c r="AD676" s="40"/>
      <c r="AE676" s="40"/>
      <c r="AF676" s="40"/>
      <c r="AG676" s="40"/>
      <c r="AH676" s="40"/>
    </row>
    <row r="677" spans="1:34" s="29" customFormat="1" x14ac:dyDescent="0.25">
      <c r="A677" s="56">
        <v>674</v>
      </c>
      <c r="B677" s="56" t="s">
        <v>843</v>
      </c>
      <c r="C677" s="40" t="s">
        <v>846</v>
      </c>
      <c r="D677" s="40" t="s">
        <v>847</v>
      </c>
      <c r="E677" s="42">
        <v>50.1</v>
      </c>
      <c r="F677" s="38" t="s">
        <v>1768</v>
      </c>
      <c r="G677" s="38" t="s">
        <v>148</v>
      </c>
      <c r="H677" s="45">
        <v>35</v>
      </c>
      <c r="I677" s="55">
        <v>43429</v>
      </c>
      <c r="J677" s="55">
        <v>43472</v>
      </c>
      <c r="K677" s="55">
        <v>43595</v>
      </c>
      <c r="L677" s="45">
        <v>43</v>
      </c>
      <c r="M677" s="45">
        <v>166</v>
      </c>
      <c r="N677" s="45">
        <v>10370</v>
      </c>
      <c r="O677" s="42">
        <f t="shared" si="71"/>
        <v>73212.2</v>
      </c>
      <c r="P677" s="45"/>
      <c r="Q677" s="45">
        <v>1122</v>
      </c>
      <c r="R677" s="42">
        <f t="shared" si="76"/>
        <v>12.507130124777184</v>
      </c>
      <c r="S677" s="42">
        <f t="shared" si="72"/>
        <v>7921.32</v>
      </c>
      <c r="T677" s="45">
        <v>14033</v>
      </c>
      <c r="U677" s="45"/>
      <c r="V677" s="45"/>
      <c r="W677" s="45"/>
      <c r="X677" s="45">
        <v>1042</v>
      </c>
      <c r="Y677" s="42">
        <f t="shared" si="73"/>
        <v>7356.52</v>
      </c>
      <c r="Z677" s="40">
        <f t="shared" si="74"/>
        <v>99072.98</v>
      </c>
      <c r="AA677" s="42">
        <f t="shared" si="75"/>
        <v>25860.78</v>
      </c>
      <c r="AB677" s="40"/>
      <c r="AC677" s="40"/>
      <c r="AD677" s="40"/>
      <c r="AE677" s="40"/>
      <c r="AF677" s="40"/>
      <c r="AG677" s="40"/>
      <c r="AH677" s="40"/>
    </row>
    <row r="678" spans="1:34" s="29" customFormat="1" x14ac:dyDescent="0.25">
      <c r="A678" s="56">
        <v>675</v>
      </c>
      <c r="B678" s="56" t="s">
        <v>843</v>
      </c>
      <c r="C678" s="40" t="s">
        <v>848</v>
      </c>
      <c r="D678" s="40" t="s">
        <v>849</v>
      </c>
      <c r="E678" s="40">
        <v>49.5</v>
      </c>
      <c r="F678" s="38" t="s">
        <v>1769</v>
      </c>
      <c r="G678" s="38" t="s">
        <v>149</v>
      </c>
      <c r="H678" s="45">
        <v>33</v>
      </c>
      <c r="I678" s="55">
        <v>43440</v>
      </c>
      <c r="J678" s="55">
        <v>43480</v>
      </c>
      <c r="K678" s="55">
        <v>43586</v>
      </c>
      <c r="L678" s="45">
        <v>40</v>
      </c>
      <c r="M678" s="45">
        <v>146</v>
      </c>
      <c r="N678" s="45">
        <v>9310</v>
      </c>
      <c r="O678" s="42">
        <f t="shared" si="71"/>
        <v>69712.15151515152</v>
      </c>
      <c r="P678" s="45"/>
      <c r="Q678" s="45">
        <v>1122</v>
      </c>
      <c r="R678" s="42">
        <f t="shared" si="76"/>
        <v>12.5</v>
      </c>
      <c r="S678" s="42">
        <f t="shared" si="72"/>
        <v>8401.4</v>
      </c>
      <c r="T678" s="45">
        <v>14025</v>
      </c>
      <c r="U678" s="45"/>
      <c r="V678" s="45"/>
      <c r="W678" s="45"/>
      <c r="X678" s="45">
        <v>990</v>
      </c>
      <c r="Y678" s="42">
        <f t="shared" si="73"/>
        <v>7413</v>
      </c>
      <c r="Z678" s="40">
        <f t="shared" si="74"/>
        <v>105017.5</v>
      </c>
      <c r="AA678" s="42">
        <f t="shared" si="75"/>
        <v>35305.34848484848</v>
      </c>
      <c r="AB678" s="40"/>
      <c r="AC678" s="40"/>
      <c r="AD678" s="40"/>
      <c r="AE678" s="40"/>
      <c r="AF678" s="40"/>
      <c r="AG678" s="40"/>
      <c r="AH678" s="40"/>
    </row>
    <row r="679" spans="1:34" s="29" customFormat="1" x14ac:dyDescent="0.25">
      <c r="A679" s="56">
        <v>676</v>
      </c>
      <c r="B679" s="56" t="s">
        <v>843</v>
      </c>
      <c r="C679" s="40" t="s">
        <v>848</v>
      </c>
      <c r="D679" s="40" t="s">
        <v>849</v>
      </c>
      <c r="E679" s="40">
        <v>49.6</v>
      </c>
      <c r="F679" s="38" t="s">
        <v>1770</v>
      </c>
      <c r="G679" s="38" t="s">
        <v>150</v>
      </c>
      <c r="H679" s="45">
        <v>33</v>
      </c>
      <c r="I679" s="55">
        <v>43449</v>
      </c>
      <c r="J679" s="55">
        <v>43491</v>
      </c>
      <c r="K679" s="55">
        <v>43600</v>
      </c>
      <c r="L679" s="45">
        <v>42</v>
      </c>
      <c r="M679" s="45">
        <v>151</v>
      </c>
      <c r="N679" s="45">
        <v>9310</v>
      </c>
      <c r="O679" s="42">
        <f t="shared" si="71"/>
        <v>69712.15151515152</v>
      </c>
      <c r="P679" s="45"/>
      <c r="Q679" s="45">
        <v>1175</v>
      </c>
      <c r="R679" s="42">
        <f t="shared" si="76"/>
        <v>12.5</v>
      </c>
      <c r="S679" s="42">
        <f t="shared" si="72"/>
        <v>8798.257575757576</v>
      </c>
      <c r="T679" s="45">
        <v>14687.5</v>
      </c>
      <c r="U679" s="45"/>
      <c r="V679" s="45"/>
      <c r="W679" s="45"/>
      <c r="X679" s="45">
        <v>880</v>
      </c>
      <c r="Y679" s="42">
        <f t="shared" si="73"/>
        <v>6589.333333333333</v>
      </c>
      <c r="Z679" s="40">
        <f t="shared" si="74"/>
        <v>109978.2196969697</v>
      </c>
      <c r="AA679" s="42">
        <f t="shared" si="75"/>
        <v>40266.068181818177</v>
      </c>
      <c r="AB679" s="40"/>
      <c r="AC679" s="40"/>
      <c r="AD679" s="40"/>
      <c r="AE679" s="40"/>
      <c r="AF679" s="40"/>
      <c r="AG679" s="40"/>
      <c r="AH679" s="40"/>
    </row>
    <row r="680" spans="1:34" s="29" customFormat="1" x14ac:dyDescent="0.25">
      <c r="A680" s="56">
        <v>677</v>
      </c>
      <c r="B680" s="56" t="s">
        <v>843</v>
      </c>
      <c r="C680" s="40" t="s">
        <v>848</v>
      </c>
      <c r="D680" s="40" t="s">
        <v>849</v>
      </c>
      <c r="E680" s="40">
        <v>49.7</v>
      </c>
      <c r="F680" s="38" t="s">
        <v>1771</v>
      </c>
      <c r="G680" s="38" t="s">
        <v>151</v>
      </c>
      <c r="H680" s="45">
        <v>35</v>
      </c>
      <c r="I680" s="55">
        <v>43428</v>
      </c>
      <c r="J680" s="55">
        <v>43470</v>
      </c>
      <c r="K680" s="55">
        <v>43595</v>
      </c>
      <c r="L680" s="45">
        <v>42</v>
      </c>
      <c r="M680" s="45">
        <v>167</v>
      </c>
      <c r="N680" s="45">
        <v>10030</v>
      </c>
      <c r="O680" s="42">
        <f t="shared" si="71"/>
        <v>70811.799999999988</v>
      </c>
      <c r="P680" s="45"/>
      <c r="Q680" s="45">
        <v>1122</v>
      </c>
      <c r="R680" s="42">
        <f t="shared" si="76"/>
        <v>12.507130124777184</v>
      </c>
      <c r="S680" s="42">
        <f t="shared" si="72"/>
        <v>7921.32</v>
      </c>
      <c r="T680" s="45">
        <v>14033</v>
      </c>
      <c r="U680" s="45"/>
      <c r="V680" s="45"/>
      <c r="W680" s="45"/>
      <c r="X680" s="45">
        <v>1047</v>
      </c>
      <c r="Y680" s="42">
        <f t="shared" si="73"/>
        <v>7391.82</v>
      </c>
      <c r="Z680" s="40">
        <f t="shared" si="74"/>
        <v>99072.98</v>
      </c>
      <c r="AA680" s="42">
        <f t="shared" si="75"/>
        <v>28261.180000000008</v>
      </c>
      <c r="AB680" s="40"/>
      <c r="AC680" s="40"/>
      <c r="AD680" s="40"/>
      <c r="AE680" s="40"/>
      <c r="AF680" s="40"/>
      <c r="AG680" s="40"/>
      <c r="AH680" s="40"/>
    </row>
    <row r="681" spans="1:34" s="29" customFormat="1" x14ac:dyDescent="0.25">
      <c r="A681" s="56">
        <v>678</v>
      </c>
      <c r="B681" s="56" t="s">
        <v>843</v>
      </c>
      <c r="C681" s="40" t="s">
        <v>848</v>
      </c>
      <c r="D681" s="40" t="s">
        <v>849</v>
      </c>
      <c r="E681" s="40">
        <v>49.9</v>
      </c>
      <c r="F681" s="38" t="s">
        <v>1772</v>
      </c>
      <c r="G681" s="38" t="s">
        <v>152</v>
      </c>
      <c r="H681" s="45">
        <v>35</v>
      </c>
      <c r="I681" s="55">
        <v>43434</v>
      </c>
      <c r="J681" s="55">
        <v>43473</v>
      </c>
      <c r="K681" s="55">
        <v>43597</v>
      </c>
      <c r="L681" s="45">
        <v>39</v>
      </c>
      <c r="M681" s="45">
        <v>163</v>
      </c>
      <c r="N681" s="45">
        <v>9730</v>
      </c>
      <c r="O681" s="42">
        <f t="shared" si="71"/>
        <v>68693.8</v>
      </c>
      <c r="P681" s="45"/>
      <c r="Q681" s="45">
        <v>1428</v>
      </c>
      <c r="R681" s="42">
        <f t="shared" si="76"/>
        <v>12.5</v>
      </c>
      <c r="S681" s="42">
        <f t="shared" si="72"/>
        <v>10081.679999999998</v>
      </c>
      <c r="T681" s="45">
        <v>17850</v>
      </c>
      <c r="U681" s="45"/>
      <c r="V681" s="45"/>
      <c r="W681" s="45"/>
      <c r="X681" s="45">
        <v>1308</v>
      </c>
      <c r="Y681" s="42">
        <f t="shared" si="73"/>
        <v>9234.48</v>
      </c>
      <c r="Z681" s="40">
        <f t="shared" si="74"/>
        <v>126020.99999999999</v>
      </c>
      <c r="AA681" s="42">
        <f t="shared" si="75"/>
        <v>57327.199999999983</v>
      </c>
      <c r="AB681" s="40"/>
      <c r="AC681" s="40"/>
      <c r="AD681" s="40"/>
      <c r="AE681" s="40"/>
      <c r="AF681" s="40"/>
      <c r="AG681" s="40"/>
      <c r="AH681" s="40"/>
    </row>
    <row r="682" spans="1:34" s="29" customFormat="1" x14ac:dyDescent="0.25">
      <c r="A682" s="56">
        <v>679</v>
      </c>
      <c r="B682" s="56" t="s">
        <v>843</v>
      </c>
      <c r="C682" s="40" t="s">
        <v>848</v>
      </c>
      <c r="D682" s="40" t="s">
        <v>849</v>
      </c>
      <c r="E682" s="40">
        <v>49.16</v>
      </c>
      <c r="F682" s="38" t="s">
        <v>1773</v>
      </c>
      <c r="G682" s="38" t="s">
        <v>153</v>
      </c>
      <c r="H682" s="45">
        <v>35</v>
      </c>
      <c r="I682" s="55">
        <v>43434</v>
      </c>
      <c r="J682" s="55">
        <v>43473</v>
      </c>
      <c r="K682" s="55">
        <v>43595</v>
      </c>
      <c r="L682" s="45">
        <v>39</v>
      </c>
      <c r="M682" s="45">
        <v>161</v>
      </c>
      <c r="N682" s="45">
        <v>9930</v>
      </c>
      <c r="O682" s="42">
        <f t="shared" si="71"/>
        <v>70105.8</v>
      </c>
      <c r="P682" s="45"/>
      <c r="Q682" s="45">
        <v>1176</v>
      </c>
      <c r="R682" s="42">
        <f t="shared" si="76"/>
        <v>12.5</v>
      </c>
      <c r="S682" s="42">
        <f t="shared" si="72"/>
        <v>8302.56</v>
      </c>
      <c r="T682" s="45">
        <v>14700</v>
      </c>
      <c r="U682" s="45"/>
      <c r="V682" s="45"/>
      <c r="W682" s="45"/>
      <c r="X682" s="45">
        <v>1081</v>
      </c>
      <c r="Y682" s="42">
        <f t="shared" si="73"/>
        <v>7631.86</v>
      </c>
      <c r="Z682" s="40">
        <f t="shared" si="74"/>
        <v>103782</v>
      </c>
      <c r="AA682" s="42">
        <f t="shared" si="75"/>
        <v>33676.199999999997</v>
      </c>
      <c r="AB682" s="40"/>
      <c r="AC682" s="40"/>
      <c r="AD682" s="40"/>
      <c r="AE682" s="40"/>
      <c r="AF682" s="40"/>
      <c r="AG682" s="40"/>
      <c r="AH682" s="40"/>
    </row>
    <row r="683" spans="1:34" s="29" customFormat="1" x14ac:dyDescent="0.25">
      <c r="A683" s="56">
        <v>680</v>
      </c>
      <c r="B683" s="56" t="s">
        <v>843</v>
      </c>
      <c r="C683" s="40" t="s">
        <v>848</v>
      </c>
      <c r="D683" s="40" t="s">
        <v>849</v>
      </c>
      <c r="E683" s="40">
        <v>49.18</v>
      </c>
      <c r="F683" s="38" t="s">
        <v>1774</v>
      </c>
      <c r="G683" s="38" t="s">
        <v>147</v>
      </c>
      <c r="H683" s="45">
        <v>35</v>
      </c>
      <c r="I683" s="55">
        <v>43441</v>
      </c>
      <c r="J683" s="55">
        <v>43475</v>
      </c>
      <c r="K683" s="55">
        <v>43603</v>
      </c>
      <c r="L683" s="45">
        <v>34</v>
      </c>
      <c r="M683" s="45">
        <v>162</v>
      </c>
      <c r="N683" s="45">
        <v>10280</v>
      </c>
      <c r="O683" s="42">
        <f t="shared" si="71"/>
        <v>72576.800000000003</v>
      </c>
      <c r="P683" s="45"/>
      <c r="Q683" s="45">
        <v>1159</v>
      </c>
      <c r="R683" s="42">
        <f t="shared" si="76"/>
        <v>12.391716997411562</v>
      </c>
      <c r="S683" s="42">
        <f t="shared" si="72"/>
        <v>8182.54</v>
      </c>
      <c r="T683" s="45">
        <v>14362</v>
      </c>
      <c r="U683" s="45"/>
      <c r="V683" s="45"/>
      <c r="W683" s="45"/>
      <c r="X683" s="45">
        <v>1029</v>
      </c>
      <c r="Y683" s="42">
        <f t="shared" si="73"/>
        <v>7264.74</v>
      </c>
      <c r="Z683" s="40">
        <f t="shared" si="74"/>
        <v>101395.72</v>
      </c>
      <c r="AA683" s="42">
        <f t="shared" si="75"/>
        <v>28818.92</v>
      </c>
      <c r="AB683" s="40"/>
      <c r="AC683" s="40"/>
      <c r="AD683" s="40"/>
      <c r="AE683" s="40"/>
      <c r="AF683" s="40"/>
      <c r="AG683" s="40"/>
      <c r="AH683" s="40"/>
    </row>
    <row r="684" spans="1:34" s="29" customFormat="1" x14ac:dyDescent="0.25">
      <c r="A684" s="56">
        <v>681</v>
      </c>
      <c r="B684" s="56" t="s">
        <v>843</v>
      </c>
      <c r="C684" s="40" t="s">
        <v>848</v>
      </c>
      <c r="D684" s="40" t="s">
        <v>849</v>
      </c>
      <c r="E684" s="40">
        <v>49.19</v>
      </c>
      <c r="F684" s="38" t="s">
        <v>154</v>
      </c>
      <c r="G684" s="40" t="s">
        <v>155</v>
      </c>
      <c r="H684" s="45">
        <v>35</v>
      </c>
      <c r="I684" s="55">
        <v>43430</v>
      </c>
      <c r="J684" s="55">
        <v>43468</v>
      </c>
      <c r="K684" s="55">
        <v>43595</v>
      </c>
      <c r="L684" s="45">
        <v>38</v>
      </c>
      <c r="M684" s="45">
        <v>165</v>
      </c>
      <c r="N684" s="45">
        <v>9380</v>
      </c>
      <c r="O684" s="42">
        <f t="shared" si="71"/>
        <v>66222.8</v>
      </c>
      <c r="P684" s="45"/>
      <c r="Q684" s="45">
        <v>1122</v>
      </c>
      <c r="R684" s="42">
        <f t="shared" si="76"/>
        <v>12.507130124777184</v>
      </c>
      <c r="S684" s="42">
        <f t="shared" si="72"/>
        <v>7921.32</v>
      </c>
      <c r="T684" s="45">
        <v>14033</v>
      </c>
      <c r="U684" s="45"/>
      <c r="V684" s="45"/>
      <c r="W684" s="45"/>
      <c r="X684" s="45">
        <v>1010</v>
      </c>
      <c r="Y684" s="42">
        <f t="shared" si="73"/>
        <v>7130.6</v>
      </c>
      <c r="Z684" s="40">
        <f t="shared" si="74"/>
        <v>99072.98</v>
      </c>
      <c r="AA684" s="42">
        <f t="shared" si="75"/>
        <v>32850.179999999993</v>
      </c>
      <c r="AB684" s="40"/>
      <c r="AC684" s="40"/>
      <c r="AD684" s="40"/>
      <c r="AE684" s="40"/>
      <c r="AF684" s="40"/>
      <c r="AG684" s="40"/>
      <c r="AH684" s="40"/>
    </row>
    <row r="685" spans="1:34" s="29" customFormat="1" x14ac:dyDescent="0.25">
      <c r="A685" s="56">
        <v>682</v>
      </c>
      <c r="B685" s="56" t="s">
        <v>843</v>
      </c>
      <c r="C685" s="40" t="s">
        <v>848</v>
      </c>
      <c r="D685" s="40" t="s">
        <v>849</v>
      </c>
      <c r="E685" s="42">
        <v>49.2</v>
      </c>
      <c r="F685" s="40" t="s">
        <v>156</v>
      </c>
      <c r="G685" s="40" t="s">
        <v>157</v>
      </c>
      <c r="H685" s="45">
        <v>35</v>
      </c>
      <c r="I685" s="55">
        <v>43424</v>
      </c>
      <c r="J685" s="55">
        <v>43469</v>
      </c>
      <c r="K685" s="55">
        <v>43595</v>
      </c>
      <c r="L685" s="45">
        <v>45</v>
      </c>
      <c r="M685" s="45">
        <v>171</v>
      </c>
      <c r="N685" s="45">
        <v>9780</v>
      </c>
      <c r="O685" s="42">
        <f t="shared" si="71"/>
        <v>69046.8</v>
      </c>
      <c r="P685" s="45"/>
      <c r="Q685" s="45">
        <v>1122</v>
      </c>
      <c r="R685" s="42">
        <f t="shared" si="76"/>
        <v>12.507130124777184</v>
      </c>
      <c r="S685" s="42">
        <f t="shared" si="72"/>
        <v>7921.32</v>
      </c>
      <c r="T685" s="45">
        <v>14033</v>
      </c>
      <c r="U685" s="45"/>
      <c r="V685" s="45"/>
      <c r="W685" s="45"/>
      <c r="X685" s="45">
        <v>1020</v>
      </c>
      <c r="Y685" s="42">
        <f t="shared" si="73"/>
        <v>7201.2</v>
      </c>
      <c r="Z685" s="40">
        <f t="shared" si="74"/>
        <v>99072.98</v>
      </c>
      <c r="AA685" s="42">
        <f t="shared" si="75"/>
        <v>30026.179999999993</v>
      </c>
      <c r="AB685" s="40"/>
      <c r="AC685" s="40"/>
      <c r="AD685" s="40"/>
      <c r="AE685" s="40"/>
      <c r="AF685" s="40"/>
      <c r="AG685" s="40"/>
      <c r="AH685" s="40"/>
    </row>
    <row r="686" spans="1:34" s="29" customFormat="1" x14ac:dyDescent="0.25">
      <c r="A686" s="56">
        <v>683</v>
      </c>
      <c r="B686" s="56" t="s">
        <v>843</v>
      </c>
      <c r="C686" s="40" t="s">
        <v>848</v>
      </c>
      <c r="D686" s="40" t="s">
        <v>849</v>
      </c>
      <c r="E686" s="40">
        <v>49.21</v>
      </c>
      <c r="F686" s="40" t="s">
        <v>158</v>
      </c>
      <c r="G686" s="40" t="s">
        <v>159</v>
      </c>
      <c r="H686" s="45">
        <v>35</v>
      </c>
      <c r="I686" s="55">
        <v>43431</v>
      </c>
      <c r="J686" s="55">
        <v>43469</v>
      </c>
      <c r="K686" s="55">
        <v>43597</v>
      </c>
      <c r="L686" s="45">
        <v>38</v>
      </c>
      <c r="M686" s="45">
        <v>166</v>
      </c>
      <c r="N686" s="45">
        <v>10380</v>
      </c>
      <c r="O686" s="42">
        <f t="shared" si="71"/>
        <v>73282.799999999988</v>
      </c>
      <c r="P686" s="45"/>
      <c r="Q686" s="45">
        <v>1149</v>
      </c>
      <c r="R686" s="42">
        <f t="shared" si="76"/>
        <v>12.503916449086162</v>
      </c>
      <c r="S686" s="42">
        <f t="shared" si="72"/>
        <v>8111.94</v>
      </c>
      <c r="T686" s="45">
        <v>14367</v>
      </c>
      <c r="U686" s="45"/>
      <c r="V686" s="45"/>
      <c r="W686" s="45"/>
      <c r="X686" s="45">
        <v>1055</v>
      </c>
      <c r="Y686" s="42">
        <f t="shared" si="73"/>
        <v>7448.2999999999993</v>
      </c>
      <c r="Z686" s="40">
        <f t="shared" si="74"/>
        <v>101431.02</v>
      </c>
      <c r="AA686" s="42">
        <f t="shared" si="75"/>
        <v>28148.220000000016</v>
      </c>
      <c r="AB686" s="40"/>
      <c r="AC686" s="40"/>
      <c r="AD686" s="40"/>
      <c r="AE686" s="40"/>
      <c r="AF686" s="40"/>
      <c r="AG686" s="40"/>
      <c r="AH686" s="40"/>
    </row>
    <row r="687" spans="1:34" s="29" customFormat="1" x14ac:dyDescent="0.25">
      <c r="A687" s="56">
        <v>684</v>
      </c>
      <c r="B687" s="56" t="s">
        <v>843</v>
      </c>
      <c r="C687" s="40" t="s">
        <v>848</v>
      </c>
      <c r="D687" s="40" t="s">
        <v>849</v>
      </c>
      <c r="E687" s="40">
        <v>49.23</v>
      </c>
      <c r="F687" s="40" t="s">
        <v>160</v>
      </c>
      <c r="G687" s="40" t="s">
        <v>157</v>
      </c>
      <c r="H687" s="45">
        <v>35</v>
      </c>
      <c r="I687" s="55">
        <v>43431</v>
      </c>
      <c r="J687" s="55">
        <v>43471</v>
      </c>
      <c r="K687" s="55">
        <v>43595</v>
      </c>
      <c r="L687" s="45">
        <v>40</v>
      </c>
      <c r="M687" s="45">
        <v>164</v>
      </c>
      <c r="N687" s="45">
        <v>10280</v>
      </c>
      <c r="O687" s="42">
        <f t="shared" si="71"/>
        <v>72576.800000000003</v>
      </c>
      <c r="P687" s="45"/>
      <c r="Q687" s="45">
        <v>1283</v>
      </c>
      <c r="R687" s="42">
        <f t="shared" si="76"/>
        <v>12.500389711613407</v>
      </c>
      <c r="S687" s="42">
        <f t="shared" si="72"/>
        <v>9057.98</v>
      </c>
      <c r="T687" s="45">
        <v>16038</v>
      </c>
      <c r="U687" s="45"/>
      <c r="V687" s="45"/>
      <c r="W687" s="45"/>
      <c r="X687" s="45">
        <v>1175</v>
      </c>
      <c r="Y687" s="42">
        <f t="shared" si="73"/>
        <v>8295.5</v>
      </c>
      <c r="Z687" s="40">
        <f t="shared" si="74"/>
        <v>113228.28</v>
      </c>
      <c r="AA687" s="42">
        <f t="shared" si="75"/>
        <v>40651.479999999996</v>
      </c>
      <c r="AB687" s="40"/>
      <c r="AC687" s="40"/>
      <c r="AD687" s="40"/>
      <c r="AE687" s="40"/>
      <c r="AF687" s="40"/>
      <c r="AG687" s="40"/>
      <c r="AH687" s="40"/>
    </row>
    <row r="688" spans="1:34" s="29" customFormat="1" x14ac:dyDescent="0.25">
      <c r="A688" s="56">
        <v>685</v>
      </c>
      <c r="B688" s="56" t="s">
        <v>843</v>
      </c>
      <c r="C688" s="40" t="s">
        <v>848</v>
      </c>
      <c r="D688" s="40" t="s">
        <v>849</v>
      </c>
      <c r="E688" s="40">
        <v>49.24</v>
      </c>
      <c r="F688" s="40" t="s">
        <v>161</v>
      </c>
      <c r="G688" s="40" t="s">
        <v>162</v>
      </c>
      <c r="H688" s="45">
        <v>35</v>
      </c>
      <c r="I688" s="55">
        <v>43427</v>
      </c>
      <c r="J688" s="55">
        <v>43469</v>
      </c>
      <c r="K688" s="55">
        <v>43597</v>
      </c>
      <c r="L688" s="45">
        <v>42</v>
      </c>
      <c r="M688" s="45">
        <v>170</v>
      </c>
      <c r="N688" s="45">
        <v>9920</v>
      </c>
      <c r="O688" s="42">
        <f t="shared" si="71"/>
        <v>70035.199999999997</v>
      </c>
      <c r="P688" s="45"/>
      <c r="Q688" s="45">
        <v>1149</v>
      </c>
      <c r="R688" s="42">
        <f t="shared" si="76"/>
        <v>12.499564838990427</v>
      </c>
      <c r="S688" s="42">
        <f t="shared" si="72"/>
        <v>8111.94</v>
      </c>
      <c r="T688" s="45">
        <v>14362</v>
      </c>
      <c r="U688" s="45"/>
      <c r="V688" s="45"/>
      <c r="W688" s="45"/>
      <c r="X688" s="45">
        <v>1055</v>
      </c>
      <c r="Y688" s="42">
        <f t="shared" si="73"/>
        <v>7448.2999999999993</v>
      </c>
      <c r="Z688" s="40">
        <f t="shared" si="74"/>
        <v>101395.72</v>
      </c>
      <c r="AA688" s="42">
        <f t="shared" si="75"/>
        <v>31360.520000000004</v>
      </c>
      <c r="AB688" s="40"/>
      <c r="AC688" s="40"/>
      <c r="AD688" s="40"/>
      <c r="AE688" s="40"/>
      <c r="AF688" s="40"/>
      <c r="AG688" s="40"/>
      <c r="AH688" s="40"/>
    </row>
    <row r="689" spans="1:34" s="29" customFormat="1" x14ac:dyDescent="0.25">
      <c r="A689" s="56">
        <v>686</v>
      </c>
      <c r="B689" s="56" t="s">
        <v>843</v>
      </c>
      <c r="C689" s="40" t="s">
        <v>848</v>
      </c>
      <c r="D689" s="40" t="s">
        <v>849</v>
      </c>
      <c r="E689" s="40">
        <v>49.25</v>
      </c>
      <c r="F689" s="40" t="s">
        <v>163</v>
      </c>
      <c r="G689" s="40" t="s">
        <v>164</v>
      </c>
      <c r="H689" s="45">
        <v>35</v>
      </c>
      <c r="I689" s="55">
        <v>43429</v>
      </c>
      <c r="J689" s="55">
        <v>43472</v>
      </c>
      <c r="K689" s="55">
        <v>43595</v>
      </c>
      <c r="L689" s="45">
        <v>43</v>
      </c>
      <c r="M689" s="45">
        <v>166</v>
      </c>
      <c r="N689" s="45">
        <v>10370</v>
      </c>
      <c r="O689" s="42">
        <f t="shared" si="71"/>
        <v>73212.2</v>
      </c>
      <c r="P689" s="45"/>
      <c r="Q689" s="45">
        <v>1122</v>
      </c>
      <c r="R689" s="42">
        <f t="shared" si="76"/>
        <v>12.507130124777184</v>
      </c>
      <c r="S689" s="42">
        <f t="shared" si="72"/>
        <v>7921.32</v>
      </c>
      <c r="T689" s="45">
        <v>14033</v>
      </c>
      <c r="U689" s="45"/>
      <c r="V689" s="45"/>
      <c r="W689" s="45"/>
      <c r="X689" s="45">
        <v>1042</v>
      </c>
      <c r="Y689" s="42">
        <f t="shared" si="73"/>
        <v>7356.52</v>
      </c>
      <c r="Z689" s="40">
        <f t="shared" si="74"/>
        <v>99072.98</v>
      </c>
      <c r="AA689" s="42">
        <f t="shared" si="75"/>
        <v>25860.78</v>
      </c>
      <c r="AB689" s="40"/>
      <c r="AC689" s="40"/>
      <c r="AD689" s="40"/>
      <c r="AE689" s="40"/>
      <c r="AF689" s="40"/>
      <c r="AG689" s="40"/>
      <c r="AH689" s="40"/>
    </row>
    <row r="690" spans="1:34" s="29" customFormat="1" x14ac:dyDescent="0.25">
      <c r="A690" s="56">
        <v>687</v>
      </c>
      <c r="B690" s="56" t="s">
        <v>843</v>
      </c>
      <c r="C690" s="40" t="s">
        <v>848</v>
      </c>
      <c r="D690" s="40" t="s">
        <v>849</v>
      </c>
      <c r="E690" s="40">
        <v>49.26</v>
      </c>
      <c r="F690" s="40" t="s">
        <v>165</v>
      </c>
      <c r="G690" s="40" t="s">
        <v>166</v>
      </c>
      <c r="H690" s="45">
        <v>33</v>
      </c>
      <c r="I690" s="55">
        <v>43440</v>
      </c>
      <c r="J690" s="55">
        <v>43480</v>
      </c>
      <c r="K690" s="55">
        <v>43586</v>
      </c>
      <c r="L690" s="45">
        <v>40</v>
      </c>
      <c r="M690" s="45">
        <v>146</v>
      </c>
      <c r="N690" s="45">
        <v>9310</v>
      </c>
      <c r="O690" s="42">
        <f t="shared" si="71"/>
        <v>69712.15151515152</v>
      </c>
      <c r="P690" s="45"/>
      <c r="Q690" s="45">
        <v>1122</v>
      </c>
      <c r="R690" s="42">
        <f t="shared" si="76"/>
        <v>12.5</v>
      </c>
      <c r="S690" s="42">
        <f t="shared" si="72"/>
        <v>8401.4</v>
      </c>
      <c r="T690" s="45">
        <v>14025</v>
      </c>
      <c r="U690" s="45"/>
      <c r="V690" s="45"/>
      <c r="W690" s="45"/>
      <c r="X690" s="45">
        <v>980</v>
      </c>
      <c r="Y690" s="42">
        <f t="shared" si="73"/>
        <v>7338.121212121212</v>
      </c>
      <c r="Z690" s="40">
        <f t="shared" si="74"/>
        <v>105017.5</v>
      </c>
      <c r="AA690" s="42">
        <f t="shared" si="75"/>
        <v>35305.34848484848</v>
      </c>
      <c r="AB690" s="40"/>
      <c r="AC690" s="40"/>
      <c r="AD690" s="40"/>
      <c r="AE690" s="40"/>
      <c r="AF690" s="40"/>
      <c r="AG690" s="40"/>
      <c r="AH690" s="40"/>
    </row>
    <row r="691" spans="1:34" s="29" customFormat="1" x14ac:dyDescent="0.25">
      <c r="A691" s="56">
        <v>688</v>
      </c>
      <c r="B691" s="56" t="s">
        <v>850</v>
      </c>
      <c r="C691" s="40" t="s">
        <v>851</v>
      </c>
      <c r="D691" s="40" t="s">
        <v>852</v>
      </c>
      <c r="E691" s="40">
        <v>88.21</v>
      </c>
      <c r="F691" s="40" t="s">
        <v>167</v>
      </c>
      <c r="G691" s="40" t="s">
        <v>168</v>
      </c>
      <c r="H691" s="45">
        <v>35</v>
      </c>
      <c r="I691" s="55">
        <v>43422</v>
      </c>
      <c r="J691" s="55">
        <v>43464</v>
      </c>
      <c r="K691" s="55">
        <v>43562</v>
      </c>
      <c r="L691" s="45">
        <v>42</v>
      </c>
      <c r="M691" s="45">
        <v>140</v>
      </c>
      <c r="N691" s="45">
        <v>9577</v>
      </c>
      <c r="O691" s="42">
        <f t="shared" si="71"/>
        <v>67613.62</v>
      </c>
      <c r="P691" s="45"/>
      <c r="Q691" s="45">
        <v>260</v>
      </c>
      <c r="R691" s="42">
        <v>12.391716997411562</v>
      </c>
      <c r="S691" s="42">
        <f t="shared" si="72"/>
        <v>1835.6</v>
      </c>
      <c r="T691" s="45">
        <v>5200</v>
      </c>
      <c r="U691" s="45"/>
      <c r="V691" s="45"/>
      <c r="W691" s="45"/>
      <c r="X691" s="45">
        <v>220</v>
      </c>
      <c r="Y691" s="42">
        <f t="shared" si="73"/>
        <v>1553.2</v>
      </c>
      <c r="Z691" s="40">
        <f t="shared" si="74"/>
        <v>22746.235720448662</v>
      </c>
      <c r="AA691" s="42">
        <f t="shared" si="75"/>
        <v>-44867.384279551334</v>
      </c>
      <c r="AB691" s="40" t="s">
        <v>857</v>
      </c>
      <c r="AC691" s="40"/>
      <c r="AD691" s="40"/>
      <c r="AE691" s="40"/>
      <c r="AF691" s="40"/>
      <c r="AG691" s="40"/>
      <c r="AH691" s="40"/>
    </row>
    <row r="692" spans="1:34" s="29" customFormat="1" x14ac:dyDescent="0.25">
      <c r="A692" s="56">
        <v>689</v>
      </c>
      <c r="B692" s="56" t="s">
        <v>850</v>
      </c>
      <c r="C692" s="40" t="s">
        <v>851</v>
      </c>
      <c r="D692" s="40" t="s">
        <v>852</v>
      </c>
      <c r="E692" s="40">
        <v>88.18</v>
      </c>
      <c r="F692" s="40" t="s">
        <v>169</v>
      </c>
      <c r="G692" s="40" t="s">
        <v>170</v>
      </c>
      <c r="H692" s="45">
        <v>35</v>
      </c>
      <c r="I692" s="55">
        <v>43424</v>
      </c>
      <c r="J692" s="55">
        <v>43467</v>
      </c>
      <c r="K692" s="55">
        <v>43563</v>
      </c>
      <c r="L692" s="45">
        <v>43</v>
      </c>
      <c r="M692" s="45">
        <v>139</v>
      </c>
      <c r="N692" s="45">
        <v>9347</v>
      </c>
      <c r="O692" s="42">
        <f t="shared" si="71"/>
        <v>65989.820000000007</v>
      </c>
      <c r="P692" s="45"/>
      <c r="Q692" s="45">
        <v>364</v>
      </c>
      <c r="R692" s="42">
        <v>12.507130124777184</v>
      </c>
      <c r="S692" s="42">
        <f t="shared" si="72"/>
        <v>2569.84</v>
      </c>
      <c r="T692" s="45">
        <v>6916</v>
      </c>
      <c r="U692" s="45"/>
      <c r="V692" s="45"/>
      <c r="W692" s="45"/>
      <c r="X692" s="45">
        <v>325</v>
      </c>
      <c r="Y692" s="42">
        <f t="shared" si="73"/>
        <v>2294.5</v>
      </c>
      <c r="Z692" s="40">
        <f t="shared" si="74"/>
        <v>32141.323279857403</v>
      </c>
      <c r="AA692" s="42">
        <f t="shared" si="75"/>
        <v>-33848.496720142604</v>
      </c>
      <c r="AB692" s="40" t="s">
        <v>857</v>
      </c>
      <c r="AC692" s="40"/>
      <c r="AD692" s="40"/>
      <c r="AE692" s="40"/>
      <c r="AF692" s="40"/>
      <c r="AG692" s="40"/>
      <c r="AH692" s="40"/>
    </row>
    <row r="693" spans="1:34" s="29" customFormat="1" x14ac:dyDescent="0.25">
      <c r="A693" s="56">
        <v>690</v>
      </c>
      <c r="B693" s="56" t="s">
        <v>850</v>
      </c>
      <c r="C693" s="40" t="s">
        <v>851</v>
      </c>
      <c r="D693" s="40" t="s">
        <v>852</v>
      </c>
      <c r="E693" s="40">
        <v>88.19</v>
      </c>
      <c r="F693" s="40" t="s">
        <v>173</v>
      </c>
      <c r="G693" s="40" t="s">
        <v>174</v>
      </c>
      <c r="H693" s="45">
        <v>35</v>
      </c>
      <c r="I693" s="55">
        <v>43423</v>
      </c>
      <c r="J693" s="55">
        <v>43466</v>
      </c>
      <c r="K693" s="55">
        <v>43582</v>
      </c>
      <c r="L693" s="45">
        <v>43</v>
      </c>
      <c r="M693" s="45">
        <v>159</v>
      </c>
      <c r="N693" s="45">
        <v>10397</v>
      </c>
      <c r="O693" s="42">
        <f t="shared" si="71"/>
        <v>73402.820000000007</v>
      </c>
      <c r="P693" s="45"/>
      <c r="Q693" s="45">
        <v>607</v>
      </c>
      <c r="R693" s="42">
        <v>12.507130124777184</v>
      </c>
      <c r="S693" s="42">
        <f t="shared" si="72"/>
        <v>4285.4199999999992</v>
      </c>
      <c r="T693" s="45">
        <v>10319</v>
      </c>
      <c r="U693" s="45"/>
      <c r="V693" s="45"/>
      <c r="W693" s="45"/>
      <c r="X693" s="45">
        <v>522</v>
      </c>
      <c r="Y693" s="42">
        <f t="shared" si="73"/>
        <v>3685.32</v>
      </c>
      <c r="Z693" s="40">
        <f t="shared" si="74"/>
        <v>53598.30557932263</v>
      </c>
      <c r="AA693" s="42">
        <f t="shared" si="75"/>
        <v>-19804.514420677377</v>
      </c>
      <c r="AB693" s="40" t="s">
        <v>857</v>
      </c>
      <c r="AC693" s="40"/>
      <c r="AD693" s="40"/>
      <c r="AE693" s="40"/>
      <c r="AF693" s="40"/>
      <c r="AG693" s="40"/>
      <c r="AH693" s="40"/>
    </row>
    <row r="694" spans="1:34" s="29" customFormat="1" x14ac:dyDescent="0.25">
      <c r="A694" s="56">
        <v>691</v>
      </c>
      <c r="B694" s="56" t="s">
        <v>850</v>
      </c>
      <c r="C694" s="40" t="s">
        <v>851</v>
      </c>
      <c r="D694" s="40" t="s">
        <v>852</v>
      </c>
      <c r="E694" s="40">
        <v>88.2</v>
      </c>
      <c r="F694" s="40" t="s">
        <v>175</v>
      </c>
      <c r="G694" s="40" t="s">
        <v>176</v>
      </c>
      <c r="H694" s="45">
        <v>35</v>
      </c>
      <c r="I694" s="55">
        <v>43423</v>
      </c>
      <c r="J694" s="55">
        <v>43466</v>
      </c>
      <c r="K694" s="55">
        <v>43582</v>
      </c>
      <c r="L694" s="45">
        <v>43</v>
      </c>
      <c r="M694" s="45">
        <v>159</v>
      </c>
      <c r="N694" s="45">
        <v>10197</v>
      </c>
      <c r="O694" s="42">
        <f t="shared" si="71"/>
        <v>71990.820000000007</v>
      </c>
      <c r="P694" s="45"/>
      <c r="Q694" s="45">
        <v>487</v>
      </c>
      <c r="R694" s="42">
        <v>12.503916449086162</v>
      </c>
      <c r="S694" s="42">
        <f t="shared" si="72"/>
        <v>3438.22</v>
      </c>
      <c r="T694" s="45">
        <v>8522.5</v>
      </c>
      <c r="U694" s="45"/>
      <c r="V694" s="45"/>
      <c r="W694" s="45"/>
      <c r="X694" s="45">
        <v>410</v>
      </c>
      <c r="Y694" s="42">
        <f t="shared" si="73"/>
        <v>2894.6</v>
      </c>
      <c r="Z694" s="40">
        <f t="shared" si="74"/>
        <v>42991.21561357702</v>
      </c>
      <c r="AA694" s="42">
        <f t="shared" si="75"/>
        <v>-28999.604386422987</v>
      </c>
      <c r="AB694" s="40" t="s">
        <v>857</v>
      </c>
      <c r="AC694" s="40"/>
      <c r="AD694" s="40"/>
      <c r="AE694" s="40"/>
      <c r="AF694" s="40"/>
      <c r="AG694" s="40"/>
      <c r="AH694" s="40"/>
    </row>
    <row r="695" spans="1:34" s="29" customFormat="1" x14ac:dyDescent="0.25">
      <c r="A695" s="56">
        <v>692</v>
      </c>
      <c r="B695" s="56" t="s">
        <v>850</v>
      </c>
      <c r="C695" s="40" t="s">
        <v>851</v>
      </c>
      <c r="D695" s="40" t="s">
        <v>852</v>
      </c>
      <c r="E695" s="40">
        <v>88.3</v>
      </c>
      <c r="F695" s="40" t="s">
        <v>177</v>
      </c>
      <c r="G695" s="40" t="s">
        <v>178</v>
      </c>
      <c r="H695" s="45">
        <v>35</v>
      </c>
      <c r="I695" s="55">
        <v>43426</v>
      </c>
      <c r="J695" s="55">
        <v>43468</v>
      </c>
      <c r="K695" s="55">
        <v>43585</v>
      </c>
      <c r="L695" s="45">
        <v>42</v>
      </c>
      <c r="M695" s="45">
        <v>159</v>
      </c>
      <c r="N695" s="45">
        <v>10007</v>
      </c>
      <c r="O695" s="42">
        <f t="shared" si="71"/>
        <v>70649.42</v>
      </c>
      <c r="P695" s="45"/>
      <c r="Q695" s="45">
        <v>448</v>
      </c>
      <c r="R695" s="42">
        <v>12.500389711613407</v>
      </c>
      <c r="S695" s="42">
        <f t="shared" si="72"/>
        <v>3162.88</v>
      </c>
      <c r="T695" s="45">
        <v>7616</v>
      </c>
      <c r="U695" s="45"/>
      <c r="V695" s="45"/>
      <c r="W695" s="45"/>
      <c r="X695" s="45">
        <v>375</v>
      </c>
      <c r="Y695" s="42">
        <f t="shared" si="73"/>
        <v>2647.4999999999995</v>
      </c>
      <c r="Z695" s="40">
        <f t="shared" si="74"/>
        <v>39537.232611067811</v>
      </c>
      <c r="AA695" s="42">
        <f t="shared" si="75"/>
        <v>-31112.187388932187</v>
      </c>
      <c r="AB695" s="40" t="s">
        <v>857</v>
      </c>
      <c r="AC695" s="40"/>
      <c r="AD695" s="40"/>
      <c r="AE695" s="40"/>
      <c r="AF695" s="40"/>
      <c r="AG695" s="40"/>
      <c r="AH695" s="40"/>
    </row>
    <row r="696" spans="1:34" s="29" customFormat="1" x14ac:dyDescent="0.25">
      <c r="A696" s="56">
        <v>693</v>
      </c>
      <c r="B696" s="56" t="s">
        <v>850</v>
      </c>
      <c r="C696" s="40" t="s">
        <v>853</v>
      </c>
      <c r="D696" s="40" t="s">
        <v>854</v>
      </c>
      <c r="E696" s="40">
        <v>99.21</v>
      </c>
      <c r="F696" s="40" t="s">
        <v>179</v>
      </c>
      <c r="G696" s="40" t="s">
        <v>180</v>
      </c>
      <c r="H696" s="45">
        <v>35</v>
      </c>
      <c r="I696" s="55">
        <v>43426</v>
      </c>
      <c r="J696" s="55">
        <v>43468</v>
      </c>
      <c r="K696" s="55">
        <v>43589</v>
      </c>
      <c r="L696" s="45">
        <v>42</v>
      </c>
      <c r="M696" s="45">
        <v>163</v>
      </c>
      <c r="N696" s="45">
        <v>10174</v>
      </c>
      <c r="O696" s="42">
        <f t="shared" si="71"/>
        <v>71828.44</v>
      </c>
      <c r="P696" s="45"/>
      <c r="Q696" s="45">
        <v>1158</v>
      </c>
      <c r="R696" s="42">
        <v>12.499564838990427</v>
      </c>
      <c r="S696" s="42">
        <f t="shared" si="72"/>
        <v>8175.4800000000005</v>
      </c>
      <c r="T696" s="46">
        <f>R696*Q696</f>
        <v>14474.496083550914</v>
      </c>
      <c r="U696" s="45"/>
      <c r="V696" s="45"/>
      <c r="W696" s="45"/>
      <c r="X696" s="45">
        <v>894</v>
      </c>
      <c r="Y696" s="42">
        <f t="shared" si="73"/>
        <v>6311.64</v>
      </c>
      <c r="Z696" s="40">
        <f t="shared" si="74"/>
        <v>102189.94234986947</v>
      </c>
      <c r="AA696" s="42">
        <f t="shared" si="75"/>
        <v>30361.502349869465</v>
      </c>
      <c r="AB696" s="40"/>
      <c r="AC696" s="40"/>
      <c r="AD696" s="40"/>
      <c r="AE696" s="40"/>
      <c r="AF696" s="40"/>
      <c r="AG696" s="40"/>
      <c r="AH696" s="40"/>
    </row>
    <row r="697" spans="1:34" s="29" customFormat="1" x14ac:dyDescent="0.25">
      <c r="A697" s="56">
        <v>694</v>
      </c>
      <c r="B697" s="56" t="s">
        <v>850</v>
      </c>
      <c r="C697" s="40" t="s">
        <v>853</v>
      </c>
      <c r="D697" s="40" t="s">
        <v>854</v>
      </c>
      <c r="E697" s="40">
        <v>99.24</v>
      </c>
      <c r="F697" s="40" t="s">
        <v>181</v>
      </c>
      <c r="G697" s="40" t="s">
        <v>182</v>
      </c>
      <c r="H697" s="45">
        <v>35</v>
      </c>
      <c r="I697" s="55">
        <v>43427</v>
      </c>
      <c r="J697" s="55">
        <v>43468</v>
      </c>
      <c r="K697" s="55">
        <v>43588</v>
      </c>
      <c r="L697" s="45">
        <v>41</v>
      </c>
      <c r="M697" s="45">
        <v>161</v>
      </c>
      <c r="N697" s="45">
        <v>9792</v>
      </c>
      <c r="O697" s="42">
        <f t="shared" si="71"/>
        <v>69131.51999999999</v>
      </c>
      <c r="P697" s="45"/>
      <c r="Q697" s="45">
        <v>935</v>
      </c>
      <c r="R697" s="42">
        <v>12.507130124777184</v>
      </c>
      <c r="S697" s="42">
        <f t="shared" si="72"/>
        <v>6601.1</v>
      </c>
      <c r="T697" s="46">
        <f t="shared" ref="T697:T712" si="77">R697*Q697</f>
        <v>11694.166666666668</v>
      </c>
      <c r="U697" s="45"/>
      <c r="V697" s="45"/>
      <c r="W697" s="45"/>
      <c r="X697" s="45">
        <v>767</v>
      </c>
      <c r="Y697" s="42">
        <f t="shared" si="73"/>
        <v>5415.0199999999995</v>
      </c>
      <c r="Z697" s="40">
        <f t="shared" si="74"/>
        <v>82560.81666666668</v>
      </c>
      <c r="AA697" s="42">
        <f t="shared" si="75"/>
        <v>13429.296666666691</v>
      </c>
      <c r="AB697" s="40"/>
      <c r="AC697" s="40"/>
      <c r="AD697" s="40"/>
      <c r="AE697" s="40"/>
      <c r="AF697" s="40"/>
      <c r="AG697" s="40"/>
      <c r="AH697" s="40"/>
    </row>
    <row r="698" spans="1:34" s="29" customFormat="1" x14ac:dyDescent="0.25">
      <c r="A698" s="56">
        <v>695</v>
      </c>
      <c r="B698" s="56" t="s">
        <v>850</v>
      </c>
      <c r="C698" s="40" t="s">
        <v>853</v>
      </c>
      <c r="D698" s="40" t="s">
        <v>854</v>
      </c>
      <c r="E698" s="40">
        <v>99.25</v>
      </c>
      <c r="F698" s="40" t="s">
        <v>183</v>
      </c>
      <c r="G698" s="40" t="s">
        <v>178</v>
      </c>
      <c r="H698" s="45">
        <v>35</v>
      </c>
      <c r="I698" s="55">
        <v>43422</v>
      </c>
      <c r="J698" s="55">
        <v>43467</v>
      </c>
      <c r="K698" s="55">
        <v>43583</v>
      </c>
      <c r="L698" s="45">
        <v>45</v>
      </c>
      <c r="M698" s="45">
        <v>161</v>
      </c>
      <c r="N698" s="45">
        <v>9517</v>
      </c>
      <c r="O698" s="42">
        <f t="shared" si="71"/>
        <v>67190.02</v>
      </c>
      <c r="P698" s="45"/>
      <c r="Q698" s="45">
        <v>1017</v>
      </c>
      <c r="R698" s="42">
        <v>12.5</v>
      </c>
      <c r="S698" s="42">
        <f t="shared" si="72"/>
        <v>7180.0199999999995</v>
      </c>
      <c r="T698" s="46">
        <f t="shared" si="77"/>
        <v>12712.5</v>
      </c>
      <c r="U698" s="45"/>
      <c r="V698" s="45"/>
      <c r="W698" s="45"/>
      <c r="X698" s="45">
        <v>842</v>
      </c>
      <c r="Y698" s="42">
        <f t="shared" si="73"/>
        <v>5944.5199999999995</v>
      </c>
      <c r="Z698" s="40">
        <f t="shared" si="74"/>
        <v>89750.25</v>
      </c>
      <c r="AA698" s="42">
        <f t="shared" si="75"/>
        <v>22560.229999999996</v>
      </c>
      <c r="AB698" s="40"/>
      <c r="AC698" s="40"/>
      <c r="AD698" s="40"/>
      <c r="AE698" s="40"/>
      <c r="AF698" s="40"/>
      <c r="AG698" s="40"/>
      <c r="AH698" s="40"/>
    </row>
    <row r="699" spans="1:34" s="29" customFormat="1" x14ac:dyDescent="0.25">
      <c r="A699" s="56">
        <v>696</v>
      </c>
      <c r="B699" s="56" t="s">
        <v>850</v>
      </c>
      <c r="C699" s="40" t="s">
        <v>853</v>
      </c>
      <c r="D699" s="40" t="s">
        <v>854</v>
      </c>
      <c r="E699" s="40">
        <v>99.19</v>
      </c>
      <c r="F699" s="40" t="s">
        <v>181</v>
      </c>
      <c r="G699" s="40" t="s">
        <v>184</v>
      </c>
      <c r="H699" s="45">
        <v>35</v>
      </c>
      <c r="I699" s="55">
        <v>43431</v>
      </c>
      <c r="J699" s="55">
        <v>43473</v>
      </c>
      <c r="K699" s="55">
        <v>43590</v>
      </c>
      <c r="L699" s="45">
        <v>42</v>
      </c>
      <c r="M699" s="45">
        <v>159</v>
      </c>
      <c r="N699" s="45">
        <v>10057</v>
      </c>
      <c r="O699" s="42">
        <f t="shared" si="71"/>
        <v>71002.42</v>
      </c>
      <c r="P699" s="45"/>
      <c r="Q699" s="45">
        <v>916</v>
      </c>
      <c r="R699" s="42">
        <v>12.5</v>
      </c>
      <c r="S699" s="42">
        <f t="shared" si="72"/>
        <v>6466.96</v>
      </c>
      <c r="T699" s="46">
        <f t="shared" si="77"/>
        <v>11450</v>
      </c>
      <c r="U699" s="45"/>
      <c r="V699" s="45"/>
      <c r="W699" s="45"/>
      <c r="X699" s="45">
        <v>867</v>
      </c>
      <c r="Y699" s="42">
        <f t="shared" si="73"/>
        <v>6121.02</v>
      </c>
      <c r="Z699" s="40">
        <f t="shared" si="74"/>
        <v>80837</v>
      </c>
      <c r="AA699" s="42">
        <f t="shared" si="75"/>
        <v>9834.5800000000017</v>
      </c>
      <c r="AB699" s="40"/>
      <c r="AC699" s="40"/>
      <c r="AD699" s="40"/>
      <c r="AE699" s="40"/>
      <c r="AF699" s="40"/>
      <c r="AG699" s="40"/>
      <c r="AH699" s="40"/>
    </row>
    <row r="700" spans="1:34" s="29" customFormat="1" x14ac:dyDescent="0.25">
      <c r="A700" s="56">
        <v>697</v>
      </c>
      <c r="B700" s="56" t="s">
        <v>850</v>
      </c>
      <c r="C700" s="40" t="s">
        <v>853</v>
      </c>
      <c r="D700" s="40" t="s">
        <v>854</v>
      </c>
      <c r="E700" s="40">
        <v>99.16</v>
      </c>
      <c r="F700" s="40" t="s">
        <v>185</v>
      </c>
      <c r="G700" s="40" t="s">
        <v>186</v>
      </c>
      <c r="H700" s="45">
        <v>35</v>
      </c>
      <c r="I700" s="55">
        <v>43432</v>
      </c>
      <c r="J700" s="55">
        <v>43472</v>
      </c>
      <c r="K700" s="55">
        <v>43590</v>
      </c>
      <c r="L700" s="45">
        <v>40</v>
      </c>
      <c r="M700" s="45">
        <v>158</v>
      </c>
      <c r="N700" s="45">
        <v>8812</v>
      </c>
      <c r="O700" s="42">
        <f t="shared" si="71"/>
        <v>62212.72</v>
      </c>
      <c r="P700" s="45"/>
      <c r="Q700" s="45">
        <v>972</v>
      </c>
      <c r="R700" s="42">
        <v>12.507130124777184</v>
      </c>
      <c r="S700" s="42">
        <f t="shared" si="72"/>
        <v>6862.32</v>
      </c>
      <c r="T700" s="46">
        <f t="shared" si="77"/>
        <v>12156.930481283423</v>
      </c>
      <c r="U700" s="45"/>
      <c r="V700" s="45"/>
      <c r="W700" s="45"/>
      <c r="X700" s="45">
        <v>897</v>
      </c>
      <c r="Y700" s="42">
        <f t="shared" si="73"/>
        <v>6332.8200000000006</v>
      </c>
      <c r="Z700" s="40">
        <f t="shared" si="74"/>
        <v>85827.929197860969</v>
      </c>
      <c r="AA700" s="42">
        <f t="shared" si="75"/>
        <v>23615.209197860968</v>
      </c>
      <c r="AB700" s="40"/>
      <c r="AC700" s="40"/>
      <c r="AD700" s="40"/>
      <c r="AE700" s="40"/>
      <c r="AF700" s="40"/>
      <c r="AG700" s="40"/>
      <c r="AH700" s="40"/>
    </row>
    <row r="701" spans="1:34" s="29" customFormat="1" x14ac:dyDescent="0.25">
      <c r="A701" s="56">
        <v>698</v>
      </c>
      <c r="B701" s="56" t="s">
        <v>850</v>
      </c>
      <c r="C701" s="40" t="s">
        <v>853</v>
      </c>
      <c r="D701" s="40" t="s">
        <v>854</v>
      </c>
      <c r="E701" s="40">
        <v>99.2</v>
      </c>
      <c r="F701" s="40" t="s">
        <v>187</v>
      </c>
      <c r="G701" s="40" t="s">
        <v>188</v>
      </c>
      <c r="H701" s="45">
        <v>35</v>
      </c>
      <c r="I701" s="55">
        <v>43429</v>
      </c>
      <c r="J701" s="55">
        <v>43473</v>
      </c>
      <c r="K701" s="55">
        <v>43589</v>
      </c>
      <c r="L701" s="45">
        <v>44</v>
      </c>
      <c r="M701" s="45">
        <v>160</v>
      </c>
      <c r="N701" s="45">
        <v>8357</v>
      </c>
      <c r="O701" s="42">
        <f t="shared" si="71"/>
        <v>59000.42</v>
      </c>
      <c r="P701" s="45"/>
      <c r="Q701" s="45">
        <v>921</v>
      </c>
      <c r="R701" s="42">
        <v>12.5</v>
      </c>
      <c r="S701" s="42">
        <f t="shared" si="72"/>
        <v>6502.2599999999993</v>
      </c>
      <c r="T701" s="46">
        <f t="shared" si="77"/>
        <v>11512.5</v>
      </c>
      <c r="U701" s="45"/>
      <c r="V701" s="45"/>
      <c r="W701" s="45"/>
      <c r="X701" s="45">
        <v>867</v>
      </c>
      <c r="Y701" s="42">
        <f t="shared" si="73"/>
        <v>6121.02</v>
      </c>
      <c r="Z701" s="40">
        <f t="shared" si="74"/>
        <v>81278.249999999985</v>
      </c>
      <c r="AA701" s="42">
        <f t="shared" si="75"/>
        <v>22277.829999999987</v>
      </c>
      <c r="AB701" s="40"/>
      <c r="AC701" s="40"/>
      <c r="AD701" s="40"/>
      <c r="AE701" s="40"/>
      <c r="AF701" s="40"/>
      <c r="AG701" s="40"/>
      <c r="AH701" s="40"/>
    </row>
    <row r="702" spans="1:34" s="29" customFormat="1" x14ac:dyDescent="0.25">
      <c r="A702" s="56">
        <v>699</v>
      </c>
      <c r="B702" s="56" t="s">
        <v>850</v>
      </c>
      <c r="C702" s="40" t="s">
        <v>853</v>
      </c>
      <c r="D702" s="40" t="s">
        <v>854</v>
      </c>
      <c r="E702" s="40">
        <v>99.4</v>
      </c>
      <c r="F702" s="40" t="s">
        <v>189</v>
      </c>
      <c r="G702" s="40" t="s">
        <v>190</v>
      </c>
      <c r="H702" s="45">
        <v>35</v>
      </c>
      <c r="I702" s="55">
        <v>43420</v>
      </c>
      <c r="J702" s="55">
        <v>43462</v>
      </c>
      <c r="K702" s="55">
        <v>43577</v>
      </c>
      <c r="L702" s="45">
        <v>42</v>
      </c>
      <c r="M702" s="45">
        <v>157</v>
      </c>
      <c r="N702" s="45">
        <v>3560</v>
      </c>
      <c r="O702" s="42">
        <f t="shared" si="71"/>
        <v>25133.599999999999</v>
      </c>
      <c r="P702" s="45"/>
      <c r="Q702" s="45">
        <v>935</v>
      </c>
      <c r="R702" s="42">
        <v>12.5</v>
      </c>
      <c r="S702" s="42">
        <f t="shared" si="72"/>
        <v>6601.1</v>
      </c>
      <c r="T702" s="46">
        <f t="shared" si="77"/>
        <v>11687.5</v>
      </c>
      <c r="U702" s="45"/>
      <c r="V702" s="45"/>
      <c r="W702" s="45"/>
      <c r="X702" s="45">
        <v>883</v>
      </c>
      <c r="Y702" s="42">
        <f t="shared" si="73"/>
        <v>6233.98</v>
      </c>
      <c r="Z702" s="40">
        <f t="shared" si="74"/>
        <v>82513.75</v>
      </c>
      <c r="AA702" s="42">
        <f t="shared" si="75"/>
        <v>57380.15</v>
      </c>
      <c r="AB702" s="40"/>
      <c r="AC702" s="40"/>
      <c r="AD702" s="40"/>
      <c r="AE702" s="40"/>
      <c r="AF702" s="40"/>
      <c r="AG702" s="40"/>
      <c r="AH702" s="40"/>
    </row>
    <row r="703" spans="1:34" s="29" customFormat="1" x14ac:dyDescent="0.25">
      <c r="A703" s="56">
        <v>700</v>
      </c>
      <c r="B703" s="56" t="s">
        <v>850</v>
      </c>
      <c r="C703" s="40" t="s">
        <v>853</v>
      </c>
      <c r="D703" s="40" t="s">
        <v>854</v>
      </c>
      <c r="E703" s="40">
        <v>99.5</v>
      </c>
      <c r="F703" s="40" t="s">
        <v>191</v>
      </c>
      <c r="G703" s="40" t="s">
        <v>192</v>
      </c>
      <c r="H703" s="45">
        <v>35</v>
      </c>
      <c r="I703" s="55">
        <v>43426</v>
      </c>
      <c r="J703" s="55">
        <v>43468</v>
      </c>
      <c r="K703" s="55">
        <v>43589</v>
      </c>
      <c r="L703" s="45">
        <v>42</v>
      </c>
      <c r="M703" s="45">
        <v>163</v>
      </c>
      <c r="N703" s="45">
        <v>10174</v>
      </c>
      <c r="O703" s="42">
        <f t="shared" si="71"/>
        <v>71828.44</v>
      </c>
      <c r="P703" s="45"/>
      <c r="Q703" s="45">
        <v>1158</v>
      </c>
      <c r="R703" s="42">
        <v>12.391716997411562</v>
      </c>
      <c r="S703" s="42">
        <f t="shared" si="72"/>
        <v>8175.4800000000005</v>
      </c>
      <c r="T703" s="46">
        <f t="shared" si="77"/>
        <v>14349.608283002588</v>
      </c>
      <c r="U703" s="45"/>
      <c r="V703" s="45"/>
      <c r="W703" s="45"/>
      <c r="X703" s="45">
        <v>894</v>
      </c>
      <c r="Y703" s="42">
        <f t="shared" si="73"/>
        <v>6311.64</v>
      </c>
      <c r="Z703" s="40">
        <f t="shared" si="74"/>
        <v>101308.23447799828</v>
      </c>
      <c r="AA703" s="42">
        <f t="shared" si="75"/>
        <v>29479.794477998279</v>
      </c>
      <c r="AB703" s="40"/>
      <c r="AC703" s="40"/>
      <c r="AD703" s="40"/>
      <c r="AE703" s="40"/>
      <c r="AF703" s="40"/>
      <c r="AG703" s="40"/>
      <c r="AH703" s="40"/>
    </row>
    <row r="704" spans="1:34" s="29" customFormat="1" x14ac:dyDescent="0.25">
      <c r="A704" s="56">
        <v>701</v>
      </c>
      <c r="B704" s="56" t="s">
        <v>850</v>
      </c>
      <c r="C704" s="40" t="s">
        <v>853</v>
      </c>
      <c r="D704" s="40" t="s">
        <v>854</v>
      </c>
      <c r="E704" s="40">
        <v>99.6</v>
      </c>
      <c r="F704" s="40" t="s">
        <v>193</v>
      </c>
      <c r="G704" s="40" t="s">
        <v>194</v>
      </c>
      <c r="H704" s="45">
        <v>35</v>
      </c>
      <c r="I704" s="55">
        <v>43427</v>
      </c>
      <c r="J704" s="55">
        <v>43468</v>
      </c>
      <c r="K704" s="55">
        <v>43588</v>
      </c>
      <c r="L704" s="45">
        <v>41</v>
      </c>
      <c r="M704" s="45">
        <v>161</v>
      </c>
      <c r="N704" s="45">
        <v>9792</v>
      </c>
      <c r="O704" s="42">
        <f t="shared" si="71"/>
        <v>69131.51999999999</v>
      </c>
      <c r="P704" s="45"/>
      <c r="Q704" s="45">
        <v>935</v>
      </c>
      <c r="R704" s="42">
        <v>12.507130124777184</v>
      </c>
      <c r="S704" s="42">
        <f t="shared" si="72"/>
        <v>6601.1</v>
      </c>
      <c r="T704" s="46">
        <f t="shared" si="77"/>
        <v>11694.166666666668</v>
      </c>
      <c r="U704" s="45"/>
      <c r="V704" s="45"/>
      <c r="W704" s="45"/>
      <c r="X704" s="45">
        <v>767</v>
      </c>
      <c r="Y704" s="42">
        <f t="shared" si="73"/>
        <v>5415.0199999999995</v>
      </c>
      <c r="Z704" s="40">
        <f t="shared" si="74"/>
        <v>82560.81666666668</v>
      </c>
      <c r="AA704" s="42">
        <f t="shared" si="75"/>
        <v>13429.296666666691</v>
      </c>
      <c r="AB704" s="40"/>
      <c r="AC704" s="40"/>
      <c r="AD704" s="40"/>
      <c r="AE704" s="40"/>
      <c r="AF704" s="40"/>
      <c r="AG704" s="40"/>
      <c r="AH704" s="40"/>
    </row>
    <row r="705" spans="1:34" s="29" customFormat="1" x14ac:dyDescent="0.25">
      <c r="A705" s="56">
        <v>702</v>
      </c>
      <c r="B705" s="56" t="s">
        <v>850</v>
      </c>
      <c r="C705" s="40" t="s">
        <v>853</v>
      </c>
      <c r="D705" s="40" t="s">
        <v>854</v>
      </c>
      <c r="E705" s="40">
        <v>99.7</v>
      </c>
      <c r="F705" s="40" t="s">
        <v>195</v>
      </c>
      <c r="G705" s="40" t="s">
        <v>196</v>
      </c>
      <c r="H705" s="45">
        <v>35</v>
      </c>
      <c r="I705" s="55">
        <v>43422</v>
      </c>
      <c r="J705" s="55">
        <v>43467</v>
      </c>
      <c r="K705" s="55">
        <v>43583</v>
      </c>
      <c r="L705" s="45">
        <v>45</v>
      </c>
      <c r="M705" s="45">
        <v>161</v>
      </c>
      <c r="N705" s="45">
        <v>9517</v>
      </c>
      <c r="O705" s="42">
        <f t="shared" si="71"/>
        <v>67190.02</v>
      </c>
      <c r="P705" s="45"/>
      <c r="Q705" s="45">
        <v>1017</v>
      </c>
      <c r="R705" s="42">
        <v>12.507130124777184</v>
      </c>
      <c r="S705" s="42">
        <f t="shared" si="72"/>
        <v>7180.0199999999995</v>
      </c>
      <c r="T705" s="46">
        <f t="shared" si="77"/>
        <v>12719.751336898396</v>
      </c>
      <c r="U705" s="45"/>
      <c r="V705" s="45"/>
      <c r="W705" s="45"/>
      <c r="X705" s="45">
        <v>842</v>
      </c>
      <c r="Y705" s="42">
        <f t="shared" si="73"/>
        <v>5944.5199999999995</v>
      </c>
      <c r="Z705" s="40">
        <f t="shared" si="74"/>
        <v>89801.444438502673</v>
      </c>
      <c r="AA705" s="42">
        <f t="shared" si="75"/>
        <v>22611.424438502669</v>
      </c>
      <c r="AB705" s="40"/>
      <c r="AC705" s="40"/>
      <c r="AD705" s="40"/>
      <c r="AE705" s="40"/>
      <c r="AF705" s="40"/>
      <c r="AG705" s="40"/>
      <c r="AH705" s="40"/>
    </row>
    <row r="706" spans="1:34" s="29" customFormat="1" x14ac:dyDescent="0.25">
      <c r="A706" s="56">
        <v>703</v>
      </c>
      <c r="B706" s="56" t="s">
        <v>850</v>
      </c>
      <c r="C706" s="40" t="s">
        <v>853</v>
      </c>
      <c r="D706" s="40" t="s">
        <v>854</v>
      </c>
      <c r="E706" s="40">
        <v>99.8</v>
      </c>
      <c r="F706" s="40" t="s">
        <v>255</v>
      </c>
      <c r="G706" s="40" t="s">
        <v>256</v>
      </c>
      <c r="H706" s="45">
        <v>35</v>
      </c>
      <c r="I706" s="55">
        <v>43431</v>
      </c>
      <c r="J706" s="55">
        <v>43473</v>
      </c>
      <c r="K706" s="55">
        <v>43590</v>
      </c>
      <c r="L706" s="45">
        <v>42</v>
      </c>
      <c r="M706" s="45">
        <v>159</v>
      </c>
      <c r="N706" s="45">
        <v>10057</v>
      </c>
      <c r="O706" s="42">
        <f t="shared" si="71"/>
        <v>71002.42</v>
      </c>
      <c r="P706" s="45"/>
      <c r="Q706" s="45">
        <v>916</v>
      </c>
      <c r="R706" s="42">
        <v>12.503916449086162</v>
      </c>
      <c r="S706" s="42">
        <f t="shared" si="72"/>
        <v>6466.96</v>
      </c>
      <c r="T706" s="46">
        <f t="shared" si="77"/>
        <v>11453.587467362924</v>
      </c>
      <c r="U706" s="45"/>
      <c r="V706" s="45"/>
      <c r="W706" s="45"/>
      <c r="X706" s="45">
        <v>867</v>
      </c>
      <c r="Y706" s="42">
        <f t="shared" si="73"/>
        <v>6121.02</v>
      </c>
      <c r="Z706" s="40">
        <f t="shared" si="74"/>
        <v>80862.32751958225</v>
      </c>
      <c r="AA706" s="42">
        <f t="shared" si="75"/>
        <v>9859.9075195822516</v>
      </c>
      <c r="AB706" s="40"/>
      <c r="AC706" s="40"/>
      <c r="AD706" s="40"/>
      <c r="AE706" s="40"/>
      <c r="AF706" s="40"/>
      <c r="AG706" s="40"/>
      <c r="AH706" s="40"/>
    </row>
    <row r="707" spans="1:34" s="29" customFormat="1" x14ac:dyDescent="0.25">
      <c r="A707" s="56">
        <v>704</v>
      </c>
      <c r="B707" s="56" t="s">
        <v>850</v>
      </c>
      <c r="C707" s="40" t="s">
        <v>853</v>
      </c>
      <c r="D707" s="40" t="s">
        <v>854</v>
      </c>
      <c r="E707" s="40">
        <v>99.9</v>
      </c>
      <c r="F707" s="40" t="s">
        <v>258</v>
      </c>
      <c r="G707" s="40" t="s">
        <v>259</v>
      </c>
      <c r="H707" s="45">
        <v>35</v>
      </c>
      <c r="I707" s="55">
        <v>43432</v>
      </c>
      <c r="J707" s="55">
        <v>43472</v>
      </c>
      <c r="K707" s="55">
        <v>43590</v>
      </c>
      <c r="L707" s="45">
        <v>40</v>
      </c>
      <c r="M707" s="45">
        <v>158</v>
      </c>
      <c r="N707" s="45">
        <v>8812</v>
      </c>
      <c r="O707" s="42">
        <f t="shared" si="71"/>
        <v>62212.72</v>
      </c>
      <c r="P707" s="45"/>
      <c r="Q707" s="45">
        <v>972</v>
      </c>
      <c r="R707" s="42">
        <v>12.500389711613407</v>
      </c>
      <c r="S707" s="42">
        <f t="shared" si="72"/>
        <v>6862.32</v>
      </c>
      <c r="T707" s="46">
        <f t="shared" si="77"/>
        <v>12150.378799688231</v>
      </c>
      <c r="U707" s="45"/>
      <c r="V707" s="45"/>
      <c r="W707" s="45"/>
      <c r="X707" s="45">
        <v>897</v>
      </c>
      <c r="Y707" s="42">
        <f t="shared" si="73"/>
        <v>6332.8200000000006</v>
      </c>
      <c r="Z707" s="40">
        <f t="shared" si="74"/>
        <v>85781.674325798915</v>
      </c>
      <c r="AA707" s="42">
        <f t="shared" si="75"/>
        <v>23568.954325798913</v>
      </c>
      <c r="AB707" s="40"/>
      <c r="AC707" s="40"/>
      <c r="AD707" s="40"/>
      <c r="AE707" s="40"/>
      <c r="AF707" s="40"/>
      <c r="AG707" s="40"/>
      <c r="AH707" s="40"/>
    </row>
    <row r="708" spans="1:34" s="29" customFormat="1" x14ac:dyDescent="0.25">
      <c r="A708" s="56">
        <v>705</v>
      </c>
      <c r="B708" s="56" t="s">
        <v>850</v>
      </c>
      <c r="C708" s="40" t="s">
        <v>853</v>
      </c>
      <c r="D708" s="40" t="s">
        <v>854</v>
      </c>
      <c r="E708" s="42">
        <v>99.1</v>
      </c>
      <c r="F708" s="40" t="s">
        <v>261</v>
      </c>
      <c r="G708" s="40" t="s">
        <v>262</v>
      </c>
      <c r="H708" s="45">
        <v>35</v>
      </c>
      <c r="I708" s="55">
        <v>43429</v>
      </c>
      <c r="J708" s="55">
        <v>43473</v>
      </c>
      <c r="K708" s="55">
        <v>43589</v>
      </c>
      <c r="L708" s="45">
        <v>44</v>
      </c>
      <c r="M708" s="45">
        <v>160</v>
      </c>
      <c r="N708" s="45">
        <v>8357</v>
      </c>
      <c r="O708" s="42">
        <f t="shared" si="71"/>
        <v>59000.42</v>
      </c>
      <c r="P708" s="45"/>
      <c r="Q708" s="45">
        <v>921</v>
      </c>
      <c r="R708" s="42">
        <v>12.499564838990427</v>
      </c>
      <c r="S708" s="42">
        <f t="shared" si="72"/>
        <v>6502.2599999999993</v>
      </c>
      <c r="T708" s="46">
        <f t="shared" si="77"/>
        <v>11512.099216710183</v>
      </c>
      <c r="U708" s="45"/>
      <c r="V708" s="45"/>
      <c r="W708" s="45"/>
      <c r="X708" s="45">
        <v>867</v>
      </c>
      <c r="Y708" s="42">
        <f t="shared" si="73"/>
        <v>6121.02</v>
      </c>
      <c r="Z708" s="40">
        <f t="shared" si="74"/>
        <v>81275.420469973891</v>
      </c>
      <c r="AA708" s="42">
        <f t="shared" si="75"/>
        <v>22275.000469973893</v>
      </c>
      <c r="AB708" s="40"/>
      <c r="AC708" s="40"/>
      <c r="AD708" s="40"/>
      <c r="AE708" s="40"/>
      <c r="AF708" s="40"/>
      <c r="AG708" s="40"/>
      <c r="AH708" s="40"/>
    </row>
    <row r="709" spans="1:34" s="29" customFormat="1" x14ac:dyDescent="0.25">
      <c r="A709" s="56">
        <v>706</v>
      </c>
      <c r="B709" s="56" t="s">
        <v>850</v>
      </c>
      <c r="C709" s="40" t="s">
        <v>853</v>
      </c>
      <c r="D709" s="40" t="s">
        <v>854</v>
      </c>
      <c r="E709" s="40">
        <v>99.11</v>
      </c>
      <c r="F709" s="40" t="s">
        <v>243</v>
      </c>
      <c r="G709" s="40" t="s">
        <v>264</v>
      </c>
      <c r="H709" s="45">
        <v>35</v>
      </c>
      <c r="I709" s="55">
        <v>43420</v>
      </c>
      <c r="J709" s="55">
        <v>43462</v>
      </c>
      <c r="K709" s="55">
        <v>43577</v>
      </c>
      <c r="L709" s="45">
        <v>42</v>
      </c>
      <c r="M709" s="45">
        <v>157</v>
      </c>
      <c r="N709" s="45">
        <v>3560</v>
      </c>
      <c r="O709" s="42">
        <f t="shared" ref="O709:O772" si="78">(N709/H709)*247.1</f>
        <v>25133.599999999999</v>
      </c>
      <c r="P709" s="45"/>
      <c r="Q709" s="45">
        <v>935</v>
      </c>
      <c r="R709" s="42">
        <v>12.507130124777184</v>
      </c>
      <c r="S709" s="42">
        <f t="shared" ref="S709:S772" si="79">(Q709/H709)*247.1</f>
        <v>6601.1</v>
      </c>
      <c r="T709" s="46">
        <f t="shared" si="77"/>
        <v>11694.166666666668</v>
      </c>
      <c r="U709" s="45"/>
      <c r="V709" s="45"/>
      <c r="W709" s="45"/>
      <c r="X709" s="45">
        <v>883</v>
      </c>
      <c r="Y709" s="42">
        <f t="shared" ref="Y709:Y772" si="80">(X709/H709)*247.1</f>
        <v>6233.98</v>
      </c>
      <c r="Z709" s="40">
        <f t="shared" ref="Z709:Z772" si="81">S709*R709</f>
        <v>82560.81666666668</v>
      </c>
      <c r="AA709" s="42">
        <f t="shared" ref="AA709:AA772" si="82">Z709-O709</f>
        <v>57427.216666666682</v>
      </c>
      <c r="AB709" s="40"/>
      <c r="AC709" s="40"/>
      <c r="AD709" s="40"/>
      <c r="AE709" s="40"/>
      <c r="AF709" s="40"/>
      <c r="AG709" s="40"/>
      <c r="AH709" s="40"/>
    </row>
    <row r="710" spans="1:34" s="29" customFormat="1" x14ac:dyDescent="0.25">
      <c r="A710" s="56">
        <v>707</v>
      </c>
      <c r="B710" s="56" t="s">
        <v>850</v>
      </c>
      <c r="C710" s="40" t="s">
        <v>853</v>
      </c>
      <c r="D710" s="40" t="s">
        <v>854</v>
      </c>
      <c r="E710" s="40">
        <v>99.12</v>
      </c>
      <c r="F710" s="40" t="s">
        <v>266</v>
      </c>
      <c r="G710" s="40" t="s">
        <v>267</v>
      </c>
      <c r="H710" s="45">
        <v>35</v>
      </c>
      <c r="I710" s="55">
        <v>43422</v>
      </c>
      <c r="J710" s="55">
        <v>43467</v>
      </c>
      <c r="K710" s="55">
        <v>43583</v>
      </c>
      <c r="L710" s="45">
        <v>45</v>
      </c>
      <c r="M710" s="45">
        <v>161</v>
      </c>
      <c r="N710" s="45">
        <v>9517</v>
      </c>
      <c r="O710" s="42">
        <f t="shared" si="78"/>
        <v>67190.02</v>
      </c>
      <c r="P710" s="45"/>
      <c r="Q710" s="45">
        <v>1017</v>
      </c>
      <c r="R710" s="42">
        <v>12.5</v>
      </c>
      <c r="S710" s="42">
        <f t="shared" si="79"/>
        <v>7180.0199999999995</v>
      </c>
      <c r="T710" s="46">
        <f t="shared" si="77"/>
        <v>12712.5</v>
      </c>
      <c r="U710" s="45"/>
      <c r="V710" s="45"/>
      <c r="W710" s="45"/>
      <c r="X710" s="45">
        <v>842</v>
      </c>
      <c r="Y710" s="42">
        <f t="shared" si="80"/>
        <v>5944.5199999999995</v>
      </c>
      <c r="Z710" s="40">
        <f t="shared" si="81"/>
        <v>89750.25</v>
      </c>
      <c r="AA710" s="42">
        <f t="shared" si="82"/>
        <v>22560.229999999996</v>
      </c>
      <c r="AB710" s="40"/>
      <c r="AC710" s="40"/>
      <c r="AD710" s="40"/>
      <c r="AE710" s="40"/>
      <c r="AF710" s="40"/>
      <c r="AG710" s="40"/>
      <c r="AH710" s="40"/>
    </row>
    <row r="711" spans="1:34" s="29" customFormat="1" x14ac:dyDescent="0.25">
      <c r="A711" s="56">
        <v>708</v>
      </c>
      <c r="B711" s="56" t="s">
        <v>850</v>
      </c>
      <c r="C711" s="40" t="s">
        <v>853</v>
      </c>
      <c r="D711" s="40" t="s">
        <v>854</v>
      </c>
      <c r="E711" s="40">
        <v>99.13</v>
      </c>
      <c r="F711" s="40" t="s">
        <v>269</v>
      </c>
      <c r="G711" s="40" t="s">
        <v>270</v>
      </c>
      <c r="H711" s="45">
        <v>35</v>
      </c>
      <c r="I711" s="55">
        <v>43431</v>
      </c>
      <c r="J711" s="55">
        <v>43473</v>
      </c>
      <c r="K711" s="55">
        <v>43590</v>
      </c>
      <c r="L711" s="45">
        <v>42</v>
      </c>
      <c r="M711" s="45">
        <v>159</v>
      </c>
      <c r="N711" s="45">
        <v>10057</v>
      </c>
      <c r="O711" s="42">
        <f t="shared" si="78"/>
        <v>71002.42</v>
      </c>
      <c r="P711" s="45"/>
      <c r="Q711" s="45">
        <v>916</v>
      </c>
      <c r="R711" s="42">
        <v>12.499564838990427</v>
      </c>
      <c r="S711" s="42">
        <f t="shared" si="79"/>
        <v>6466.96</v>
      </c>
      <c r="T711" s="46">
        <f t="shared" si="77"/>
        <v>11449.601392515231</v>
      </c>
      <c r="U711" s="45"/>
      <c r="V711" s="45"/>
      <c r="W711" s="45"/>
      <c r="X711" s="45">
        <v>867</v>
      </c>
      <c r="Y711" s="42">
        <f t="shared" si="80"/>
        <v>6121.02</v>
      </c>
      <c r="Z711" s="40">
        <f t="shared" si="81"/>
        <v>80834.185831157534</v>
      </c>
      <c r="AA711" s="42">
        <f t="shared" si="82"/>
        <v>9831.765831157536</v>
      </c>
      <c r="AB711" s="40"/>
      <c r="AC711" s="40"/>
      <c r="AD711" s="40"/>
      <c r="AE711" s="40"/>
      <c r="AF711" s="40"/>
      <c r="AG711" s="40"/>
      <c r="AH711" s="40"/>
    </row>
    <row r="712" spans="1:34" s="29" customFormat="1" x14ac:dyDescent="0.25">
      <c r="A712" s="56">
        <v>709</v>
      </c>
      <c r="B712" s="56" t="s">
        <v>850</v>
      </c>
      <c r="C712" s="40" t="s">
        <v>853</v>
      </c>
      <c r="D712" s="40" t="s">
        <v>854</v>
      </c>
      <c r="E712" s="40">
        <v>99.14</v>
      </c>
      <c r="F712" s="40" t="s">
        <v>272</v>
      </c>
      <c r="G712" s="40" t="s">
        <v>273</v>
      </c>
      <c r="H712" s="45">
        <v>35</v>
      </c>
      <c r="I712" s="55">
        <v>43432</v>
      </c>
      <c r="J712" s="55">
        <v>43472</v>
      </c>
      <c r="K712" s="55">
        <v>43590</v>
      </c>
      <c r="L712" s="45">
        <v>40</v>
      </c>
      <c r="M712" s="45">
        <v>158</v>
      </c>
      <c r="N712" s="45">
        <v>8812</v>
      </c>
      <c r="O712" s="42">
        <f t="shared" si="78"/>
        <v>62212.72</v>
      </c>
      <c r="P712" s="45"/>
      <c r="Q712" s="45">
        <v>972</v>
      </c>
      <c r="R712" s="42">
        <v>12.507130124777184</v>
      </c>
      <c r="S712" s="42">
        <f t="shared" si="79"/>
        <v>6862.32</v>
      </c>
      <c r="T712" s="46">
        <f t="shared" si="77"/>
        <v>12156.930481283423</v>
      </c>
      <c r="U712" s="45"/>
      <c r="V712" s="45"/>
      <c r="W712" s="45"/>
      <c r="X712" s="45">
        <v>897</v>
      </c>
      <c r="Y712" s="42">
        <f t="shared" si="80"/>
        <v>6332.8200000000006</v>
      </c>
      <c r="Z712" s="40">
        <f t="shared" si="81"/>
        <v>85827.929197860969</v>
      </c>
      <c r="AA712" s="42">
        <f t="shared" si="82"/>
        <v>23615.209197860968</v>
      </c>
      <c r="AB712" s="40"/>
      <c r="AC712" s="40"/>
      <c r="AD712" s="40"/>
      <c r="AE712" s="40"/>
      <c r="AF712" s="40"/>
      <c r="AG712" s="40"/>
      <c r="AH712" s="40"/>
    </row>
    <row r="713" spans="1:34" s="29" customFormat="1" x14ac:dyDescent="0.25">
      <c r="A713" s="56">
        <v>710</v>
      </c>
      <c r="B713" s="56" t="s">
        <v>111</v>
      </c>
      <c r="C713" s="40" t="s">
        <v>855</v>
      </c>
      <c r="D713" s="40" t="s">
        <v>856</v>
      </c>
      <c r="E713" s="40">
        <v>97.24</v>
      </c>
      <c r="F713" s="40" t="s">
        <v>275</v>
      </c>
      <c r="G713" s="40" t="s">
        <v>276</v>
      </c>
      <c r="H713" s="45">
        <v>35</v>
      </c>
      <c r="I713" s="55">
        <v>43439</v>
      </c>
      <c r="J713" s="55">
        <v>43471</v>
      </c>
      <c r="K713" s="55">
        <v>43593</v>
      </c>
      <c r="L713" s="45">
        <v>32</v>
      </c>
      <c r="M713" s="45">
        <v>154</v>
      </c>
      <c r="N713" s="45">
        <v>9617</v>
      </c>
      <c r="O713" s="42">
        <f t="shared" si="78"/>
        <v>67896.01999999999</v>
      </c>
      <c r="P713" s="45"/>
      <c r="Q713" s="45">
        <v>487</v>
      </c>
      <c r="R713" s="46">
        <v>16.5</v>
      </c>
      <c r="S713" s="42">
        <f t="shared" si="79"/>
        <v>3438.22</v>
      </c>
      <c r="T713" s="45">
        <f>R713*Q713</f>
        <v>8035.5</v>
      </c>
      <c r="U713" s="45"/>
      <c r="V713" s="45"/>
      <c r="W713" s="45"/>
      <c r="X713" s="45">
        <v>412</v>
      </c>
      <c r="Y713" s="42">
        <f t="shared" si="80"/>
        <v>2908.7200000000003</v>
      </c>
      <c r="Z713" s="40">
        <f t="shared" si="81"/>
        <v>56730.63</v>
      </c>
      <c r="AA713" s="42">
        <f t="shared" si="82"/>
        <v>-11165.389999999992</v>
      </c>
      <c r="AB713" s="40" t="s">
        <v>857</v>
      </c>
      <c r="AC713" s="40"/>
      <c r="AD713" s="40"/>
      <c r="AE713" s="40"/>
      <c r="AF713" s="40"/>
      <c r="AG713" s="40"/>
      <c r="AH713" s="40"/>
    </row>
    <row r="714" spans="1:34" s="29" customFormat="1" x14ac:dyDescent="0.25">
      <c r="A714" s="56">
        <v>711</v>
      </c>
      <c r="B714" s="56" t="s">
        <v>111</v>
      </c>
      <c r="C714" s="40" t="s">
        <v>855</v>
      </c>
      <c r="D714" s="40" t="s">
        <v>856</v>
      </c>
      <c r="E714" s="40">
        <v>97.26</v>
      </c>
      <c r="F714" s="40" t="s">
        <v>278</v>
      </c>
      <c r="G714" s="40" t="s">
        <v>279</v>
      </c>
      <c r="H714" s="45">
        <v>35</v>
      </c>
      <c r="I714" s="55">
        <v>43439</v>
      </c>
      <c r="J714" s="55">
        <v>43483</v>
      </c>
      <c r="K714" s="55">
        <v>43596</v>
      </c>
      <c r="L714" s="45">
        <v>44</v>
      </c>
      <c r="M714" s="45">
        <v>157</v>
      </c>
      <c r="N714" s="45">
        <v>8277</v>
      </c>
      <c r="O714" s="42">
        <f t="shared" si="78"/>
        <v>58435.62</v>
      </c>
      <c r="P714" s="45"/>
      <c r="Q714" s="45">
        <v>137</v>
      </c>
      <c r="R714" s="46">
        <v>16</v>
      </c>
      <c r="S714" s="42">
        <f t="shared" si="79"/>
        <v>967.21999999999991</v>
      </c>
      <c r="T714" s="45">
        <f t="shared" ref="T714:T759" si="83">R714*Q714</f>
        <v>2192</v>
      </c>
      <c r="U714" s="45"/>
      <c r="V714" s="45"/>
      <c r="W714" s="45"/>
      <c r="X714" s="45">
        <v>132</v>
      </c>
      <c r="Y714" s="42">
        <f t="shared" si="80"/>
        <v>931.92</v>
      </c>
      <c r="Z714" s="40">
        <f t="shared" si="81"/>
        <v>15475.519999999999</v>
      </c>
      <c r="AA714" s="42">
        <f t="shared" si="82"/>
        <v>-42960.100000000006</v>
      </c>
      <c r="AB714" s="40" t="s">
        <v>857</v>
      </c>
      <c r="AC714" s="40"/>
      <c r="AD714" s="40"/>
      <c r="AE714" s="40"/>
      <c r="AF714" s="40"/>
      <c r="AG714" s="40"/>
      <c r="AH714" s="40"/>
    </row>
    <row r="715" spans="1:34" s="29" customFormat="1" x14ac:dyDescent="0.25">
      <c r="A715" s="56">
        <v>712</v>
      </c>
      <c r="B715" s="56" t="s">
        <v>111</v>
      </c>
      <c r="C715" s="40" t="s">
        <v>855</v>
      </c>
      <c r="D715" s="40" t="s">
        <v>856</v>
      </c>
      <c r="E715" s="40">
        <v>97.26</v>
      </c>
      <c r="F715" s="40" t="s">
        <v>281</v>
      </c>
      <c r="G715" s="40" t="s">
        <v>282</v>
      </c>
      <c r="H715" s="45">
        <v>35</v>
      </c>
      <c r="I715" s="55">
        <v>43439</v>
      </c>
      <c r="J715" s="55">
        <v>43483</v>
      </c>
      <c r="K715" s="55">
        <v>43596</v>
      </c>
      <c r="L715" s="45">
        <v>44</v>
      </c>
      <c r="M715" s="45">
        <v>157</v>
      </c>
      <c r="N715" s="45">
        <v>8277</v>
      </c>
      <c r="O715" s="42">
        <f t="shared" si="78"/>
        <v>58435.62</v>
      </c>
      <c r="P715" s="45"/>
      <c r="Q715" s="45">
        <v>137</v>
      </c>
      <c r="R715" s="46">
        <v>16</v>
      </c>
      <c r="S715" s="42">
        <f t="shared" si="79"/>
        <v>967.21999999999991</v>
      </c>
      <c r="T715" s="45">
        <f t="shared" si="83"/>
        <v>2192</v>
      </c>
      <c r="U715" s="45"/>
      <c r="V715" s="45"/>
      <c r="W715" s="45"/>
      <c r="X715" s="45">
        <v>132</v>
      </c>
      <c r="Y715" s="42">
        <f t="shared" si="80"/>
        <v>931.92</v>
      </c>
      <c r="Z715" s="40">
        <f t="shared" si="81"/>
        <v>15475.519999999999</v>
      </c>
      <c r="AA715" s="42">
        <f t="shared" si="82"/>
        <v>-42960.100000000006</v>
      </c>
      <c r="AB715" s="40" t="s">
        <v>857</v>
      </c>
      <c r="AC715" s="40"/>
      <c r="AD715" s="40"/>
      <c r="AE715" s="40"/>
      <c r="AF715" s="40"/>
      <c r="AG715" s="40"/>
      <c r="AH715" s="40"/>
    </row>
    <row r="716" spans="1:34" s="29" customFormat="1" x14ac:dyDescent="0.25">
      <c r="A716" s="56">
        <v>713</v>
      </c>
      <c r="B716" s="56" t="s">
        <v>111</v>
      </c>
      <c r="C716" s="40" t="s">
        <v>855</v>
      </c>
      <c r="D716" s="40" t="s">
        <v>856</v>
      </c>
      <c r="E716" s="40">
        <v>97.8</v>
      </c>
      <c r="F716" s="40" t="s">
        <v>284</v>
      </c>
      <c r="G716" s="40" t="s">
        <v>285</v>
      </c>
      <c r="H716" s="45">
        <v>35</v>
      </c>
      <c r="I716" s="55">
        <v>43430</v>
      </c>
      <c r="J716" s="55">
        <v>43479</v>
      </c>
      <c r="K716" s="55">
        <v>43569</v>
      </c>
      <c r="L716" s="45">
        <v>49</v>
      </c>
      <c r="M716" s="45">
        <v>139</v>
      </c>
      <c r="N716" s="45">
        <v>8647</v>
      </c>
      <c r="O716" s="42">
        <f t="shared" si="78"/>
        <v>61047.82</v>
      </c>
      <c r="P716" s="45"/>
      <c r="Q716" s="45">
        <v>247</v>
      </c>
      <c r="R716" s="46">
        <v>17</v>
      </c>
      <c r="S716" s="42">
        <f t="shared" si="79"/>
        <v>1743.82</v>
      </c>
      <c r="T716" s="45">
        <f t="shared" si="83"/>
        <v>4199</v>
      </c>
      <c r="U716" s="45"/>
      <c r="V716" s="45"/>
      <c r="W716" s="45"/>
      <c r="X716" s="45">
        <v>235</v>
      </c>
      <c r="Y716" s="42">
        <f t="shared" si="80"/>
        <v>1659.1</v>
      </c>
      <c r="Z716" s="40">
        <f t="shared" si="81"/>
        <v>29644.94</v>
      </c>
      <c r="AA716" s="42">
        <f t="shared" si="82"/>
        <v>-31402.880000000001</v>
      </c>
      <c r="AB716" s="40" t="s">
        <v>857</v>
      </c>
      <c r="AC716" s="40"/>
      <c r="AD716" s="40"/>
      <c r="AE716" s="40"/>
      <c r="AF716" s="40"/>
      <c r="AG716" s="40"/>
      <c r="AH716" s="40"/>
    </row>
    <row r="717" spans="1:34" s="29" customFormat="1" x14ac:dyDescent="0.25">
      <c r="A717" s="56">
        <v>714</v>
      </c>
      <c r="B717" s="56" t="s">
        <v>111</v>
      </c>
      <c r="C717" s="40" t="s">
        <v>855</v>
      </c>
      <c r="D717" s="40" t="s">
        <v>856</v>
      </c>
      <c r="E717" s="40">
        <v>97.9</v>
      </c>
      <c r="F717" s="40" t="s">
        <v>287</v>
      </c>
      <c r="G717" s="40" t="s">
        <v>288</v>
      </c>
      <c r="H717" s="45">
        <v>35</v>
      </c>
      <c r="I717" s="55">
        <v>43424</v>
      </c>
      <c r="J717" s="55">
        <v>43463</v>
      </c>
      <c r="K717" s="55">
        <v>43559</v>
      </c>
      <c r="L717" s="45">
        <v>39</v>
      </c>
      <c r="M717" s="45">
        <v>135</v>
      </c>
      <c r="N717" s="45">
        <v>8567</v>
      </c>
      <c r="O717" s="42">
        <f t="shared" si="78"/>
        <v>60483.02</v>
      </c>
      <c r="P717" s="45"/>
      <c r="Q717" s="45">
        <v>967</v>
      </c>
      <c r="R717" s="46">
        <v>17.5</v>
      </c>
      <c r="S717" s="42">
        <f t="shared" si="79"/>
        <v>6827.02</v>
      </c>
      <c r="T717" s="45">
        <f t="shared" si="83"/>
        <v>16922.5</v>
      </c>
      <c r="U717" s="45"/>
      <c r="V717" s="45"/>
      <c r="W717" s="45"/>
      <c r="X717" s="45">
        <v>812</v>
      </c>
      <c r="Y717" s="42">
        <f t="shared" si="80"/>
        <v>5732.7199999999993</v>
      </c>
      <c r="Z717" s="40">
        <f t="shared" si="81"/>
        <v>119472.85</v>
      </c>
      <c r="AA717" s="42">
        <f t="shared" si="82"/>
        <v>58989.830000000009</v>
      </c>
      <c r="AB717" s="40"/>
      <c r="AC717" s="40"/>
      <c r="AD717" s="40"/>
      <c r="AE717" s="40"/>
      <c r="AF717" s="40"/>
      <c r="AG717" s="40"/>
      <c r="AH717" s="40"/>
    </row>
    <row r="718" spans="1:34" s="29" customFormat="1" x14ac:dyDescent="0.25">
      <c r="A718" s="56">
        <v>715</v>
      </c>
      <c r="B718" s="56" t="s">
        <v>111</v>
      </c>
      <c r="C718" s="40" t="s">
        <v>855</v>
      </c>
      <c r="D718" s="40" t="s">
        <v>856</v>
      </c>
      <c r="E718" s="42">
        <v>97.1</v>
      </c>
      <c r="F718" s="40" t="s">
        <v>290</v>
      </c>
      <c r="G718" s="40" t="s">
        <v>291</v>
      </c>
      <c r="H718" s="45">
        <v>35</v>
      </c>
      <c r="I718" s="55">
        <v>43439</v>
      </c>
      <c r="J718" s="55">
        <v>43481</v>
      </c>
      <c r="K718" s="55">
        <v>43575</v>
      </c>
      <c r="L718" s="45">
        <v>42</v>
      </c>
      <c r="M718" s="45">
        <v>136</v>
      </c>
      <c r="N718" s="45">
        <v>8932</v>
      </c>
      <c r="O718" s="42">
        <f t="shared" si="78"/>
        <v>63059.92</v>
      </c>
      <c r="P718" s="45"/>
      <c r="Q718" s="45">
        <v>327</v>
      </c>
      <c r="R718" s="46">
        <v>17</v>
      </c>
      <c r="S718" s="42">
        <f t="shared" si="79"/>
        <v>2308.62</v>
      </c>
      <c r="T718" s="45">
        <f t="shared" si="83"/>
        <v>5559</v>
      </c>
      <c r="U718" s="45"/>
      <c r="V718" s="45"/>
      <c r="W718" s="45"/>
      <c r="X718" s="45">
        <v>305</v>
      </c>
      <c r="Y718" s="42">
        <f t="shared" si="80"/>
        <v>2153.2999999999997</v>
      </c>
      <c r="Z718" s="40">
        <f t="shared" si="81"/>
        <v>39246.54</v>
      </c>
      <c r="AA718" s="42">
        <f t="shared" si="82"/>
        <v>-23813.379999999997</v>
      </c>
      <c r="AB718" s="40" t="s">
        <v>857</v>
      </c>
      <c r="AC718" s="40"/>
      <c r="AD718" s="40"/>
      <c r="AE718" s="40"/>
      <c r="AF718" s="40"/>
      <c r="AG718" s="40"/>
      <c r="AH718" s="40"/>
    </row>
    <row r="719" spans="1:34" s="29" customFormat="1" x14ac:dyDescent="0.25">
      <c r="A719" s="56">
        <v>716</v>
      </c>
      <c r="B719" s="56" t="s">
        <v>111</v>
      </c>
      <c r="C719" s="40" t="s">
        <v>855</v>
      </c>
      <c r="D719" s="40" t="s">
        <v>856</v>
      </c>
      <c r="E719" s="40">
        <v>97.11</v>
      </c>
      <c r="F719" s="40" t="s">
        <v>293</v>
      </c>
      <c r="G719" s="40" t="s">
        <v>294</v>
      </c>
      <c r="H719" s="45">
        <v>35</v>
      </c>
      <c r="I719" s="55">
        <v>43428</v>
      </c>
      <c r="J719" s="55">
        <v>43476</v>
      </c>
      <c r="K719" s="55">
        <v>43569</v>
      </c>
      <c r="L719" s="45">
        <v>48</v>
      </c>
      <c r="M719" s="45">
        <v>141</v>
      </c>
      <c r="N719" s="45">
        <v>8340</v>
      </c>
      <c r="O719" s="42">
        <f t="shared" si="78"/>
        <v>58880.399999999994</v>
      </c>
      <c r="P719" s="45"/>
      <c r="Q719" s="45">
        <v>217</v>
      </c>
      <c r="R719" s="46">
        <v>17</v>
      </c>
      <c r="S719" s="42">
        <f t="shared" si="79"/>
        <v>1532.02</v>
      </c>
      <c r="T719" s="45">
        <f t="shared" si="83"/>
        <v>3689</v>
      </c>
      <c r="U719" s="45"/>
      <c r="V719" s="45"/>
      <c r="W719" s="45"/>
      <c r="X719" s="45">
        <v>208</v>
      </c>
      <c r="Y719" s="42">
        <f t="shared" si="80"/>
        <v>1468.48</v>
      </c>
      <c r="Z719" s="40">
        <f t="shared" si="81"/>
        <v>26044.34</v>
      </c>
      <c r="AA719" s="42">
        <f t="shared" si="82"/>
        <v>-32836.06</v>
      </c>
      <c r="AB719" s="40" t="s">
        <v>857</v>
      </c>
      <c r="AC719" s="40"/>
      <c r="AD719" s="40"/>
      <c r="AE719" s="40"/>
      <c r="AF719" s="40"/>
      <c r="AG719" s="40"/>
      <c r="AH719" s="40"/>
    </row>
    <row r="720" spans="1:34" s="29" customFormat="1" x14ac:dyDescent="0.25">
      <c r="A720" s="56">
        <v>717</v>
      </c>
      <c r="B720" s="56" t="s">
        <v>111</v>
      </c>
      <c r="C720" s="40" t="s">
        <v>855</v>
      </c>
      <c r="D720" s="40" t="s">
        <v>856</v>
      </c>
      <c r="E720" s="40">
        <v>97.14</v>
      </c>
      <c r="F720" s="40" t="s">
        <v>296</v>
      </c>
      <c r="G720" s="40" t="s">
        <v>297</v>
      </c>
      <c r="H720" s="45">
        <v>35</v>
      </c>
      <c r="I720" s="55">
        <v>43436</v>
      </c>
      <c r="J720" s="55">
        <v>43475</v>
      </c>
      <c r="K720" s="55">
        <v>43595</v>
      </c>
      <c r="L720" s="45">
        <v>39</v>
      </c>
      <c r="M720" s="45">
        <v>159</v>
      </c>
      <c r="N720" s="45">
        <v>7657</v>
      </c>
      <c r="O720" s="42">
        <f t="shared" si="78"/>
        <v>54058.42</v>
      </c>
      <c r="P720" s="45"/>
      <c r="Q720" s="45">
        <v>537</v>
      </c>
      <c r="R720" s="46">
        <v>16.5</v>
      </c>
      <c r="S720" s="42">
        <f t="shared" si="79"/>
        <v>3791.2200000000003</v>
      </c>
      <c r="T720" s="45">
        <f t="shared" si="83"/>
        <v>8860.5</v>
      </c>
      <c r="U720" s="45"/>
      <c r="V720" s="45"/>
      <c r="W720" s="45"/>
      <c r="X720" s="45">
        <v>442</v>
      </c>
      <c r="Y720" s="42">
        <f t="shared" si="80"/>
        <v>3120.52</v>
      </c>
      <c r="Z720" s="40">
        <f t="shared" si="81"/>
        <v>62555.130000000005</v>
      </c>
      <c r="AA720" s="42">
        <f t="shared" si="82"/>
        <v>8496.7100000000064</v>
      </c>
      <c r="AB720" s="40" t="s">
        <v>857</v>
      </c>
      <c r="AC720" s="40"/>
      <c r="AD720" s="40"/>
      <c r="AE720" s="40"/>
      <c r="AF720" s="40"/>
      <c r="AG720" s="40"/>
      <c r="AH720" s="40"/>
    </row>
    <row r="721" spans="1:34" s="29" customFormat="1" x14ac:dyDescent="0.25">
      <c r="A721" s="56">
        <v>718</v>
      </c>
      <c r="B721" s="56" t="s">
        <v>111</v>
      </c>
      <c r="C721" s="40" t="s">
        <v>855</v>
      </c>
      <c r="D721" s="40" t="s">
        <v>856</v>
      </c>
      <c r="E721" s="40">
        <v>97.17</v>
      </c>
      <c r="F721" s="40" t="s">
        <v>299</v>
      </c>
      <c r="G721" s="40" t="s">
        <v>300</v>
      </c>
      <c r="H721" s="45">
        <v>35</v>
      </c>
      <c r="I721" s="55">
        <v>43436</v>
      </c>
      <c r="J721" s="55">
        <v>43476</v>
      </c>
      <c r="K721" s="55">
        <v>43590</v>
      </c>
      <c r="L721" s="45">
        <v>40</v>
      </c>
      <c r="M721" s="45">
        <v>154</v>
      </c>
      <c r="N721" s="45">
        <v>8844</v>
      </c>
      <c r="O721" s="42">
        <f t="shared" si="78"/>
        <v>62438.64</v>
      </c>
      <c r="P721" s="45"/>
      <c r="Q721" s="45">
        <v>292</v>
      </c>
      <c r="R721" s="46">
        <v>16.5</v>
      </c>
      <c r="S721" s="42">
        <f t="shared" si="79"/>
        <v>2061.52</v>
      </c>
      <c r="T721" s="45">
        <f t="shared" si="83"/>
        <v>4818</v>
      </c>
      <c r="U721" s="45"/>
      <c r="V721" s="45"/>
      <c r="W721" s="45"/>
      <c r="X721" s="45">
        <v>310</v>
      </c>
      <c r="Y721" s="42">
        <f t="shared" si="80"/>
        <v>2188.6</v>
      </c>
      <c r="Z721" s="40">
        <f t="shared" si="81"/>
        <v>34015.08</v>
      </c>
      <c r="AA721" s="42">
        <f t="shared" si="82"/>
        <v>-28423.559999999998</v>
      </c>
      <c r="AB721" s="40" t="s">
        <v>857</v>
      </c>
      <c r="AC721" s="40"/>
      <c r="AD721" s="40"/>
      <c r="AE721" s="40"/>
      <c r="AF721" s="40"/>
      <c r="AG721" s="40"/>
      <c r="AH721" s="40"/>
    </row>
    <row r="722" spans="1:34" s="29" customFormat="1" x14ac:dyDescent="0.25">
      <c r="A722" s="56">
        <v>719</v>
      </c>
      <c r="B722" s="56" t="s">
        <v>111</v>
      </c>
      <c r="C722" s="40" t="s">
        <v>855</v>
      </c>
      <c r="D722" s="40" t="s">
        <v>856</v>
      </c>
      <c r="E722" s="40">
        <v>97.18</v>
      </c>
      <c r="F722" s="40" t="s">
        <v>302</v>
      </c>
      <c r="G722" s="40" t="s">
        <v>303</v>
      </c>
      <c r="H722" s="45">
        <v>35</v>
      </c>
      <c r="I722" s="55">
        <v>43428</v>
      </c>
      <c r="J722" s="55">
        <v>43462</v>
      </c>
      <c r="K722" s="55">
        <v>43587</v>
      </c>
      <c r="L722" s="45">
        <v>34</v>
      </c>
      <c r="M722" s="45">
        <v>159</v>
      </c>
      <c r="N722" s="45">
        <v>9572</v>
      </c>
      <c r="O722" s="42">
        <f t="shared" si="78"/>
        <v>67578.319999999992</v>
      </c>
      <c r="P722" s="45"/>
      <c r="Q722" s="45">
        <v>453</v>
      </c>
      <c r="R722" s="46">
        <v>16.5</v>
      </c>
      <c r="S722" s="42">
        <f t="shared" si="79"/>
        <v>3198.18</v>
      </c>
      <c r="T722" s="45">
        <f t="shared" si="83"/>
        <v>7474.5</v>
      </c>
      <c r="U722" s="45"/>
      <c r="V722" s="45"/>
      <c r="W722" s="45"/>
      <c r="X722" s="45">
        <v>453</v>
      </c>
      <c r="Y722" s="42">
        <f t="shared" si="80"/>
        <v>3198.18</v>
      </c>
      <c r="Z722" s="40">
        <f t="shared" si="81"/>
        <v>52769.969999999994</v>
      </c>
      <c r="AA722" s="42">
        <f t="shared" si="82"/>
        <v>-14808.349999999999</v>
      </c>
      <c r="AB722" s="40" t="s">
        <v>857</v>
      </c>
      <c r="AC722" s="40"/>
      <c r="AD722" s="40"/>
      <c r="AE722" s="40"/>
      <c r="AF722" s="40"/>
      <c r="AG722" s="40"/>
      <c r="AH722" s="40"/>
    </row>
    <row r="723" spans="1:34" s="29" customFormat="1" x14ac:dyDescent="0.25">
      <c r="A723" s="56">
        <v>720</v>
      </c>
      <c r="B723" s="56" t="s">
        <v>111</v>
      </c>
      <c r="C723" s="40" t="s">
        <v>855</v>
      </c>
      <c r="D723" s="40" t="s">
        <v>856</v>
      </c>
      <c r="E723" s="40">
        <v>97.19</v>
      </c>
      <c r="F723" s="40" t="s">
        <v>307</v>
      </c>
      <c r="G723" s="40" t="s">
        <v>308</v>
      </c>
      <c r="H723" s="45">
        <v>35</v>
      </c>
      <c r="I723" s="55">
        <v>43436</v>
      </c>
      <c r="J723" s="55">
        <v>43475</v>
      </c>
      <c r="K723" s="55">
        <v>43590</v>
      </c>
      <c r="L723" s="45">
        <v>39</v>
      </c>
      <c r="M723" s="45">
        <v>154</v>
      </c>
      <c r="N723" s="45">
        <v>9030</v>
      </c>
      <c r="O723" s="42">
        <f t="shared" si="78"/>
        <v>63751.799999999996</v>
      </c>
      <c r="P723" s="45"/>
      <c r="Q723" s="45">
        <v>425</v>
      </c>
      <c r="R723" s="46">
        <v>16.5</v>
      </c>
      <c r="S723" s="42">
        <f t="shared" si="79"/>
        <v>3000.5</v>
      </c>
      <c r="T723" s="45">
        <f t="shared" si="83"/>
        <v>7012.5</v>
      </c>
      <c r="U723" s="45"/>
      <c r="V723" s="45"/>
      <c r="W723" s="45"/>
      <c r="X723" s="45">
        <v>395</v>
      </c>
      <c r="Y723" s="42">
        <f t="shared" si="80"/>
        <v>2788.7000000000003</v>
      </c>
      <c r="Z723" s="40">
        <f t="shared" si="81"/>
        <v>49508.25</v>
      </c>
      <c r="AA723" s="42">
        <f t="shared" si="82"/>
        <v>-14243.549999999996</v>
      </c>
      <c r="AB723" s="40" t="s">
        <v>857</v>
      </c>
      <c r="AC723" s="40"/>
      <c r="AD723" s="40"/>
      <c r="AE723" s="40"/>
      <c r="AF723" s="40"/>
      <c r="AG723" s="40"/>
      <c r="AH723" s="40"/>
    </row>
    <row r="724" spans="1:34" s="29" customFormat="1" x14ac:dyDescent="0.25">
      <c r="A724" s="56">
        <v>721</v>
      </c>
      <c r="B724" s="56" t="s">
        <v>111</v>
      </c>
      <c r="C724" s="40" t="s">
        <v>855</v>
      </c>
      <c r="D724" s="40" t="s">
        <v>856</v>
      </c>
      <c r="E724" s="42">
        <v>97.2</v>
      </c>
      <c r="F724" s="38" t="s">
        <v>1754</v>
      </c>
      <c r="G724" s="38" t="s">
        <v>134</v>
      </c>
      <c r="H724" s="45">
        <v>35</v>
      </c>
      <c r="I724" s="55">
        <v>43430</v>
      </c>
      <c r="J724" s="55">
        <v>43479</v>
      </c>
      <c r="K724" s="55">
        <v>43569</v>
      </c>
      <c r="L724" s="45">
        <v>49</v>
      </c>
      <c r="M724" s="45">
        <v>139</v>
      </c>
      <c r="N724" s="45">
        <v>8647</v>
      </c>
      <c r="O724" s="42">
        <f t="shared" si="78"/>
        <v>61047.82</v>
      </c>
      <c r="P724" s="45"/>
      <c r="Q724" s="45">
        <v>521</v>
      </c>
      <c r="R724" s="46">
        <v>16.75</v>
      </c>
      <c r="S724" s="42">
        <f t="shared" si="79"/>
        <v>3678.26</v>
      </c>
      <c r="T724" s="45">
        <f t="shared" si="83"/>
        <v>8726.75</v>
      </c>
      <c r="U724" s="45"/>
      <c r="V724" s="45"/>
      <c r="W724" s="45"/>
      <c r="X724" s="45">
        <v>478</v>
      </c>
      <c r="Y724" s="42">
        <f t="shared" si="80"/>
        <v>3374.68</v>
      </c>
      <c r="Z724" s="40">
        <f t="shared" si="81"/>
        <v>61610.855000000003</v>
      </c>
      <c r="AA724" s="42">
        <f t="shared" si="82"/>
        <v>563.03500000000349</v>
      </c>
      <c r="AB724" s="40" t="s">
        <v>857</v>
      </c>
      <c r="AC724" s="40"/>
      <c r="AD724" s="40"/>
      <c r="AE724" s="40"/>
      <c r="AF724" s="40"/>
      <c r="AG724" s="40"/>
      <c r="AH724" s="40"/>
    </row>
    <row r="725" spans="1:34" s="29" customFormat="1" x14ac:dyDescent="0.25">
      <c r="A725" s="56">
        <v>722</v>
      </c>
      <c r="B725" s="56" t="s">
        <v>111</v>
      </c>
      <c r="C725" s="40" t="s">
        <v>855</v>
      </c>
      <c r="D725" s="40" t="s">
        <v>856</v>
      </c>
      <c r="E725" s="40">
        <v>97.21</v>
      </c>
      <c r="F725" s="38" t="s">
        <v>1755</v>
      </c>
      <c r="G725" s="38" t="s">
        <v>135</v>
      </c>
      <c r="H725" s="45">
        <v>35</v>
      </c>
      <c r="I725" s="55">
        <v>43424</v>
      </c>
      <c r="J725" s="55">
        <v>43463</v>
      </c>
      <c r="K725" s="55">
        <v>43559</v>
      </c>
      <c r="L725" s="45">
        <v>39</v>
      </c>
      <c r="M725" s="45">
        <v>135</v>
      </c>
      <c r="N725" s="45">
        <v>8567</v>
      </c>
      <c r="O725" s="42">
        <f t="shared" si="78"/>
        <v>60483.02</v>
      </c>
      <c r="P725" s="45"/>
      <c r="Q725" s="45">
        <v>580</v>
      </c>
      <c r="R725" s="46">
        <v>16.5</v>
      </c>
      <c r="S725" s="42">
        <f t="shared" si="79"/>
        <v>4094.8</v>
      </c>
      <c r="T725" s="45">
        <f t="shared" si="83"/>
        <v>9570</v>
      </c>
      <c r="U725" s="45"/>
      <c r="V725" s="45"/>
      <c r="W725" s="45"/>
      <c r="X725" s="45">
        <v>308</v>
      </c>
      <c r="Y725" s="42">
        <f t="shared" si="80"/>
        <v>2174.48</v>
      </c>
      <c r="Z725" s="40">
        <f t="shared" si="81"/>
        <v>67564.2</v>
      </c>
      <c r="AA725" s="42">
        <f t="shared" si="82"/>
        <v>7081.18</v>
      </c>
      <c r="AB725" s="40" t="s">
        <v>857</v>
      </c>
      <c r="AC725" s="40"/>
      <c r="AD725" s="40"/>
      <c r="AE725" s="40"/>
      <c r="AF725" s="40"/>
      <c r="AG725" s="40"/>
      <c r="AH725" s="40"/>
    </row>
    <row r="726" spans="1:34" s="29" customFormat="1" x14ac:dyDescent="0.25">
      <c r="A726" s="56">
        <v>723</v>
      </c>
      <c r="B726" s="56" t="s">
        <v>111</v>
      </c>
      <c r="C726" s="40" t="s">
        <v>855</v>
      </c>
      <c r="D726" s="40" t="s">
        <v>856</v>
      </c>
      <c r="E726" s="40">
        <v>97.22</v>
      </c>
      <c r="F726" s="38" t="s">
        <v>1756</v>
      </c>
      <c r="G726" s="38" t="s">
        <v>136</v>
      </c>
      <c r="H726" s="45">
        <v>35</v>
      </c>
      <c r="I726" s="55">
        <v>43439</v>
      </c>
      <c r="J726" s="55">
        <v>43481</v>
      </c>
      <c r="K726" s="55">
        <v>43575</v>
      </c>
      <c r="L726" s="45">
        <v>42</v>
      </c>
      <c r="M726" s="45">
        <v>136</v>
      </c>
      <c r="N726" s="45">
        <v>8932</v>
      </c>
      <c r="O726" s="42">
        <f t="shared" si="78"/>
        <v>63059.92</v>
      </c>
      <c r="P726" s="45"/>
      <c r="Q726" s="45">
        <v>127</v>
      </c>
      <c r="R726" s="46">
        <v>16.75</v>
      </c>
      <c r="S726" s="42">
        <f t="shared" si="79"/>
        <v>896.62</v>
      </c>
      <c r="T726" s="45">
        <f t="shared" si="83"/>
        <v>2127.25</v>
      </c>
      <c r="U726" s="45"/>
      <c r="V726" s="45"/>
      <c r="W726" s="45"/>
      <c r="X726" s="45">
        <v>130</v>
      </c>
      <c r="Y726" s="42">
        <f t="shared" si="80"/>
        <v>917.8</v>
      </c>
      <c r="Z726" s="40">
        <f t="shared" si="81"/>
        <v>15018.385</v>
      </c>
      <c r="AA726" s="42">
        <f t="shared" si="82"/>
        <v>-48041.534999999996</v>
      </c>
      <c r="AB726" s="40" t="s">
        <v>857</v>
      </c>
      <c r="AC726" s="40"/>
      <c r="AD726" s="40"/>
      <c r="AE726" s="40"/>
      <c r="AF726" s="40"/>
      <c r="AG726" s="40"/>
      <c r="AH726" s="40"/>
    </row>
    <row r="727" spans="1:34" s="29" customFormat="1" x14ac:dyDescent="0.25">
      <c r="A727" s="56">
        <v>724</v>
      </c>
      <c r="B727" s="56" t="s">
        <v>111</v>
      </c>
      <c r="C727" s="40" t="s">
        <v>855</v>
      </c>
      <c r="D727" s="40" t="s">
        <v>856</v>
      </c>
      <c r="E727" s="40">
        <v>97.5</v>
      </c>
      <c r="F727" s="38" t="s">
        <v>1757</v>
      </c>
      <c r="G727" s="38" t="s">
        <v>137</v>
      </c>
      <c r="H727" s="45">
        <v>35</v>
      </c>
      <c r="I727" s="55">
        <v>43428</v>
      </c>
      <c r="J727" s="55">
        <v>43476</v>
      </c>
      <c r="K727" s="55">
        <v>43569</v>
      </c>
      <c r="L727" s="45">
        <v>48</v>
      </c>
      <c r="M727" s="45">
        <v>141</v>
      </c>
      <c r="N727" s="45">
        <v>8340</v>
      </c>
      <c r="O727" s="42">
        <f t="shared" si="78"/>
        <v>58880.399999999994</v>
      </c>
      <c r="P727" s="45"/>
      <c r="Q727" s="45">
        <v>347</v>
      </c>
      <c r="R727" s="46">
        <v>16.5</v>
      </c>
      <c r="S727" s="42">
        <f t="shared" si="79"/>
        <v>2449.8200000000002</v>
      </c>
      <c r="T727" s="45">
        <f t="shared" si="83"/>
        <v>5725.5</v>
      </c>
      <c r="U727" s="45"/>
      <c r="V727" s="45"/>
      <c r="W727" s="45"/>
      <c r="X727" s="45">
        <v>332</v>
      </c>
      <c r="Y727" s="42">
        <f t="shared" si="80"/>
        <v>2343.92</v>
      </c>
      <c r="Z727" s="40">
        <f t="shared" si="81"/>
        <v>40422.030000000006</v>
      </c>
      <c r="AA727" s="42">
        <f t="shared" si="82"/>
        <v>-18458.369999999988</v>
      </c>
      <c r="AB727" s="40" t="s">
        <v>857</v>
      </c>
      <c r="AC727" s="40"/>
      <c r="AD727" s="40"/>
      <c r="AE727" s="40"/>
      <c r="AF727" s="40"/>
      <c r="AG727" s="40"/>
      <c r="AH727" s="40"/>
    </row>
    <row r="728" spans="1:34" s="29" customFormat="1" x14ac:dyDescent="0.25">
      <c r="A728" s="56">
        <v>725</v>
      </c>
      <c r="B728" s="56" t="s">
        <v>111</v>
      </c>
      <c r="C728" s="40" t="s">
        <v>855</v>
      </c>
      <c r="D728" s="40" t="s">
        <v>856</v>
      </c>
      <c r="E728" s="40">
        <v>97.6</v>
      </c>
      <c r="F728" s="38" t="s">
        <v>1758</v>
      </c>
      <c r="G728" s="38" t="s">
        <v>138</v>
      </c>
      <c r="H728" s="45">
        <v>35</v>
      </c>
      <c r="I728" s="55">
        <v>43436</v>
      </c>
      <c r="J728" s="55">
        <v>43475</v>
      </c>
      <c r="K728" s="55">
        <v>43595</v>
      </c>
      <c r="L728" s="45">
        <v>39</v>
      </c>
      <c r="M728" s="45">
        <v>159</v>
      </c>
      <c r="N728" s="45">
        <v>7657</v>
      </c>
      <c r="O728" s="42">
        <f t="shared" si="78"/>
        <v>54058.42</v>
      </c>
      <c r="P728" s="45"/>
      <c r="Q728" s="45">
        <v>492</v>
      </c>
      <c r="R728" s="46">
        <v>16.5</v>
      </c>
      <c r="S728" s="42">
        <f t="shared" si="79"/>
        <v>3473.52</v>
      </c>
      <c r="T728" s="45">
        <f t="shared" si="83"/>
        <v>8118</v>
      </c>
      <c r="U728" s="45"/>
      <c r="V728" s="45"/>
      <c r="W728" s="45"/>
      <c r="X728" s="45">
        <v>485</v>
      </c>
      <c r="Y728" s="42">
        <f t="shared" si="80"/>
        <v>3424.1</v>
      </c>
      <c r="Z728" s="40">
        <f t="shared" si="81"/>
        <v>57313.08</v>
      </c>
      <c r="AA728" s="42">
        <f t="shared" si="82"/>
        <v>3254.6600000000035</v>
      </c>
      <c r="AB728" s="40" t="s">
        <v>857</v>
      </c>
      <c r="AC728" s="40"/>
      <c r="AD728" s="40"/>
      <c r="AE728" s="40"/>
      <c r="AF728" s="40"/>
      <c r="AG728" s="40"/>
      <c r="AH728" s="40"/>
    </row>
    <row r="729" spans="1:34" s="29" customFormat="1" x14ac:dyDescent="0.25">
      <c r="A729" s="56">
        <v>726</v>
      </c>
      <c r="B729" s="56" t="s">
        <v>111</v>
      </c>
      <c r="C729" s="40" t="s">
        <v>855</v>
      </c>
      <c r="D729" s="40" t="s">
        <v>856</v>
      </c>
      <c r="E729" s="40">
        <v>97.7</v>
      </c>
      <c r="F729" s="38" t="s">
        <v>1759</v>
      </c>
      <c r="G729" s="38" t="s">
        <v>139</v>
      </c>
      <c r="H729" s="45">
        <v>35</v>
      </c>
      <c r="I729" s="55">
        <v>43436</v>
      </c>
      <c r="J729" s="55">
        <v>43476</v>
      </c>
      <c r="K729" s="55">
        <v>43590</v>
      </c>
      <c r="L729" s="45">
        <v>40</v>
      </c>
      <c r="M729" s="45">
        <v>154</v>
      </c>
      <c r="N729" s="45">
        <v>8844</v>
      </c>
      <c r="O729" s="42">
        <f t="shared" si="78"/>
        <v>62438.64</v>
      </c>
      <c r="P729" s="45"/>
      <c r="Q729" s="45">
        <v>720</v>
      </c>
      <c r="R729" s="46">
        <v>16.5</v>
      </c>
      <c r="S729" s="42">
        <f t="shared" si="79"/>
        <v>5083.2</v>
      </c>
      <c r="T729" s="45">
        <f t="shared" si="83"/>
        <v>11880</v>
      </c>
      <c r="U729" s="45"/>
      <c r="V729" s="45"/>
      <c r="W729" s="45"/>
      <c r="X729" s="45">
        <v>685</v>
      </c>
      <c r="Y729" s="42">
        <f t="shared" si="80"/>
        <v>4836.1000000000004</v>
      </c>
      <c r="Z729" s="40">
        <f t="shared" si="81"/>
        <v>83872.800000000003</v>
      </c>
      <c r="AA729" s="42">
        <f t="shared" si="82"/>
        <v>21434.160000000003</v>
      </c>
      <c r="AB729" s="40" t="s">
        <v>857</v>
      </c>
      <c r="AC729" s="40"/>
      <c r="AD729" s="40"/>
      <c r="AE729" s="40"/>
      <c r="AF729" s="40"/>
      <c r="AG729" s="40"/>
      <c r="AH729" s="40"/>
    </row>
    <row r="730" spans="1:34" s="29" customFormat="1" x14ac:dyDescent="0.25">
      <c r="A730" s="56">
        <v>727</v>
      </c>
      <c r="B730" s="56" t="s">
        <v>111</v>
      </c>
      <c r="C730" s="40" t="s">
        <v>855</v>
      </c>
      <c r="D730" s="40" t="s">
        <v>856</v>
      </c>
      <c r="E730" s="40">
        <v>97.1</v>
      </c>
      <c r="F730" s="38" t="s">
        <v>1760</v>
      </c>
      <c r="G730" s="38" t="s">
        <v>140</v>
      </c>
      <c r="H730" s="45">
        <v>35</v>
      </c>
      <c r="I730" s="55">
        <v>43428</v>
      </c>
      <c r="J730" s="55">
        <v>43462</v>
      </c>
      <c r="K730" s="55">
        <v>43587</v>
      </c>
      <c r="L730" s="45">
        <v>34</v>
      </c>
      <c r="M730" s="45">
        <v>159</v>
      </c>
      <c r="N730" s="45">
        <v>9572</v>
      </c>
      <c r="O730" s="42">
        <f t="shared" si="78"/>
        <v>67578.319999999992</v>
      </c>
      <c r="P730" s="45"/>
      <c r="Q730" s="45">
        <v>618</v>
      </c>
      <c r="R730" s="46">
        <v>16</v>
      </c>
      <c r="S730" s="42">
        <f t="shared" si="79"/>
        <v>4363.08</v>
      </c>
      <c r="T730" s="45">
        <f t="shared" si="83"/>
        <v>9888</v>
      </c>
      <c r="U730" s="45"/>
      <c r="V730" s="45"/>
      <c r="W730" s="45"/>
      <c r="X730" s="45">
        <v>592</v>
      </c>
      <c r="Y730" s="42">
        <f t="shared" si="80"/>
        <v>4179.5199999999995</v>
      </c>
      <c r="Z730" s="40">
        <f t="shared" si="81"/>
        <v>69809.279999999999</v>
      </c>
      <c r="AA730" s="42">
        <f t="shared" si="82"/>
        <v>2230.9600000000064</v>
      </c>
      <c r="AB730" s="40" t="s">
        <v>857</v>
      </c>
      <c r="AC730" s="40"/>
      <c r="AD730" s="40"/>
      <c r="AE730" s="40"/>
      <c r="AF730" s="40"/>
      <c r="AG730" s="40"/>
      <c r="AH730" s="40"/>
    </row>
    <row r="731" spans="1:34" s="29" customFormat="1" x14ac:dyDescent="0.25">
      <c r="A731" s="56">
        <v>728</v>
      </c>
      <c r="B731" s="56" t="s">
        <v>111</v>
      </c>
      <c r="C731" s="40" t="s">
        <v>855</v>
      </c>
      <c r="D731" s="40" t="s">
        <v>856</v>
      </c>
      <c r="E731" s="40">
        <v>97.2</v>
      </c>
      <c r="F731" s="38" t="s">
        <v>1761</v>
      </c>
      <c r="G731" s="38" t="s">
        <v>141</v>
      </c>
      <c r="H731" s="45">
        <v>35</v>
      </c>
      <c r="I731" s="55">
        <v>43436</v>
      </c>
      <c r="J731" s="55">
        <v>43475</v>
      </c>
      <c r="K731" s="55">
        <v>43590</v>
      </c>
      <c r="L731" s="45">
        <v>39</v>
      </c>
      <c r="M731" s="45">
        <v>154</v>
      </c>
      <c r="N731" s="45">
        <v>9030</v>
      </c>
      <c r="O731" s="42">
        <f t="shared" si="78"/>
        <v>63751.799999999996</v>
      </c>
      <c r="P731" s="45"/>
      <c r="Q731" s="45">
        <v>534</v>
      </c>
      <c r="R731" s="46">
        <v>16</v>
      </c>
      <c r="S731" s="42">
        <f t="shared" si="79"/>
        <v>3770.04</v>
      </c>
      <c r="T731" s="45">
        <f t="shared" si="83"/>
        <v>8544</v>
      </c>
      <c r="U731" s="45"/>
      <c r="V731" s="45"/>
      <c r="W731" s="45"/>
      <c r="X731" s="45">
        <v>525</v>
      </c>
      <c r="Y731" s="42">
        <f t="shared" si="80"/>
        <v>3706.5</v>
      </c>
      <c r="Z731" s="40">
        <f t="shared" si="81"/>
        <v>60320.639999999999</v>
      </c>
      <c r="AA731" s="42">
        <f t="shared" si="82"/>
        <v>-3431.1599999999962</v>
      </c>
      <c r="AB731" s="40" t="s">
        <v>857</v>
      </c>
      <c r="AC731" s="40"/>
      <c r="AD731" s="40"/>
      <c r="AE731" s="40"/>
      <c r="AF731" s="40"/>
      <c r="AG731" s="40"/>
      <c r="AH731" s="40"/>
    </row>
    <row r="732" spans="1:34" s="29" customFormat="1" x14ac:dyDescent="0.25">
      <c r="A732" s="56">
        <v>729</v>
      </c>
      <c r="B732" s="56" t="s">
        <v>838</v>
      </c>
      <c r="C732" s="40" t="s">
        <v>858</v>
      </c>
      <c r="D732" s="40" t="s">
        <v>859</v>
      </c>
      <c r="E732" s="40">
        <v>104.26</v>
      </c>
      <c r="F732" s="38" t="s">
        <v>1762</v>
      </c>
      <c r="G732" s="38" t="s">
        <v>143</v>
      </c>
      <c r="H732" s="45">
        <v>35</v>
      </c>
      <c r="I732" s="55">
        <v>43430</v>
      </c>
      <c r="J732" s="55">
        <v>43468</v>
      </c>
      <c r="K732" s="55">
        <v>43590</v>
      </c>
      <c r="L732" s="45">
        <v>38</v>
      </c>
      <c r="M732" s="45">
        <v>160</v>
      </c>
      <c r="N732" s="45">
        <v>8907</v>
      </c>
      <c r="O732" s="42">
        <f t="shared" si="78"/>
        <v>62883.42</v>
      </c>
      <c r="P732" s="45"/>
      <c r="Q732" s="45">
        <v>130</v>
      </c>
      <c r="R732" s="46">
        <v>17</v>
      </c>
      <c r="S732" s="42">
        <f t="shared" si="79"/>
        <v>917.8</v>
      </c>
      <c r="T732" s="45">
        <f t="shared" si="83"/>
        <v>2210</v>
      </c>
      <c r="U732" s="45"/>
      <c r="V732" s="45"/>
      <c r="W732" s="45"/>
      <c r="X732" s="45">
        <v>110</v>
      </c>
      <c r="Y732" s="42">
        <f t="shared" si="80"/>
        <v>776.6</v>
      </c>
      <c r="Z732" s="40">
        <f t="shared" si="81"/>
        <v>15602.599999999999</v>
      </c>
      <c r="AA732" s="42">
        <f t="shared" si="82"/>
        <v>-47280.82</v>
      </c>
      <c r="AB732" s="40" t="s">
        <v>857</v>
      </c>
      <c r="AC732" s="40"/>
      <c r="AD732" s="40"/>
      <c r="AE732" s="40"/>
      <c r="AF732" s="40"/>
      <c r="AG732" s="40"/>
      <c r="AH732" s="40"/>
    </row>
    <row r="733" spans="1:34" s="29" customFormat="1" x14ac:dyDescent="0.25">
      <c r="A733" s="56">
        <v>730</v>
      </c>
      <c r="B733" s="56" t="s">
        <v>838</v>
      </c>
      <c r="C733" s="40" t="s">
        <v>858</v>
      </c>
      <c r="D733" s="40" t="s">
        <v>859</v>
      </c>
      <c r="E733" s="40">
        <v>104.24</v>
      </c>
      <c r="F733" s="38" t="s">
        <v>1763</v>
      </c>
      <c r="G733" s="38" t="s">
        <v>144</v>
      </c>
      <c r="H733" s="45">
        <v>35</v>
      </c>
      <c r="I733" s="55">
        <v>43427</v>
      </c>
      <c r="J733" s="55">
        <v>43474</v>
      </c>
      <c r="K733" s="55">
        <v>43586</v>
      </c>
      <c r="L733" s="45">
        <v>38</v>
      </c>
      <c r="M733" s="45">
        <v>159</v>
      </c>
      <c r="N733" s="45">
        <v>8537</v>
      </c>
      <c r="O733" s="42">
        <f t="shared" si="78"/>
        <v>60271.22</v>
      </c>
      <c r="P733" s="45"/>
      <c r="Q733" s="45">
        <v>890</v>
      </c>
      <c r="R733" s="46">
        <v>17</v>
      </c>
      <c r="S733" s="42">
        <f t="shared" si="79"/>
        <v>6283.4</v>
      </c>
      <c r="T733" s="45">
        <f t="shared" si="83"/>
        <v>15130</v>
      </c>
      <c r="U733" s="45"/>
      <c r="V733" s="45"/>
      <c r="W733" s="45"/>
      <c r="X733" s="45">
        <v>710</v>
      </c>
      <c r="Y733" s="42">
        <f t="shared" si="80"/>
        <v>5012.5999999999995</v>
      </c>
      <c r="Z733" s="40">
        <f t="shared" si="81"/>
        <v>106817.79999999999</v>
      </c>
      <c r="AA733" s="42">
        <f t="shared" si="82"/>
        <v>46546.579999999987</v>
      </c>
      <c r="AB733" s="40"/>
      <c r="AC733" s="40"/>
      <c r="AD733" s="40"/>
      <c r="AE733" s="40"/>
      <c r="AF733" s="40"/>
      <c r="AG733" s="40"/>
      <c r="AH733" s="40"/>
    </row>
    <row r="734" spans="1:34" s="29" customFormat="1" x14ac:dyDescent="0.25">
      <c r="A734" s="56">
        <v>731</v>
      </c>
      <c r="B734" s="56" t="s">
        <v>838</v>
      </c>
      <c r="C734" s="40" t="s">
        <v>858</v>
      </c>
      <c r="D734" s="40" t="s">
        <v>859</v>
      </c>
      <c r="E734" s="40">
        <v>104.25</v>
      </c>
      <c r="F734" s="38" t="s">
        <v>1764</v>
      </c>
      <c r="G734" s="38" t="s">
        <v>145</v>
      </c>
      <c r="H734" s="45">
        <v>35</v>
      </c>
      <c r="I734" s="55">
        <v>43441</v>
      </c>
      <c r="J734" s="55">
        <v>43479</v>
      </c>
      <c r="K734" s="55">
        <v>43597</v>
      </c>
      <c r="L734" s="45">
        <v>47</v>
      </c>
      <c r="M734" s="45">
        <v>156</v>
      </c>
      <c r="N734" s="45">
        <v>9460</v>
      </c>
      <c r="O734" s="42">
        <f t="shared" si="78"/>
        <v>66787.599999999991</v>
      </c>
      <c r="P734" s="45"/>
      <c r="Q734" s="45">
        <v>625</v>
      </c>
      <c r="R734" s="46">
        <v>16.5</v>
      </c>
      <c r="S734" s="42">
        <f t="shared" si="79"/>
        <v>4412.5</v>
      </c>
      <c r="T734" s="45">
        <f t="shared" si="83"/>
        <v>10312.5</v>
      </c>
      <c r="U734" s="45"/>
      <c r="V734" s="45"/>
      <c r="W734" s="45"/>
      <c r="X734" s="45">
        <v>460</v>
      </c>
      <c r="Y734" s="42">
        <f t="shared" si="80"/>
        <v>3247.6</v>
      </c>
      <c r="Z734" s="40">
        <f t="shared" si="81"/>
        <v>72806.25</v>
      </c>
      <c r="AA734" s="42">
        <f t="shared" si="82"/>
        <v>6018.6500000000087</v>
      </c>
      <c r="AB734" s="40" t="s">
        <v>857</v>
      </c>
      <c r="AC734" s="40"/>
      <c r="AD734" s="40"/>
      <c r="AE734" s="40"/>
      <c r="AF734" s="40"/>
      <c r="AG734" s="40"/>
      <c r="AH734" s="40"/>
    </row>
    <row r="735" spans="1:34" s="29" customFormat="1" x14ac:dyDescent="0.25">
      <c r="A735" s="56">
        <v>732</v>
      </c>
      <c r="B735" s="56" t="s">
        <v>838</v>
      </c>
      <c r="C735" s="40" t="s">
        <v>858</v>
      </c>
      <c r="D735" s="40" t="s">
        <v>859</v>
      </c>
      <c r="E735" s="40">
        <v>104.23</v>
      </c>
      <c r="F735" s="38" t="s">
        <v>1765</v>
      </c>
      <c r="G735" s="38" t="s">
        <v>145</v>
      </c>
      <c r="H735" s="45">
        <v>35</v>
      </c>
      <c r="I735" s="55">
        <v>43429</v>
      </c>
      <c r="J735" s="55">
        <v>43464</v>
      </c>
      <c r="K735" s="55">
        <v>43588</v>
      </c>
      <c r="L735" s="45">
        <v>38</v>
      </c>
      <c r="M735" s="45">
        <v>159</v>
      </c>
      <c r="N735" s="45">
        <v>8937</v>
      </c>
      <c r="O735" s="42">
        <f t="shared" si="78"/>
        <v>63095.22</v>
      </c>
      <c r="P735" s="45"/>
      <c r="Q735" s="45">
        <v>730</v>
      </c>
      <c r="R735" s="46">
        <v>16.5</v>
      </c>
      <c r="S735" s="42">
        <f t="shared" si="79"/>
        <v>5153.8</v>
      </c>
      <c r="T735" s="45">
        <f t="shared" si="83"/>
        <v>12045</v>
      </c>
      <c r="U735" s="45"/>
      <c r="V735" s="45"/>
      <c r="W735" s="45"/>
      <c r="X735" s="45">
        <v>580</v>
      </c>
      <c r="Y735" s="42">
        <f t="shared" si="80"/>
        <v>4094.8</v>
      </c>
      <c r="Z735" s="40">
        <f t="shared" si="81"/>
        <v>85037.7</v>
      </c>
      <c r="AA735" s="42">
        <f t="shared" si="82"/>
        <v>21942.479999999996</v>
      </c>
      <c r="AB735" s="40"/>
      <c r="AC735" s="40"/>
      <c r="AD735" s="40"/>
      <c r="AE735" s="40"/>
      <c r="AF735" s="40"/>
      <c r="AG735" s="40"/>
      <c r="AH735" s="40"/>
    </row>
    <row r="736" spans="1:34" s="29" customFormat="1" x14ac:dyDescent="0.25">
      <c r="A736" s="56">
        <v>733</v>
      </c>
      <c r="B736" s="56" t="s">
        <v>838</v>
      </c>
      <c r="C736" s="40" t="s">
        <v>858</v>
      </c>
      <c r="D736" s="40" t="s">
        <v>859</v>
      </c>
      <c r="E736" s="40">
        <v>104.19</v>
      </c>
      <c r="F736" s="38" t="s">
        <v>1766</v>
      </c>
      <c r="G736" s="38" t="s">
        <v>146</v>
      </c>
      <c r="H736" s="45">
        <v>35</v>
      </c>
      <c r="I736" s="55">
        <v>43424</v>
      </c>
      <c r="J736" s="55">
        <v>43468</v>
      </c>
      <c r="K736" s="55">
        <v>43584</v>
      </c>
      <c r="L736" s="45">
        <v>35</v>
      </c>
      <c r="M736" s="45">
        <v>160</v>
      </c>
      <c r="N736" s="45">
        <v>10057</v>
      </c>
      <c r="O736" s="42">
        <f t="shared" si="78"/>
        <v>71002.42</v>
      </c>
      <c r="P736" s="45"/>
      <c r="Q736" s="45">
        <v>1055</v>
      </c>
      <c r="R736" s="46">
        <v>16.5</v>
      </c>
      <c r="S736" s="42">
        <f t="shared" si="79"/>
        <v>7448.2999999999993</v>
      </c>
      <c r="T736" s="45">
        <f t="shared" si="83"/>
        <v>17407.5</v>
      </c>
      <c r="U736" s="45"/>
      <c r="V736" s="45"/>
      <c r="W736" s="45"/>
      <c r="X736" s="45">
        <v>700</v>
      </c>
      <c r="Y736" s="42">
        <f t="shared" si="80"/>
        <v>4942</v>
      </c>
      <c r="Z736" s="40">
        <f t="shared" si="81"/>
        <v>122896.94999999998</v>
      </c>
      <c r="AA736" s="42">
        <f t="shared" si="82"/>
        <v>51894.529999999984</v>
      </c>
      <c r="AB736" s="40"/>
      <c r="AC736" s="40"/>
      <c r="AD736" s="40"/>
      <c r="AE736" s="40"/>
      <c r="AF736" s="40"/>
      <c r="AG736" s="40"/>
      <c r="AH736" s="40"/>
    </row>
    <row r="737" spans="1:34" s="29" customFormat="1" x14ac:dyDescent="0.25">
      <c r="A737" s="56">
        <v>734</v>
      </c>
      <c r="B737" s="56" t="s">
        <v>838</v>
      </c>
      <c r="C737" s="40" t="s">
        <v>858</v>
      </c>
      <c r="D737" s="40" t="s">
        <v>859</v>
      </c>
      <c r="E737" s="42">
        <v>104.2</v>
      </c>
      <c r="F737" s="38" t="s">
        <v>1767</v>
      </c>
      <c r="G737" s="38" t="s">
        <v>147</v>
      </c>
      <c r="H737" s="45">
        <v>35</v>
      </c>
      <c r="I737" s="55">
        <v>43422</v>
      </c>
      <c r="J737" s="55">
        <v>43468</v>
      </c>
      <c r="K737" s="55">
        <v>43582</v>
      </c>
      <c r="L737" s="45">
        <v>44</v>
      </c>
      <c r="M737" s="45">
        <v>160</v>
      </c>
      <c r="N737" s="45">
        <v>9107</v>
      </c>
      <c r="O737" s="42">
        <f t="shared" si="78"/>
        <v>64295.42</v>
      </c>
      <c r="P737" s="45"/>
      <c r="Q737" s="45">
        <v>1050</v>
      </c>
      <c r="R737" s="46">
        <v>16</v>
      </c>
      <c r="S737" s="42">
        <f t="shared" si="79"/>
        <v>7413</v>
      </c>
      <c r="T737" s="45">
        <f t="shared" si="83"/>
        <v>16800</v>
      </c>
      <c r="U737" s="45"/>
      <c r="V737" s="45"/>
      <c r="W737" s="45"/>
      <c r="X737" s="45">
        <v>840</v>
      </c>
      <c r="Y737" s="42">
        <f t="shared" si="80"/>
        <v>5930.4</v>
      </c>
      <c r="Z737" s="40">
        <f t="shared" si="81"/>
        <v>118608</v>
      </c>
      <c r="AA737" s="42">
        <f t="shared" si="82"/>
        <v>54312.58</v>
      </c>
      <c r="AB737" s="40"/>
      <c r="AC737" s="40"/>
      <c r="AD737" s="40"/>
      <c r="AE737" s="40"/>
      <c r="AF737" s="40"/>
      <c r="AG737" s="40"/>
      <c r="AH737" s="40"/>
    </row>
    <row r="738" spans="1:34" s="29" customFormat="1" x14ac:dyDescent="0.25">
      <c r="A738" s="56">
        <v>735</v>
      </c>
      <c r="B738" s="56" t="s">
        <v>838</v>
      </c>
      <c r="C738" s="40" t="s">
        <v>858</v>
      </c>
      <c r="D738" s="40" t="s">
        <v>859</v>
      </c>
      <c r="E738" s="40">
        <v>104.18</v>
      </c>
      <c r="F738" s="38" t="s">
        <v>1768</v>
      </c>
      <c r="G738" s="38" t="s">
        <v>148</v>
      </c>
      <c r="H738" s="45">
        <v>35</v>
      </c>
      <c r="I738" s="55">
        <v>43429</v>
      </c>
      <c r="J738" s="55">
        <v>43475</v>
      </c>
      <c r="K738" s="55">
        <v>43590</v>
      </c>
      <c r="L738" s="45">
        <v>46</v>
      </c>
      <c r="M738" s="45">
        <v>161</v>
      </c>
      <c r="N738" s="45">
        <v>9507</v>
      </c>
      <c r="O738" s="42">
        <f t="shared" si="78"/>
        <v>67119.42</v>
      </c>
      <c r="P738" s="45"/>
      <c r="Q738" s="45">
        <v>890</v>
      </c>
      <c r="R738" s="46">
        <v>16.5</v>
      </c>
      <c r="S738" s="42">
        <f t="shared" si="79"/>
        <v>6283.4</v>
      </c>
      <c r="T738" s="45">
        <f t="shared" si="83"/>
        <v>14685</v>
      </c>
      <c r="U738" s="45"/>
      <c r="V738" s="45"/>
      <c r="W738" s="45"/>
      <c r="X738" s="45">
        <v>720</v>
      </c>
      <c r="Y738" s="42">
        <f t="shared" si="80"/>
        <v>5083.2</v>
      </c>
      <c r="Z738" s="40">
        <f t="shared" si="81"/>
        <v>103676.09999999999</v>
      </c>
      <c r="AA738" s="42">
        <f t="shared" si="82"/>
        <v>36556.679999999993</v>
      </c>
      <c r="AB738" s="40"/>
      <c r="AC738" s="40"/>
      <c r="AD738" s="40"/>
      <c r="AE738" s="40"/>
      <c r="AF738" s="40"/>
      <c r="AG738" s="40"/>
      <c r="AH738" s="40"/>
    </row>
    <row r="739" spans="1:34" s="29" customFormat="1" x14ac:dyDescent="0.25">
      <c r="A739" s="56">
        <v>736</v>
      </c>
      <c r="B739" s="56" t="s">
        <v>838</v>
      </c>
      <c r="C739" s="40" t="s">
        <v>858</v>
      </c>
      <c r="D739" s="40" t="s">
        <v>859</v>
      </c>
      <c r="E739" s="40">
        <v>104.16</v>
      </c>
      <c r="F739" s="38" t="s">
        <v>1769</v>
      </c>
      <c r="G739" s="38" t="s">
        <v>149</v>
      </c>
      <c r="H739" s="45">
        <v>35</v>
      </c>
      <c r="I739" s="55">
        <v>43426</v>
      </c>
      <c r="J739" s="55">
        <v>43473</v>
      </c>
      <c r="K739" s="55">
        <v>43587</v>
      </c>
      <c r="L739" s="45">
        <v>46</v>
      </c>
      <c r="M739" s="45">
        <v>161</v>
      </c>
      <c r="N739" s="45">
        <v>9607</v>
      </c>
      <c r="O739" s="42">
        <f t="shared" si="78"/>
        <v>67825.42</v>
      </c>
      <c r="P739" s="45"/>
      <c r="Q739" s="45">
        <v>820</v>
      </c>
      <c r="R739" s="46">
        <v>16.5</v>
      </c>
      <c r="S739" s="42">
        <f t="shared" si="79"/>
        <v>5789.2</v>
      </c>
      <c r="T739" s="45">
        <f t="shared" si="83"/>
        <v>13530</v>
      </c>
      <c r="U739" s="45"/>
      <c r="V739" s="45"/>
      <c r="W739" s="45"/>
      <c r="X739" s="45">
        <v>650</v>
      </c>
      <c r="Y739" s="42">
        <f t="shared" si="80"/>
        <v>4589</v>
      </c>
      <c r="Z739" s="40">
        <f t="shared" si="81"/>
        <v>95521.8</v>
      </c>
      <c r="AA739" s="42">
        <f t="shared" si="82"/>
        <v>27696.380000000005</v>
      </c>
      <c r="AB739" s="40"/>
      <c r="AC739" s="40"/>
      <c r="AD739" s="40"/>
      <c r="AE739" s="40"/>
      <c r="AF739" s="40"/>
      <c r="AG739" s="40"/>
      <c r="AH739" s="40"/>
    </row>
    <row r="740" spans="1:34" s="29" customFormat="1" x14ac:dyDescent="0.25">
      <c r="A740" s="56">
        <v>737</v>
      </c>
      <c r="B740" s="56" t="s">
        <v>838</v>
      </c>
      <c r="C740" s="40" t="s">
        <v>858</v>
      </c>
      <c r="D740" s="40" t="s">
        <v>859</v>
      </c>
      <c r="E740" s="40">
        <v>104.8</v>
      </c>
      <c r="F740" s="38" t="s">
        <v>1770</v>
      </c>
      <c r="G740" s="38" t="s">
        <v>150</v>
      </c>
      <c r="H740" s="45">
        <v>35</v>
      </c>
      <c r="I740" s="55">
        <v>43428</v>
      </c>
      <c r="J740" s="55">
        <v>43473</v>
      </c>
      <c r="K740" s="55">
        <v>43589</v>
      </c>
      <c r="L740" s="45">
        <v>45</v>
      </c>
      <c r="M740" s="45">
        <v>161</v>
      </c>
      <c r="N740" s="45">
        <v>9344</v>
      </c>
      <c r="O740" s="42">
        <f t="shared" si="78"/>
        <v>65968.639999999999</v>
      </c>
      <c r="P740" s="45"/>
      <c r="Q740" s="45">
        <v>650</v>
      </c>
      <c r="R740" s="46">
        <v>16.5</v>
      </c>
      <c r="S740" s="42">
        <f t="shared" si="79"/>
        <v>4589</v>
      </c>
      <c r="T740" s="45">
        <f t="shared" si="83"/>
        <v>10725</v>
      </c>
      <c r="U740" s="45"/>
      <c r="V740" s="45"/>
      <c r="W740" s="45"/>
      <c r="X740" s="45">
        <v>520</v>
      </c>
      <c r="Y740" s="42">
        <f t="shared" si="80"/>
        <v>3671.2</v>
      </c>
      <c r="Z740" s="40">
        <f t="shared" si="81"/>
        <v>75718.5</v>
      </c>
      <c r="AA740" s="42">
        <f t="shared" si="82"/>
        <v>9749.86</v>
      </c>
      <c r="AB740" s="40"/>
      <c r="AC740" s="40"/>
      <c r="AD740" s="40"/>
      <c r="AE740" s="40"/>
      <c r="AF740" s="40"/>
      <c r="AG740" s="40"/>
      <c r="AH740" s="40"/>
    </row>
    <row r="741" spans="1:34" s="29" customFormat="1" x14ac:dyDescent="0.25">
      <c r="A741" s="56">
        <v>738</v>
      </c>
      <c r="B741" s="56" t="s">
        <v>838</v>
      </c>
      <c r="C741" s="40" t="s">
        <v>858</v>
      </c>
      <c r="D741" s="40" t="s">
        <v>859</v>
      </c>
      <c r="E741" s="40">
        <v>104.7</v>
      </c>
      <c r="F741" s="38" t="s">
        <v>1771</v>
      </c>
      <c r="G741" s="38" t="s">
        <v>151</v>
      </c>
      <c r="H741" s="45">
        <v>35</v>
      </c>
      <c r="I741" s="55">
        <v>43429</v>
      </c>
      <c r="J741" s="55">
        <v>43475</v>
      </c>
      <c r="K741" s="55">
        <v>43591</v>
      </c>
      <c r="L741" s="45">
        <v>46</v>
      </c>
      <c r="M741" s="45">
        <v>162</v>
      </c>
      <c r="N741" s="45">
        <v>10010</v>
      </c>
      <c r="O741" s="42">
        <f t="shared" si="78"/>
        <v>70670.599999999991</v>
      </c>
      <c r="P741" s="45"/>
      <c r="Q741" s="45">
        <v>865</v>
      </c>
      <c r="R741" s="46">
        <v>16</v>
      </c>
      <c r="S741" s="42">
        <f t="shared" si="79"/>
        <v>6106.9000000000005</v>
      </c>
      <c r="T741" s="45">
        <f t="shared" si="83"/>
        <v>13840</v>
      </c>
      <c r="U741" s="45"/>
      <c r="V741" s="45"/>
      <c r="W741" s="45"/>
      <c r="X741" s="45">
        <v>675</v>
      </c>
      <c r="Y741" s="42">
        <f t="shared" si="80"/>
        <v>4765.5</v>
      </c>
      <c r="Z741" s="40">
        <f t="shared" si="81"/>
        <v>97710.400000000009</v>
      </c>
      <c r="AA741" s="42">
        <f t="shared" si="82"/>
        <v>27039.800000000017</v>
      </c>
      <c r="AB741" s="40"/>
      <c r="AC741" s="40"/>
      <c r="AD741" s="40"/>
      <c r="AE741" s="40"/>
      <c r="AF741" s="40"/>
      <c r="AG741" s="40"/>
      <c r="AH741" s="40"/>
    </row>
    <row r="742" spans="1:34" s="29" customFormat="1" x14ac:dyDescent="0.25">
      <c r="A742" s="56">
        <v>739</v>
      </c>
      <c r="B742" s="56" t="s">
        <v>838</v>
      </c>
      <c r="C742" s="40" t="s">
        <v>858</v>
      </c>
      <c r="D742" s="40" t="s">
        <v>859</v>
      </c>
      <c r="E742" s="40">
        <v>104.4</v>
      </c>
      <c r="F742" s="38" t="s">
        <v>1772</v>
      </c>
      <c r="G742" s="38" t="s">
        <v>152</v>
      </c>
      <c r="H742" s="45">
        <v>35</v>
      </c>
      <c r="I742" s="55">
        <v>43420</v>
      </c>
      <c r="J742" s="55">
        <v>43467</v>
      </c>
      <c r="K742" s="55">
        <v>43581</v>
      </c>
      <c r="L742" s="45">
        <v>46</v>
      </c>
      <c r="M742" s="45">
        <v>161</v>
      </c>
      <c r="N742" s="45">
        <v>8112</v>
      </c>
      <c r="O742" s="42">
        <f t="shared" si="78"/>
        <v>57270.720000000001</v>
      </c>
      <c r="P742" s="45"/>
      <c r="Q742" s="45">
        <v>1150</v>
      </c>
      <c r="R742" s="46">
        <v>16.5</v>
      </c>
      <c r="S742" s="42">
        <f t="shared" si="79"/>
        <v>8118.9999999999991</v>
      </c>
      <c r="T742" s="45">
        <f t="shared" si="83"/>
        <v>18975</v>
      </c>
      <c r="U742" s="45"/>
      <c r="V742" s="45"/>
      <c r="W742" s="45"/>
      <c r="X742" s="45">
        <v>650</v>
      </c>
      <c r="Y742" s="42">
        <f t="shared" si="80"/>
        <v>4589</v>
      </c>
      <c r="Z742" s="40">
        <f t="shared" si="81"/>
        <v>133963.49999999997</v>
      </c>
      <c r="AA742" s="42">
        <f t="shared" si="82"/>
        <v>76692.77999999997</v>
      </c>
      <c r="AB742" s="40"/>
      <c r="AC742" s="40"/>
      <c r="AD742" s="40"/>
      <c r="AE742" s="40"/>
      <c r="AF742" s="40"/>
      <c r="AG742" s="40"/>
      <c r="AH742" s="40"/>
    </row>
    <row r="743" spans="1:34" s="29" customFormat="1" x14ac:dyDescent="0.25">
      <c r="A743" s="56">
        <v>740</v>
      </c>
      <c r="B743" s="56" t="s">
        <v>838</v>
      </c>
      <c r="C743" s="40" t="s">
        <v>858</v>
      </c>
      <c r="D743" s="40" t="s">
        <v>859</v>
      </c>
      <c r="E743" s="40">
        <v>104.1</v>
      </c>
      <c r="F743" s="38" t="s">
        <v>1773</v>
      </c>
      <c r="G743" s="38" t="s">
        <v>153</v>
      </c>
      <c r="H743" s="45">
        <v>35</v>
      </c>
      <c r="I743" s="55">
        <v>43428</v>
      </c>
      <c r="J743" s="55">
        <v>43468</v>
      </c>
      <c r="K743" s="55">
        <v>43591</v>
      </c>
      <c r="L743" s="45">
        <v>40</v>
      </c>
      <c r="M743" s="45">
        <v>163</v>
      </c>
      <c r="N743" s="45">
        <v>8747</v>
      </c>
      <c r="O743" s="42">
        <f t="shared" si="78"/>
        <v>61753.82</v>
      </c>
      <c r="P743" s="45"/>
      <c r="Q743" s="45">
        <v>1050</v>
      </c>
      <c r="R743" s="46">
        <v>17.5</v>
      </c>
      <c r="S743" s="42">
        <f t="shared" si="79"/>
        <v>7413</v>
      </c>
      <c r="T743" s="45">
        <f t="shared" si="83"/>
        <v>18375</v>
      </c>
      <c r="U743" s="45"/>
      <c r="V743" s="45"/>
      <c r="W743" s="45"/>
      <c r="X743" s="45">
        <v>700</v>
      </c>
      <c r="Y743" s="42">
        <f t="shared" si="80"/>
        <v>4942</v>
      </c>
      <c r="Z743" s="40">
        <f t="shared" si="81"/>
        <v>129727.5</v>
      </c>
      <c r="AA743" s="42">
        <f t="shared" si="82"/>
        <v>67973.679999999993</v>
      </c>
      <c r="AB743" s="40"/>
      <c r="AC743" s="40"/>
      <c r="AD743" s="40"/>
      <c r="AE743" s="40"/>
      <c r="AF743" s="40"/>
      <c r="AG743" s="40"/>
      <c r="AH743" s="40"/>
    </row>
    <row r="744" spans="1:34" s="29" customFormat="1" x14ac:dyDescent="0.25">
      <c r="A744" s="56">
        <v>741</v>
      </c>
      <c r="B744" s="56" t="s">
        <v>838</v>
      </c>
      <c r="C744" s="40" t="s">
        <v>860</v>
      </c>
      <c r="D744" s="40" t="s">
        <v>861</v>
      </c>
      <c r="E744" s="40">
        <v>72.239999999999995</v>
      </c>
      <c r="F744" s="38" t="s">
        <v>1774</v>
      </c>
      <c r="G744" s="38" t="s">
        <v>147</v>
      </c>
      <c r="H744" s="45">
        <v>35</v>
      </c>
      <c r="I744" s="55">
        <v>43433</v>
      </c>
      <c r="J744" s="55">
        <v>43480</v>
      </c>
      <c r="K744" s="55">
        <v>43599</v>
      </c>
      <c r="L744" s="45">
        <v>47</v>
      </c>
      <c r="M744" s="45">
        <v>166</v>
      </c>
      <c r="N744" s="45">
        <v>10780</v>
      </c>
      <c r="O744" s="42">
        <f t="shared" si="78"/>
        <v>76106.8</v>
      </c>
      <c r="P744" s="45"/>
      <c r="Q744" s="45">
        <v>880</v>
      </c>
      <c r="R744" s="46">
        <v>15.5</v>
      </c>
      <c r="S744" s="42">
        <f t="shared" si="79"/>
        <v>6212.8</v>
      </c>
      <c r="T744" s="45">
        <f t="shared" si="83"/>
        <v>13640</v>
      </c>
      <c r="U744" s="45"/>
      <c r="V744" s="45"/>
      <c r="W744" s="45"/>
      <c r="X744" s="45">
        <v>810</v>
      </c>
      <c r="Y744" s="42">
        <f t="shared" si="80"/>
        <v>5718.5999999999995</v>
      </c>
      <c r="Z744" s="40">
        <f t="shared" si="81"/>
        <v>96298.400000000009</v>
      </c>
      <c r="AA744" s="42">
        <f t="shared" si="82"/>
        <v>20191.600000000006</v>
      </c>
      <c r="AB744" s="40"/>
      <c r="AC744" s="40"/>
      <c r="AD744" s="40"/>
      <c r="AE744" s="40"/>
      <c r="AF744" s="40"/>
      <c r="AG744" s="40"/>
      <c r="AH744" s="40"/>
    </row>
    <row r="745" spans="1:34" s="29" customFormat="1" x14ac:dyDescent="0.25">
      <c r="A745" s="56">
        <v>742</v>
      </c>
      <c r="B745" s="56" t="s">
        <v>838</v>
      </c>
      <c r="C745" s="40" t="s">
        <v>860</v>
      </c>
      <c r="D745" s="40" t="s">
        <v>861</v>
      </c>
      <c r="E745" s="40">
        <v>72.23</v>
      </c>
      <c r="F745" s="38" t="s">
        <v>154</v>
      </c>
      <c r="G745" s="40" t="s">
        <v>155</v>
      </c>
      <c r="H745" s="45">
        <v>35</v>
      </c>
      <c r="I745" s="55">
        <v>43433</v>
      </c>
      <c r="J745" s="55">
        <v>43480</v>
      </c>
      <c r="K745" s="55">
        <v>43599</v>
      </c>
      <c r="L745" s="45">
        <v>47</v>
      </c>
      <c r="M745" s="45">
        <v>166</v>
      </c>
      <c r="N745" s="45">
        <v>10780</v>
      </c>
      <c r="O745" s="42">
        <f t="shared" si="78"/>
        <v>76106.8</v>
      </c>
      <c r="P745" s="45"/>
      <c r="Q745" s="45">
        <v>880</v>
      </c>
      <c r="R745" s="46">
        <v>15.5</v>
      </c>
      <c r="S745" s="42">
        <f t="shared" si="79"/>
        <v>6212.8</v>
      </c>
      <c r="T745" s="45">
        <f t="shared" si="83"/>
        <v>13640</v>
      </c>
      <c r="U745" s="45"/>
      <c r="V745" s="45"/>
      <c r="W745" s="45"/>
      <c r="X745" s="45">
        <v>810</v>
      </c>
      <c r="Y745" s="42">
        <f t="shared" si="80"/>
        <v>5718.5999999999995</v>
      </c>
      <c r="Z745" s="40">
        <f t="shared" si="81"/>
        <v>96298.400000000009</v>
      </c>
      <c r="AA745" s="42">
        <f t="shared" si="82"/>
        <v>20191.600000000006</v>
      </c>
      <c r="AB745" s="40"/>
      <c r="AC745" s="40"/>
      <c r="AD745" s="40"/>
      <c r="AE745" s="40"/>
      <c r="AF745" s="40"/>
      <c r="AG745" s="40"/>
      <c r="AH745" s="40"/>
    </row>
    <row r="746" spans="1:34" s="29" customFormat="1" x14ac:dyDescent="0.25">
      <c r="A746" s="56">
        <v>743</v>
      </c>
      <c r="B746" s="56" t="s">
        <v>838</v>
      </c>
      <c r="C746" s="40" t="s">
        <v>860</v>
      </c>
      <c r="D746" s="40" t="s">
        <v>861</v>
      </c>
      <c r="E746" s="40">
        <v>72.22</v>
      </c>
      <c r="F746" s="40" t="s">
        <v>156</v>
      </c>
      <c r="G746" s="40" t="s">
        <v>157</v>
      </c>
      <c r="H746" s="45">
        <v>35</v>
      </c>
      <c r="I746" s="55">
        <v>43432</v>
      </c>
      <c r="J746" s="55">
        <v>43470</v>
      </c>
      <c r="K746" s="55">
        <v>43600</v>
      </c>
      <c r="L746" s="45">
        <v>38</v>
      </c>
      <c r="M746" s="45">
        <v>168</v>
      </c>
      <c r="N746" s="45">
        <v>10580</v>
      </c>
      <c r="O746" s="42">
        <f t="shared" si="78"/>
        <v>74694.8</v>
      </c>
      <c r="P746" s="45"/>
      <c r="Q746" s="45">
        <v>880</v>
      </c>
      <c r="R746" s="46">
        <v>16.25</v>
      </c>
      <c r="S746" s="42">
        <f t="shared" si="79"/>
        <v>6212.8</v>
      </c>
      <c r="T746" s="45">
        <f t="shared" si="83"/>
        <v>14300</v>
      </c>
      <c r="U746" s="45"/>
      <c r="V746" s="45"/>
      <c r="W746" s="45"/>
      <c r="X746" s="45">
        <v>805</v>
      </c>
      <c r="Y746" s="42">
        <f t="shared" si="80"/>
        <v>5683.3</v>
      </c>
      <c r="Z746" s="40">
        <f t="shared" si="81"/>
        <v>100958</v>
      </c>
      <c r="AA746" s="42">
        <f t="shared" si="82"/>
        <v>26263.199999999997</v>
      </c>
      <c r="AB746" s="40"/>
      <c r="AC746" s="40"/>
      <c r="AD746" s="40"/>
      <c r="AE746" s="40"/>
      <c r="AF746" s="40"/>
      <c r="AG746" s="40"/>
      <c r="AH746" s="40"/>
    </row>
    <row r="747" spans="1:34" s="29" customFormat="1" x14ac:dyDescent="0.25">
      <c r="A747" s="56">
        <v>744</v>
      </c>
      <c r="B747" s="56" t="s">
        <v>838</v>
      </c>
      <c r="C747" s="40" t="s">
        <v>860</v>
      </c>
      <c r="D747" s="40" t="s">
        <v>861</v>
      </c>
      <c r="E747" s="40">
        <v>72.209999999999994</v>
      </c>
      <c r="F747" s="40" t="s">
        <v>158</v>
      </c>
      <c r="G747" s="40" t="s">
        <v>159</v>
      </c>
      <c r="H747" s="45">
        <v>35</v>
      </c>
      <c r="I747" s="55">
        <v>43432</v>
      </c>
      <c r="J747" s="55">
        <v>43467</v>
      </c>
      <c r="K747" s="55">
        <v>43597</v>
      </c>
      <c r="L747" s="45">
        <v>35</v>
      </c>
      <c r="M747" s="45">
        <v>165</v>
      </c>
      <c r="N747" s="45">
        <v>10580</v>
      </c>
      <c r="O747" s="42">
        <f t="shared" si="78"/>
        <v>74694.8</v>
      </c>
      <c r="P747" s="45"/>
      <c r="Q747" s="45">
        <v>920</v>
      </c>
      <c r="R747" s="46">
        <v>15.5</v>
      </c>
      <c r="S747" s="42">
        <f t="shared" si="79"/>
        <v>6495.2</v>
      </c>
      <c r="T747" s="45">
        <f t="shared" si="83"/>
        <v>14260</v>
      </c>
      <c r="U747" s="45"/>
      <c r="V747" s="45"/>
      <c r="W747" s="45"/>
      <c r="X747" s="45">
        <v>850</v>
      </c>
      <c r="Y747" s="42">
        <f t="shared" si="80"/>
        <v>6001</v>
      </c>
      <c r="Z747" s="40">
        <f t="shared" si="81"/>
        <v>100675.59999999999</v>
      </c>
      <c r="AA747" s="42">
        <f t="shared" si="82"/>
        <v>25980.799999999988</v>
      </c>
      <c r="AB747" s="40"/>
      <c r="AC747" s="40"/>
      <c r="AD747" s="40"/>
      <c r="AE747" s="40"/>
      <c r="AF747" s="40"/>
      <c r="AG747" s="40"/>
      <c r="AH747" s="40"/>
    </row>
    <row r="748" spans="1:34" s="29" customFormat="1" x14ac:dyDescent="0.25">
      <c r="A748" s="56">
        <v>745</v>
      </c>
      <c r="B748" s="56" t="s">
        <v>838</v>
      </c>
      <c r="C748" s="40" t="s">
        <v>860</v>
      </c>
      <c r="D748" s="40" t="s">
        <v>861</v>
      </c>
      <c r="E748" s="42">
        <v>72.2</v>
      </c>
      <c r="F748" s="40" t="s">
        <v>160</v>
      </c>
      <c r="G748" s="40" t="s">
        <v>157</v>
      </c>
      <c r="H748" s="45">
        <v>35</v>
      </c>
      <c r="I748" s="55">
        <v>43430</v>
      </c>
      <c r="J748" s="55">
        <v>43465</v>
      </c>
      <c r="K748" s="55">
        <v>43593</v>
      </c>
      <c r="L748" s="45">
        <v>35</v>
      </c>
      <c r="M748" s="45">
        <v>163</v>
      </c>
      <c r="N748" s="45">
        <v>10590</v>
      </c>
      <c r="O748" s="42">
        <f t="shared" si="78"/>
        <v>74765.399999999994</v>
      </c>
      <c r="P748" s="45"/>
      <c r="Q748" s="45">
        <v>840</v>
      </c>
      <c r="R748" s="46">
        <v>15.5</v>
      </c>
      <c r="S748" s="42">
        <f t="shared" si="79"/>
        <v>5930.4</v>
      </c>
      <c r="T748" s="45">
        <f t="shared" si="83"/>
        <v>13020</v>
      </c>
      <c r="U748" s="45"/>
      <c r="V748" s="45"/>
      <c r="W748" s="45"/>
      <c r="X748" s="45">
        <v>780</v>
      </c>
      <c r="Y748" s="42">
        <f t="shared" si="80"/>
        <v>5506.7999999999993</v>
      </c>
      <c r="Z748" s="40">
        <f t="shared" si="81"/>
        <v>91921.2</v>
      </c>
      <c r="AA748" s="42">
        <f t="shared" si="82"/>
        <v>17155.800000000003</v>
      </c>
      <c r="AB748" s="40"/>
      <c r="AC748" s="40"/>
      <c r="AD748" s="40"/>
      <c r="AE748" s="40"/>
      <c r="AF748" s="40"/>
      <c r="AG748" s="40"/>
      <c r="AH748" s="40"/>
    </row>
    <row r="749" spans="1:34" s="29" customFormat="1" x14ac:dyDescent="0.25">
      <c r="A749" s="56">
        <v>746</v>
      </c>
      <c r="B749" s="56" t="s">
        <v>838</v>
      </c>
      <c r="C749" s="40" t="s">
        <v>860</v>
      </c>
      <c r="D749" s="40" t="s">
        <v>861</v>
      </c>
      <c r="E749" s="40">
        <v>72.19</v>
      </c>
      <c r="F749" s="40" t="s">
        <v>161</v>
      </c>
      <c r="G749" s="40" t="s">
        <v>162</v>
      </c>
      <c r="H749" s="45">
        <v>35</v>
      </c>
      <c r="I749" s="55">
        <v>43423</v>
      </c>
      <c r="J749" s="55">
        <v>43462</v>
      </c>
      <c r="K749" s="55">
        <v>43591</v>
      </c>
      <c r="L749" s="45">
        <v>35</v>
      </c>
      <c r="M749" s="45">
        <v>168</v>
      </c>
      <c r="N749" s="45">
        <v>10810</v>
      </c>
      <c r="O749" s="42">
        <f t="shared" si="78"/>
        <v>76318.599999999991</v>
      </c>
      <c r="P749" s="45"/>
      <c r="Q749" s="45">
        <v>880</v>
      </c>
      <c r="R749" s="46">
        <v>16.5</v>
      </c>
      <c r="S749" s="42">
        <f t="shared" si="79"/>
        <v>6212.8</v>
      </c>
      <c r="T749" s="45">
        <f t="shared" si="83"/>
        <v>14520</v>
      </c>
      <c r="U749" s="45"/>
      <c r="V749" s="45"/>
      <c r="W749" s="45"/>
      <c r="X749" s="45">
        <v>810</v>
      </c>
      <c r="Y749" s="42">
        <f t="shared" si="80"/>
        <v>5718.5999999999995</v>
      </c>
      <c r="Z749" s="40">
        <f t="shared" si="81"/>
        <v>102511.2</v>
      </c>
      <c r="AA749" s="42">
        <f t="shared" si="82"/>
        <v>26192.600000000006</v>
      </c>
      <c r="AB749" s="40"/>
      <c r="AC749" s="40"/>
      <c r="AD749" s="40"/>
      <c r="AE749" s="40"/>
      <c r="AF749" s="40"/>
      <c r="AG749" s="40"/>
      <c r="AH749" s="40"/>
    </row>
    <row r="750" spans="1:34" s="29" customFormat="1" x14ac:dyDescent="0.25">
      <c r="A750" s="56">
        <v>747</v>
      </c>
      <c r="B750" s="56" t="s">
        <v>838</v>
      </c>
      <c r="C750" s="40" t="s">
        <v>860</v>
      </c>
      <c r="D750" s="40" t="s">
        <v>861</v>
      </c>
      <c r="E750" s="40">
        <v>72.27</v>
      </c>
      <c r="F750" s="40" t="s">
        <v>163</v>
      </c>
      <c r="G750" s="40" t="s">
        <v>164</v>
      </c>
      <c r="H750" s="45">
        <v>35</v>
      </c>
      <c r="I750" s="55">
        <v>43424</v>
      </c>
      <c r="J750" s="55">
        <v>43469</v>
      </c>
      <c r="K750" s="55">
        <v>43586</v>
      </c>
      <c r="L750" s="45">
        <v>45</v>
      </c>
      <c r="M750" s="45">
        <v>162</v>
      </c>
      <c r="N750" s="45">
        <v>10730</v>
      </c>
      <c r="O750" s="42">
        <f t="shared" si="78"/>
        <v>75753.799999999988</v>
      </c>
      <c r="P750" s="45"/>
      <c r="Q750" s="45">
        <v>920</v>
      </c>
      <c r="R750" s="46">
        <v>17</v>
      </c>
      <c r="S750" s="42">
        <f t="shared" si="79"/>
        <v>6495.2</v>
      </c>
      <c r="T750" s="45">
        <f t="shared" si="83"/>
        <v>15640</v>
      </c>
      <c r="U750" s="45"/>
      <c r="V750" s="45"/>
      <c r="W750" s="45"/>
      <c r="X750" s="45">
        <v>870</v>
      </c>
      <c r="Y750" s="42">
        <f t="shared" si="80"/>
        <v>6142.2</v>
      </c>
      <c r="Z750" s="40">
        <f t="shared" si="81"/>
        <v>110418.4</v>
      </c>
      <c r="AA750" s="42">
        <f t="shared" si="82"/>
        <v>34664.600000000006</v>
      </c>
      <c r="AB750" s="40"/>
      <c r="AC750" s="40"/>
      <c r="AD750" s="40"/>
      <c r="AE750" s="40"/>
      <c r="AF750" s="40"/>
      <c r="AG750" s="40"/>
      <c r="AH750" s="40"/>
    </row>
    <row r="751" spans="1:34" s="29" customFormat="1" x14ac:dyDescent="0.25">
      <c r="A751" s="56">
        <v>748</v>
      </c>
      <c r="B751" s="56" t="s">
        <v>838</v>
      </c>
      <c r="C751" s="40" t="s">
        <v>860</v>
      </c>
      <c r="D751" s="40" t="s">
        <v>861</v>
      </c>
      <c r="E751" s="40">
        <v>72.13</v>
      </c>
      <c r="F751" s="40" t="s">
        <v>165</v>
      </c>
      <c r="G751" s="40" t="s">
        <v>166</v>
      </c>
      <c r="H751" s="45">
        <v>35</v>
      </c>
      <c r="I751" s="55">
        <v>43419</v>
      </c>
      <c r="J751" s="55">
        <v>43466</v>
      </c>
      <c r="K751" s="55">
        <v>43582</v>
      </c>
      <c r="L751" s="45">
        <v>47</v>
      </c>
      <c r="M751" s="45">
        <v>163</v>
      </c>
      <c r="N751" s="45">
        <v>10730</v>
      </c>
      <c r="O751" s="42">
        <f t="shared" si="78"/>
        <v>75753.799999999988</v>
      </c>
      <c r="P751" s="45"/>
      <c r="Q751" s="45">
        <v>920</v>
      </c>
      <c r="R751" s="46">
        <v>15.5</v>
      </c>
      <c r="S751" s="42">
        <f t="shared" si="79"/>
        <v>6495.2</v>
      </c>
      <c r="T751" s="45">
        <f t="shared" si="83"/>
        <v>14260</v>
      </c>
      <c r="U751" s="45"/>
      <c r="V751" s="45"/>
      <c r="W751" s="45"/>
      <c r="X751" s="45">
        <v>860</v>
      </c>
      <c r="Y751" s="42">
        <f t="shared" si="80"/>
        <v>6071.6</v>
      </c>
      <c r="Z751" s="40">
        <f t="shared" si="81"/>
        <v>100675.59999999999</v>
      </c>
      <c r="AA751" s="42">
        <f t="shared" si="82"/>
        <v>24921.800000000003</v>
      </c>
      <c r="AB751" s="40"/>
      <c r="AC751" s="40"/>
      <c r="AD751" s="40"/>
      <c r="AE751" s="40"/>
      <c r="AF751" s="40"/>
      <c r="AG751" s="40"/>
      <c r="AH751" s="40"/>
    </row>
    <row r="752" spans="1:34" s="29" customFormat="1" x14ac:dyDescent="0.25">
      <c r="A752" s="56">
        <v>749</v>
      </c>
      <c r="B752" s="56" t="s">
        <v>838</v>
      </c>
      <c r="C752" s="40" t="s">
        <v>860</v>
      </c>
      <c r="D752" s="40" t="s">
        <v>861</v>
      </c>
      <c r="E752" s="40">
        <v>72.12</v>
      </c>
      <c r="F752" s="40" t="s">
        <v>167</v>
      </c>
      <c r="G752" s="40" t="s">
        <v>168</v>
      </c>
      <c r="H752" s="45">
        <v>35</v>
      </c>
      <c r="I752" s="55">
        <v>43420</v>
      </c>
      <c r="J752" s="55">
        <v>43467</v>
      </c>
      <c r="K752" s="55">
        <v>43586</v>
      </c>
      <c r="L752" s="45">
        <v>47</v>
      </c>
      <c r="M752" s="45">
        <v>166</v>
      </c>
      <c r="N752" s="45">
        <v>10730</v>
      </c>
      <c r="O752" s="42">
        <f t="shared" si="78"/>
        <v>75753.799999999988</v>
      </c>
      <c r="P752" s="45"/>
      <c r="Q752" s="45">
        <v>885</v>
      </c>
      <c r="R752" s="46">
        <v>16</v>
      </c>
      <c r="S752" s="42">
        <f t="shared" si="79"/>
        <v>6248.0999999999995</v>
      </c>
      <c r="T752" s="45">
        <f t="shared" si="83"/>
        <v>14160</v>
      </c>
      <c r="U752" s="45"/>
      <c r="V752" s="45"/>
      <c r="W752" s="45"/>
      <c r="X752" s="45">
        <v>820</v>
      </c>
      <c r="Y752" s="42">
        <f t="shared" si="80"/>
        <v>5789.2</v>
      </c>
      <c r="Z752" s="40">
        <f t="shared" si="81"/>
        <v>99969.599999999991</v>
      </c>
      <c r="AA752" s="42">
        <f t="shared" si="82"/>
        <v>24215.800000000003</v>
      </c>
      <c r="AB752" s="40"/>
      <c r="AC752" s="40"/>
      <c r="AD752" s="40"/>
      <c r="AE752" s="40"/>
      <c r="AF752" s="40"/>
      <c r="AG752" s="40"/>
      <c r="AH752" s="40"/>
    </row>
    <row r="753" spans="1:34" s="29" customFormat="1" x14ac:dyDescent="0.25">
      <c r="A753" s="56">
        <v>750</v>
      </c>
      <c r="B753" s="56" t="s">
        <v>838</v>
      </c>
      <c r="C753" s="40" t="s">
        <v>860</v>
      </c>
      <c r="D753" s="40" t="s">
        <v>861</v>
      </c>
      <c r="E753" s="40">
        <v>72.11</v>
      </c>
      <c r="F753" s="40" t="s">
        <v>169</v>
      </c>
      <c r="G753" s="40" t="s">
        <v>170</v>
      </c>
      <c r="H753" s="45">
        <v>35</v>
      </c>
      <c r="I753" s="55">
        <v>43429</v>
      </c>
      <c r="J753" s="55">
        <v>43467</v>
      </c>
      <c r="K753" s="55">
        <v>43597</v>
      </c>
      <c r="L753" s="45">
        <v>47</v>
      </c>
      <c r="M753" s="45">
        <v>168</v>
      </c>
      <c r="N753" s="45">
        <v>10730</v>
      </c>
      <c r="O753" s="42">
        <f t="shared" si="78"/>
        <v>75753.799999999988</v>
      </c>
      <c r="P753" s="45"/>
      <c r="Q753" s="45">
        <v>940</v>
      </c>
      <c r="R753" s="46">
        <v>17</v>
      </c>
      <c r="S753" s="42">
        <f t="shared" si="79"/>
        <v>6636.4</v>
      </c>
      <c r="T753" s="45">
        <f t="shared" si="83"/>
        <v>15980</v>
      </c>
      <c r="U753" s="45"/>
      <c r="V753" s="45"/>
      <c r="W753" s="45"/>
      <c r="X753" s="45">
        <v>870</v>
      </c>
      <c r="Y753" s="42">
        <f t="shared" si="80"/>
        <v>6142.2</v>
      </c>
      <c r="Z753" s="40">
        <f t="shared" si="81"/>
        <v>112818.79999999999</v>
      </c>
      <c r="AA753" s="42">
        <f t="shared" si="82"/>
        <v>37065</v>
      </c>
      <c r="AB753" s="40"/>
      <c r="AC753" s="40"/>
      <c r="AD753" s="40"/>
      <c r="AE753" s="40"/>
      <c r="AF753" s="40"/>
      <c r="AG753" s="40"/>
      <c r="AH753" s="40"/>
    </row>
    <row r="754" spans="1:34" s="29" customFormat="1" x14ac:dyDescent="0.25">
      <c r="A754" s="56">
        <v>751</v>
      </c>
      <c r="B754" s="56" t="s">
        <v>838</v>
      </c>
      <c r="C754" s="40" t="s">
        <v>860</v>
      </c>
      <c r="D754" s="40" t="s">
        <v>861</v>
      </c>
      <c r="E754" s="40">
        <v>72.8</v>
      </c>
      <c r="F754" s="40" t="s">
        <v>173</v>
      </c>
      <c r="G754" s="40" t="s">
        <v>174</v>
      </c>
      <c r="H754" s="45">
        <v>35</v>
      </c>
      <c r="I754" s="55">
        <v>43420</v>
      </c>
      <c r="J754" s="55">
        <v>43472</v>
      </c>
      <c r="K754" s="55">
        <v>43587</v>
      </c>
      <c r="L754" s="45">
        <v>52</v>
      </c>
      <c r="M754" s="45">
        <v>167</v>
      </c>
      <c r="N754" s="45">
        <v>10540</v>
      </c>
      <c r="O754" s="42">
        <f t="shared" si="78"/>
        <v>74412.400000000009</v>
      </c>
      <c r="P754" s="45"/>
      <c r="Q754" s="45">
        <v>920</v>
      </c>
      <c r="R754" s="46">
        <v>16.5</v>
      </c>
      <c r="S754" s="42">
        <f t="shared" si="79"/>
        <v>6495.2</v>
      </c>
      <c r="T754" s="45">
        <f t="shared" si="83"/>
        <v>15180</v>
      </c>
      <c r="U754" s="45"/>
      <c r="V754" s="45"/>
      <c r="W754" s="45"/>
      <c r="X754" s="45">
        <v>850</v>
      </c>
      <c r="Y754" s="42">
        <f t="shared" si="80"/>
        <v>6001</v>
      </c>
      <c r="Z754" s="40">
        <f t="shared" si="81"/>
        <v>107170.8</v>
      </c>
      <c r="AA754" s="42">
        <f t="shared" si="82"/>
        <v>32758.399999999994</v>
      </c>
      <c r="AB754" s="40"/>
      <c r="AC754" s="40"/>
      <c r="AD754" s="40"/>
      <c r="AE754" s="40"/>
      <c r="AF754" s="40"/>
      <c r="AG754" s="40"/>
      <c r="AH754" s="40"/>
    </row>
    <row r="755" spans="1:34" s="29" customFormat="1" x14ac:dyDescent="0.25">
      <c r="A755" s="56">
        <v>752</v>
      </c>
      <c r="B755" s="56" t="s">
        <v>838</v>
      </c>
      <c r="C755" s="40" t="s">
        <v>860</v>
      </c>
      <c r="D755" s="40" t="s">
        <v>861</v>
      </c>
      <c r="E755" s="40">
        <v>72.7</v>
      </c>
      <c r="F755" s="40" t="s">
        <v>175</v>
      </c>
      <c r="G755" s="40" t="s">
        <v>176</v>
      </c>
      <c r="H755" s="45">
        <v>35</v>
      </c>
      <c r="I755" s="55">
        <v>43424</v>
      </c>
      <c r="J755" s="55">
        <v>43466</v>
      </c>
      <c r="K755" s="55">
        <v>43591</v>
      </c>
      <c r="L755" s="45">
        <v>42</v>
      </c>
      <c r="M755" s="45">
        <v>167</v>
      </c>
      <c r="N755" s="45">
        <v>10440</v>
      </c>
      <c r="O755" s="42">
        <f t="shared" si="78"/>
        <v>73706.399999999994</v>
      </c>
      <c r="P755" s="45"/>
      <c r="Q755" s="45">
        <v>840</v>
      </c>
      <c r="R755" s="46">
        <v>17</v>
      </c>
      <c r="S755" s="42">
        <f t="shared" si="79"/>
        <v>5930.4</v>
      </c>
      <c r="T755" s="45">
        <f t="shared" si="83"/>
        <v>14280</v>
      </c>
      <c r="U755" s="45"/>
      <c r="V755" s="45"/>
      <c r="W755" s="45"/>
      <c r="X755" s="45">
        <v>790</v>
      </c>
      <c r="Y755" s="42">
        <f t="shared" si="80"/>
        <v>5577.4000000000005</v>
      </c>
      <c r="Z755" s="40">
        <f t="shared" si="81"/>
        <v>100816.79999999999</v>
      </c>
      <c r="AA755" s="42">
        <f t="shared" si="82"/>
        <v>27110.399999999994</v>
      </c>
      <c r="AB755" s="40"/>
      <c r="AC755" s="40"/>
      <c r="AD755" s="40"/>
      <c r="AE755" s="40"/>
      <c r="AF755" s="40"/>
      <c r="AG755" s="40"/>
      <c r="AH755" s="40"/>
    </row>
    <row r="756" spans="1:34" s="29" customFormat="1" x14ac:dyDescent="0.25">
      <c r="A756" s="56">
        <v>753</v>
      </c>
      <c r="B756" s="56" t="s">
        <v>838</v>
      </c>
      <c r="C756" s="40" t="s">
        <v>860</v>
      </c>
      <c r="D756" s="40" t="s">
        <v>861</v>
      </c>
      <c r="E756" s="40">
        <v>72.599999999999994</v>
      </c>
      <c r="F756" s="40" t="s">
        <v>177</v>
      </c>
      <c r="G756" s="40" t="s">
        <v>178</v>
      </c>
      <c r="H756" s="45">
        <v>35</v>
      </c>
      <c r="I756" s="55">
        <v>43423</v>
      </c>
      <c r="J756" s="55">
        <v>43469</v>
      </c>
      <c r="K756" s="55">
        <v>43588</v>
      </c>
      <c r="L756" s="45">
        <v>46</v>
      </c>
      <c r="M756" s="45">
        <v>165</v>
      </c>
      <c r="N756" s="45">
        <v>10640</v>
      </c>
      <c r="O756" s="42">
        <f t="shared" si="78"/>
        <v>75118.399999999994</v>
      </c>
      <c r="P756" s="45"/>
      <c r="Q756" s="45">
        <v>880</v>
      </c>
      <c r="R756" s="46">
        <v>16.5</v>
      </c>
      <c r="S756" s="42">
        <f t="shared" si="79"/>
        <v>6212.8</v>
      </c>
      <c r="T756" s="45">
        <f t="shared" si="83"/>
        <v>14520</v>
      </c>
      <c r="U756" s="45"/>
      <c r="V756" s="45"/>
      <c r="W756" s="45"/>
      <c r="X756" s="45">
        <v>810</v>
      </c>
      <c r="Y756" s="42">
        <f t="shared" si="80"/>
        <v>5718.5999999999995</v>
      </c>
      <c r="Z756" s="40">
        <f t="shared" si="81"/>
        <v>102511.2</v>
      </c>
      <c r="AA756" s="42">
        <f t="shared" si="82"/>
        <v>27392.800000000003</v>
      </c>
      <c r="AB756" s="40"/>
      <c r="AC756" s="40"/>
      <c r="AD756" s="40"/>
      <c r="AE756" s="40"/>
      <c r="AF756" s="40"/>
      <c r="AG756" s="40"/>
      <c r="AH756" s="40"/>
    </row>
    <row r="757" spans="1:34" s="29" customFormat="1" x14ac:dyDescent="0.25">
      <c r="A757" s="56">
        <v>754</v>
      </c>
      <c r="B757" s="56" t="s">
        <v>838</v>
      </c>
      <c r="C757" s="40" t="s">
        <v>860</v>
      </c>
      <c r="D757" s="40" t="s">
        <v>861</v>
      </c>
      <c r="E757" s="40">
        <v>72.5</v>
      </c>
      <c r="F757" s="40" t="s">
        <v>179</v>
      </c>
      <c r="G757" s="40" t="s">
        <v>180</v>
      </c>
      <c r="H757" s="45">
        <v>35</v>
      </c>
      <c r="I757" s="55">
        <v>43424</v>
      </c>
      <c r="J757" s="55">
        <v>43475</v>
      </c>
      <c r="K757" s="55">
        <v>43589</v>
      </c>
      <c r="L757" s="45">
        <v>51</v>
      </c>
      <c r="M757" s="45">
        <v>165</v>
      </c>
      <c r="N757" s="45">
        <v>10370</v>
      </c>
      <c r="O757" s="42">
        <f t="shared" si="78"/>
        <v>73212.2</v>
      </c>
      <c r="P757" s="45"/>
      <c r="Q757" s="45">
        <v>920</v>
      </c>
      <c r="R757" s="46">
        <v>16.5</v>
      </c>
      <c r="S757" s="42">
        <f t="shared" si="79"/>
        <v>6495.2</v>
      </c>
      <c r="T757" s="45">
        <f t="shared" si="83"/>
        <v>15180</v>
      </c>
      <c r="U757" s="45"/>
      <c r="V757" s="45"/>
      <c r="W757" s="45"/>
      <c r="X757" s="45">
        <v>870</v>
      </c>
      <c r="Y757" s="42">
        <f t="shared" si="80"/>
        <v>6142.2</v>
      </c>
      <c r="Z757" s="40">
        <f t="shared" si="81"/>
        <v>107170.8</v>
      </c>
      <c r="AA757" s="42">
        <f t="shared" si="82"/>
        <v>33958.600000000006</v>
      </c>
      <c r="AB757" s="40"/>
      <c r="AC757" s="40"/>
      <c r="AD757" s="40"/>
      <c r="AE757" s="40"/>
      <c r="AF757" s="40"/>
      <c r="AG757" s="40"/>
      <c r="AH757" s="40"/>
    </row>
    <row r="758" spans="1:34" s="29" customFormat="1" x14ac:dyDescent="0.25">
      <c r="A758" s="56">
        <v>755</v>
      </c>
      <c r="B758" s="56" t="s">
        <v>838</v>
      </c>
      <c r="C758" s="40" t="s">
        <v>860</v>
      </c>
      <c r="D758" s="40" t="s">
        <v>861</v>
      </c>
      <c r="E758" s="40">
        <v>72.400000000000006</v>
      </c>
      <c r="F758" s="40" t="s">
        <v>181</v>
      </c>
      <c r="G758" s="40" t="s">
        <v>182</v>
      </c>
      <c r="H758" s="45">
        <v>35</v>
      </c>
      <c r="I758" s="55">
        <v>43424</v>
      </c>
      <c r="J758" s="55">
        <v>43471</v>
      </c>
      <c r="K758" s="55">
        <v>43590</v>
      </c>
      <c r="L758" s="45">
        <v>47</v>
      </c>
      <c r="M758" s="45">
        <v>166</v>
      </c>
      <c r="N758" s="45">
        <v>10340</v>
      </c>
      <c r="O758" s="42">
        <f t="shared" si="78"/>
        <v>73000.400000000009</v>
      </c>
      <c r="P758" s="45"/>
      <c r="Q758" s="45">
        <v>830</v>
      </c>
      <c r="R758" s="46">
        <v>17.5</v>
      </c>
      <c r="S758" s="42">
        <f t="shared" si="79"/>
        <v>5859.8</v>
      </c>
      <c r="T758" s="45">
        <f t="shared" si="83"/>
        <v>14525</v>
      </c>
      <c r="U758" s="45"/>
      <c r="V758" s="45"/>
      <c r="W758" s="45"/>
      <c r="X758" s="45">
        <v>830</v>
      </c>
      <c r="Y758" s="42">
        <f t="shared" si="80"/>
        <v>5859.8</v>
      </c>
      <c r="Z758" s="40">
        <f t="shared" si="81"/>
        <v>102546.5</v>
      </c>
      <c r="AA758" s="42">
        <f t="shared" si="82"/>
        <v>29546.099999999991</v>
      </c>
      <c r="AB758" s="40"/>
      <c r="AC758" s="40"/>
      <c r="AD758" s="40"/>
      <c r="AE758" s="40"/>
      <c r="AF758" s="40"/>
      <c r="AG758" s="40"/>
      <c r="AH758" s="40"/>
    </row>
    <row r="759" spans="1:34" s="29" customFormat="1" x14ac:dyDescent="0.25">
      <c r="A759" s="56">
        <v>756</v>
      </c>
      <c r="B759" s="56" t="s">
        <v>838</v>
      </c>
      <c r="C759" s="40" t="s">
        <v>862</v>
      </c>
      <c r="D759" s="40" t="s">
        <v>861</v>
      </c>
      <c r="E759" s="40">
        <v>73.12</v>
      </c>
      <c r="F759" s="40" t="s">
        <v>183</v>
      </c>
      <c r="G759" s="40" t="s">
        <v>178</v>
      </c>
      <c r="H759" s="45">
        <v>35</v>
      </c>
      <c r="I759" s="55">
        <v>43419</v>
      </c>
      <c r="J759" s="55">
        <v>43481</v>
      </c>
      <c r="K759" s="55">
        <v>43586</v>
      </c>
      <c r="L759" s="45">
        <v>62</v>
      </c>
      <c r="M759" s="45">
        <v>167</v>
      </c>
      <c r="N759" s="45">
        <v>11880</v>
      </c>
      <c r="O759" s="42">
        <f t="shared" si="78"/>
        <v>83872.800000000003</v>
      </c>
      <c r="P759" s="45"/>
      <c r="Q759" s="45">
        <v>802</v>
      </c>
      <c r="R759" s="46">
        <v>15.75</v>
      </c>
      <c r="S759" s="42">
        <f t="shared" si="79"/>
        <v>5662.12</v>
      </c>
      <c r="T759" s="45">
        <f t="shared" si="83"/>
        <v>12631.5</v>
      </c>
      <c r="U759" s="45"/>
      <c r="V759" s="45"/>
      <c r="W759" s="45"/>
      <c r="X759" s="45">
        <v>705</v>
      </c>
      <c r="Y759" s="42">
        <f t="shared" si="80"/>
        <v>4977.3</v>
      </c>
      <c r="Z759" s="40">
        <f t="shared" si="81"/>
        <v>89178.39</v>
      </c>
      <c r="AA759" s="42">
        <f t="shared" si="82"/>
        <v>5305.5899999999965</v>
      </c>
      <c r="AB759" s="40"/>
      <c r="AC759" s="40"/>
      <c r="AD759" s="40"/>
      <c r="AE759" s="40"/>
      <c r="AF759" s="40"/>
      <c r="AG759" s="40"/>
      <c r="AH759" s="40"/>
    </row>
    <row r="760" spans="1:34" s="29" customFormat="1" x14ac:dyDescent="0.25">
      <c r="A760" s="56">
        <v>757</v>
      </c>
      <c r="B760" s="56" t="s">
        <v>838</v>
      </c>
      <c r="C760" s="40" t="s">
        <v>862</v>
      </c>
      <c r="D760" s="40" t="s">
        <v>861</v>
      </c>
      <c r="E760" s="40">
        <v>73.13</v>
      </c>
      <c r="F760" s="40" t="s">
        <v>181</v>
      </c>
      <c r="G760" s="40" t="s">
        <v>184</v>
      </c>
      <c r="H760" s="45">
        <v>35</v>
      </c>
      <c r="I760" s="55">
        <v>43422</v>
      </c>
      <c r="J760" s="55">
        <v>43476</v>
      </c>
      <c r="K760" s="55">
        <v>43585</v>
      </c>
      <c r="L760" s="45">
        <v>54</v>
      </c>
      <c r="M760" s="45">
        <v>163</v>
      </c>
      <c r="N760" s="45">
        <v>11460</v>
      </c>
      <c r="O760" s="42">
        <f t="shared" si="78"/>
        <v>80907.600000000006</v>
      </c>
      <c r="P760" s="45"/>
      <c r="Q760" s="45">
        <v>798</v>
      </c>
      <c r="R760" s="46">
        <v>15.75</v>
      </c>
      <c r="S760" s="42">
        <f t="shared" si="79"/>
        <v>5633.88</v>
      </c>
      <c r="T760" s="45">
        <v>12569</v>
      </c>
      <c r="U760" s="45"/>
      <c r="V760" s="45"/>
      <c r="W760" s="45"/>
      <c r="X760" s="45">
        <v>790</v>
      </c>
      <c r="Y760" s="42">
        <f t="shared" si="80"/>
        <v>5577.4000000000005</v>
      </c>
      <c r="Z760" s="40">
        <f t="shared" si="81"/>
        <v>88733.61</v>
      </c>
      <c r="AA760" s="42">
        <f t="shared" si="82"/>
        <v>7826.0099999999948</v>
      </c>
      <c r="AB760" s="40"/>
      <c r="AC760" s="40"/>
      <c r="AD760" s="40"/>
      <c r="AE760" s="40"/>
      <c r="AF760" s="40"/>
      <c r="AG760" s="40"/>
      <c r="AH760" s="40"/>
    </row>
    <row r="761" spans="1:34" s="29" customFormat="1" x14ac:dyDescent="0.25">
      <c r="A761" s="56">
        <v>758</v>
      </c>
      <c r="B761" s="56" t="s">
        <v>838</v>
      </c>
      <c r="C761" s="40" t="s">
        <v>862</v>
      </c>
      <c r="D761" s="40" t="s">
        <v>861</v>
      </c>
      <c r="E761" s="40">
        <v>73.14</v>
      </c>
      <c r="F761" s="40" t="s">
        <v>185</v>
      </c>
      <c r="G761" s="40" t="s">
        <v>186</v>
      </c>
      <c r="H761" s="45">
        <v>35</v>
      </c>
      <c r="I761" s="55">
        <v>43422</v>
      </c>
      <c r="J761" s="55">
        <v>43480</v>
      </c>
      <c r="K761" s="55">
        <v>43586</v>
      </c>
      <c r="L761" s="45">
        <v>58</v>
      </c>
      <c r="M761" s="45">
        <v>164</v>
      </c>
      <c r="N761" s="45">
        <v>11610</v>
      </c>
      <c r="O761" s="42">
        <f t="shared" si="78"/>
        <v>81966.600000000006</v>
      </c>
      <c r="P761" s="45"/>
      <c r="Q761" s="45">
        <v>789</v>
      </c>
      <c r="R761" s="46">
        <v>15.75</v>
      </c>
      <c r="S761" s="42">
        <f t="shared" si="79"/>
        <v>5570.34</v>
      </c>
      <c r="T761" s="45">
        <v>12426</v>
      </c>
      <c r="U761" s="45"/>
      <c r="V761" s="45"/>
      <c r="W761" s="45"/>
      <c r="X761" s="45">
        <v>785</v>
      </c>
      <c r="Y761" s="42">
        <f t="shared" si="80"/>
        <v>5542.0999999999995</v>
      </c>
      <c r="Z761" s="40">
        <f t="shared" si="81"/>
        <v>87732.854999999996</v>
      </c>
      <c r="AA761" s="42">
        <f t="shared" si="82"/>
        <v>5766.2549999999901</v>
      </c>
      <c r="AB761" s="40"/>
      <c r="AC761" s="40"/>
      <c r="AD761" s="40"/>
      <c r="AE761" s="40"/>
      <c r="AF761" s="40"/>
      <c r="AG761" s="40"/>
      <c r="AH761" s="40"/>
    </row>
    <row r="762" spans="1:34" s="29" customFormat="1" x14ac:dyDescent="0.25">
      <c r="A762" s="56">
        <v>759</v>
      </c>
      <c r="B762" s="56" t="s">
        <v>838</v>
      </c>
      <c r="C762" s="40" t="s">
        <v>862</v>
      </c>
      <c r="D762" s="40" t="s">
        <v>861</v>
      </c>
      <c r="E762" s="40">
        <v>73.16</v>
      </c>
      <c r="F762" s="40" t="s">
        <v>187</v>
      </c>
      <c r="G762" s="40" t="s">
        <v>188</v>
      </c>
      <c r="H762" s="45">
        <v>35</v>
      </c>
      <c r="I762" s="55">
        <v>43424</v>
      </c>
      <c r="J762" s="55">
        <v>43484</v>
      </c>
      <c r="K762" s="55">
        <v>43587</v>
      </c>
      <c r="L762" s="45">
        <v>60</v>
      </c>
      <c r="M762" s="45">
        <v>163</v>
      </c>
      <c r="N762" s="45">
        <v>12080</v>
      </c>
      <c r="O762" s="42">
        <f t="shared" si="78"/>
        <v>85284.800000000003</v>
      </c>
      <c r="P762" s="45"/>
      <c r="Q762" s="45">
        <v>812</v>
      </c>
      <c r="R762" s="46">
        <v>15.75</v>
      </c>
      <c r="S762" s="42">
        <f t="shared" si="79"/>
        <v>5732.7199999999993</v>
      </c>
      <c r="T762" s="45">
        <v>12789</v>
      </c>
      <c r="U762" s="45"/>
      <c r="V762" s="45"/>
      <c r="W762" s="45"/>
      <c r="X762" s="45">
        <v>810</v>
      </c>
      <c r="Y762" s="42">
        <f t="shared" si="80"/>
        <v>5718.5999999999995</v>
      </c>
      <c r="Z762" s="40">
        <f t="shared" si="81"/>
        <v>90290.34</v>
      </c>
      <c r="AA762" s="42">
        <f t="shared" si="82"/>
        <v>5005.5399999999936</v>
      </c>
      <c r="AB762" s="40"/>
      <c r="AC762" s="40"/>
      <c r="AD762" s="40"/>
      <c r="AE762" s="40"/>
      <c r="AF762" s="40"/>
      <c r="AG762" s="40"/>
      <c r="AH762" s="40"/>
    </row>
    <row r="763" spans="1:34" s="29" customFormat="1" x14ac:dyDescent="0.25">
      <c r="A763" s="56">
        <v>760</v>
      </c>
      <c r="B763" s="56" t="s">
        <v>838</v>
      </c>
      <c r="C763" s="40" t="s">
        <v>862</v>
      </c>
      <c r="D763" s="40" t="s">
        <v>861</v>
      </c>
      <c r="E763" s="40">
        <v>73.17</v>
      </c>
      <c r="F763" s="40" t="s">
        <v>189</v>
      </c>
      <c r="G763" s="40" t="s">
        <v>190</v>
      </c>
      <c r="H763" s="45">
        <v>35</v>
      </c>
      <c r="I763" s="55">
        <v>43425</v>
      </c>
      <c r="J763" s="55">
        <v>43480</v>
      </c>
      <c r="K763" s="55">
        <v>43589</v>
      </c>
      <c r="L763" s="45">
        <v>55</v>
      </c>
      <c r="M763" s="45">
        <v>164</v>
      </c>
      <c r="N763" s="45">
        <v>12330</v>
      </c>
      <c r="O763" s="42">
        <f t="shared" si="78"/>
        <v>87049.8</v>
      </c>
      <c r="P763" s="45"/>
      <c r="Q763" s="45">
        <v>825</v>
      </c>
      <c r="R763" s="46">
        <v>15.75</v>
      </c>
      <c r="S763" s="42">
        <f t="shared" si="79"/>
        <v>5824.5</v>
      </c>
      <c r="T763" s="45">
        <v>12994</v>
      </c>
      <c r="U763" s="45"/>
      <c r="V763" s="45"/>
      <c r="W763" s="45"/>
      <c r="X763" s="45">
        <v>823</v>
      </c>
      <c r="Y763" s="42">
        <f t="shared" si="80"/>
        <v>5810.38</v>
      </c>
      <c r="Z763" s="40">
        <f t="shared" si="81"/>
        <v>91735.875</v>
      </c>
      <c r="AA763" s="42">
        <f t="shared" si="82"/>
        <v>4686.0749999999971</v>
      </c>
      <c r="AB763" s="40"/>
      <c r="AC763" s="40"/>
      <c r="AD763" s="40"/>
      <c r="AE763" s="40"/>
      <c r="AF763" s="40"/>
      <c r="AG763" s="40"/>
      <c r="AH763" s="40"/>
    </row>
    <row r="764" spans="1:34" s="29" customFormat="1" x14ac:dyDescent="0.25">
      <c r="A764" s="56">
        <v>761</v>
      </c>
      <c r="B764" s="56" t="s">
        <v>838</v>
      </c>
      <c r="C764" s="40" t="s">
        <v>862</v>
      </c>
      <c r="D764" s="40" t="s">
        <v>861</v>
      </c>
      <c r="E764" s="40">
        <v>73.180000000000007</v>
      </c>
      <c r="F764" s="40" t="s">
        <v>191</v>
      </c>
      <c r="G764" s="40" t="s">
        <v>192</v>
      </c>
      <c r="H764" s="45">
        <v>35</v>
      </c>
      <c r="I764" s="55">
        <v>43424</v>
      </c>
      <c r="J764" s="55">
        <v>43480</v>
      </c>
      <c r="K764" s="55">
        <v>43588</v>
      </c>
      <c r="L764" s="45">
        <v>56</v>
      </c>
      <c r="M764" s="45">
        <v>164</v>
      </c>
      <c r="N764" s="45">
        <v>13220</v>
      </c>
      <c r="O764" s="42">
        <f t="shared" si="78"/>
        <v>93333.2</v>
      </c>
      <c r="P764" s="45"/>
      <c r="Q764" s="45">
        <v>886</v>
      </c>
      <c r="R764" s="46">
        <v>15.75</v>
      </c>
      <c r="S764" s="42">
        <f t="shared" si="79"/>
        <v>6255.16</v>
      </c>
      <c r="T764" s="45">
        <v>13955</v>
      </c>
      <c r="U764" s="45"/>
      <c r="V764" s="45"/>
      <c r="W764" s="45"/>
      <c r="X764" s="45">
        <v>884</v>
      </c>
      <c r="Y764" s="42">
        <f t="shared" si="80"/>
        <v>6241.04</v>
      </c>
      <c r="Z764" s="40">
        <f t="shared" si="81"/>
        <v>98518.77</v>
      </c>
      <c r="AA764" s="42">
        <f t="shared" si="82"/>
        <v>5185.570000000007</v>
      </c>
      <c r="AB764" s="40"/>
      <c r="AC764" s="40"/>
      <c r="AD764" s="40"/>
      <c r="AE764" s="40"/>
      <c r="AF764" s="40"/>
      <c r="AG764" s="40"/>
      <c r="AH764" s="40"/>
    </row>
    <row r="765" spans="1:34" s="29" customFormat="1" x14ac:dyDescent="0.25">
      <c r="A765" s="56">
        <v>762</v>
      </c>
      <c r="B765" s="56" t="s">
        <v>838</v>
      </c>
      <c r="C765" s="40" t="s">
        <v>862</v>
      </c>
      <c r="D765" s="40" t="s">
        <v>861</v>
      </c>
      <c r="E765" s="40">
        <v>73.19</v>
      </c>
      <c r="F765" s="40" t="s">
        <v>193</v>
      </c>
      <c r="G765" s="40" t="s">
        <v>194</v>
      </c>
      <c r="H765" s="45">
        <v>35</v>
      </c>
      <c r="I765" s="55">
        <v>43422</v>
      </c>
      <c r="J765" s="55">
        <v>43482</v>
      </c>
      <c r="K765" s="55">
        <v>43585</v>
      </c>
      <c r="L765" s="45">
        <v>60</v>
      </c>
      <c r="M765" s="45">
        <v>163</v>
      </c>
      <c r="N765" s="45">
        <v>11030</v>
      </c>
      <c r="O765" s="42">
        <f t="shared" si="78"/>
        <v>77871.8</v>
      </c>
      <c r="P765" s="45"/>
      <c r="Q765" s="45">
        <v>805</v>
      </c>
      <c r="R765" s="46">
        <v>15.75</v>
      </c>
      <c r="S765" s="42">
        <f t="shared" si="79"/>
        <v>5683.3</v>
      </c>
      <c r="T765" s="45">
        <v>11030</v>
      </c>
      <c r="U765" s="45"/>
      <c r="V765" s="45"/>
      <c r="W765" s="45"/>
      <c r="X765" s="45">
        <v>801</v>
      </c>
      <c r="Y765" s="42">
        <f t="shared" si="80"/>
        <v>5655.06</v>
      </c>
      <c r="Z765" s="40">
        <f t="shared" si="81"/>
        <v>89511.975000000006</v>
      </c>
      <c r="AA765" s="42">
        <f t="shared" si="82"/>
        <v>11640.175000000003</v>
      </c>
      <c r="AB765" s="40"/>
      <c r="AC765" s="40"/>
      <c r="AD765" s="40"/>
      <c r="AE765" s="40"/>
      <c r="AF765" s="40"/>
      <c r="AG765" s="40"/>
      <c r="AH765" s="40"/>
    </row>
    <row r="766" spans="1:34" s="29" customFormat="1" x14ac:dyDescent="0.25">
      <c r="A766" s="56">
        <v>763</v>
      </c>
      <c r="B766" s="56" t="s">
        <v>838</v>
      </c>
      <c r="C766" s="40" t="s">
        <v>862</v>
      </c>
      <c r="D766" s="40" t="s">
        <v>861</v>
      </c>
      <c r="E766" s="42">
        <v>73.2</v>
      </c>
      <c r="F766" s="40" t="s">
        <v>195</v>
      </c>
      <c r="G766" s="40" t="s">
        <v>196</v>
      </c>
      <c r="H766" s="45">
        <v>35</v>
      </c>
      <c r="I766" s="55">
        <v>43422</v>
      </c>
      <c r="J766" s="55">
        <v>43482</v>
      </c>
      <c r="K766" s="55">
        <v>43584</v>
      </c>
      <c r="L766" s="45">
        <v>60</v>
      </c>
      <c r="M766" s="45">
        <v>162</v>
      </c>
      <c r="N766" s="45">
        <v>10785</v>
      </c>
      <c r="O766" s="42">
        <f t="shared" si="78"/>
        <v>76142.100000000006</v>
      </c>
      <c r="P766" s="45"/>
      <c r="Q766" s="45">
        <v>780</v>
      </c>
      <c r="R766" s="46">
        <v>15.75</v>
      </c>
      <c r="S766" s="42">
        <f t="shared" si="79"/>
        <v>5506.7999999999993</v>
      </c>
      <c r="T766" s="45">
        <v>12285</v>
      </c>
      <c r="U766" s="45"/>
      <c r="V766" s="45"/>
      <c r="W766" s="45"/>
      <c r="X766" s="45">
        <v>777</v>
      </c>
      <c r="Y766" s="42">
        <f t="shared" si="80"/>
        <v>5485.62</v>
      </c>
      <c r="Z766" s="40">
        <f t="shared" si="81"/>
        <v>86732.099999999991</v>
      </c>
      <c r="AA766" s="42">
        <f t="shared" si="82"/>
        <v>10589.999999999985</v>
      </c>
      <c r="AB766" s="40"/>
      <c r="AC766" s="40"/>
      <c r="AD766" s="40"/>
      <c r="AE766" s="40"/>
      <c r="AF766" s="40"/>
      <c r="AG766" s="40"/>
      <c r="AH766" s="40"/>
    </row>
    <row r="767" spans="1:34" s="29" customFormat="1" x14ac:dyDescent="0.25">
      <c r="A767" s="56">
        <v>764</v>
      </c>
      <c r="B767" s="56" t="s">
        <v>838</v>
      </c>
      <c r="C767" s="40" t="s">
        <v>862</v>
      </c>
      <c r="D767" s="40" t="s">
        <v>861</v>
      </c>
      <c r="E767" s="40">
        <v>73.209999999999994</v>
      </c>
      <c r="F767" s="40" t="s">
        <v>255</v>
      </c>
      <c r="G767" s="40" t="s">
        <v>256</v>
      </c>
      <c r="H767" s="45">
        <v>35</v>
      </c>
      <c r="I767" s="55">
        <v>43423</v>
      </c>
      <c r="J767" s="55">
        <v>43480</v>
      </c>
      <c r="K767" s="55">
        <v>43585</v>
      </c>
      <c r="L767" s="45">
        <v>57</v>
      </c>
      <c r="M767" s="45">
        <v>162</v>
      </c>
      <c r="N767" s="45">
        <v>11684</v>
      </c>
      <c r="O767" s="42">
        <f t="shared" si="78"/>
        <v>82489.039999999994</v>
      </c>
      <c r="P767" s="45"/>
      <c r="Q767" s="45">
        <v>753</v>
      </c>
      <c r="R767" s="46">
        <v>15.75</v>
      </c>
      <c r="S767" s="42">
        <f t="shared" si="79"/>
        <v>5316.18</v>
      </c>
      <c r="T767" s="45">
        <v>11850</v>
      </c>
      <c r="U767" s="45"/>
      <c r="V767" s="45"/>
      <c r="W767" s="45"/>
      <c r="X767" s="45">
        <v>750</v>
      </c>
      <c r="Y767" s="42">
        <f t="shared" si="80"/>
        <v>5294.9999999999991</v>
      </c>
      <c r="Z767" s="40">
        <f t="shared" si="81"/>
        <v>83729.835000000006</v>
      </c>
      <c r="AA767" s="42">
        <f t="shared" si="82"/>
        <v>1240.7950000000128</v>
      </c>
      <c r="AB767" s="40"/>
      <c r="AC767" s="40"/>
      <c r="AD767" s="40"/>
      <c r="AE767" s="40"/>
      <c r="AF767" s="40"/>
      <c r="AG767" s="40"/>
      <c r="AH767" s="40"/>
    </row>
    <row r="768" spans="1:34" s="29" customFormat="1" x14ac:dyDescent="0.25">
      <c r="A768" s="56">
        <v>765</v>
      </c>
      <c r="B768" s="56" t="s">
        <v>838</v>
      </c>
      <c r="C768" s="40" t="s">
        <v>862</v>
      </c>
      <c r="D768" s="40" t="s">
        <v>861</v>
      </c>
      <c r="E768" s="40">
        <v>73.22</v>
      </c>
      <c r="F768" s="40" t="s">
        <v>258</v>
      </c>
      <c r="G768" s="40" t="s">
        <v>259</v>
      </c>
      <c r="H768" s="45">
        <v>35</v>
      </c>
      <c r="I768" s="55">
        <v>43424</v>
      </c>
      <c r="J768" s="55">
        <v>43483</v>
      </c>
      <c r="K768" s="55">
        <v>43587</v>
      </c>
      <c r="L768" s="45">
        <v>59</v>
      </c>
      <c r="M768" s="45">
        <v>163</v>
      </c>
      <c r="N768" s="45">
        <v>13813</v>
      </c>
      <c r="O768" s="42">
        <f t="shared" si="78"/>
        <v>97519.78</v>
      </c>
      <c r="P768" s="45"/>
      <c r="Q768" s="45">
        <v>877</v>
      </c>
      <c r="R768" s="46">
        <v>15.75</v>
      </c>
      <c r="S768" s="42">
        <f t="shared" si="79"/>
        <v>6191.62</v>
      </c>
      <c r="T768" s="45">
        <v>13813</v>
      </c>
      <c r="U768" s="45"/>
      <c r="V768" s="45"/>
      <c r="W768" s="45"/>
      <c r="X768" s="45">
        <v>875</v>
      </c>
      <c r="Y768" s="42">
        <f t="shared" si="80"/>
        <v>6177.5</v>
      </c>
      <c r="Z768" s="40">
        <f t="shared" si="81"/>
        <v>97518.014999999999</v>
      </c>
      <c r="AA768" s="42">
        <f t="shared" si="82"/>
        <v>-1.7649999999994179</v>
      </c>
      <c r="AB768" s="40"/>
      <c r="AC768" s="40"/>
      <c r="AD768" s="40"/>
      <c r="AE768" s="40"/>
      <c r="AF768" s="40"/>
      <c r="AG768" s="40"/>
      <c r="AH768" s="40"/>
    </row>
    <row r="769" spans="1:34" s="29" customFormat="1" x14ac:dyDescent="0.25">
      <c r="A769" s="56">
        <v>766</v>
      </c>
      <c r="B769" s="56" t="s">
        <v>838</v>
      </c>
      <c r="C769" s="40" t="s">
        <v>862</v>
      </c>
      <c r="D769" s="40" t="s">
        <v>861</v>
      </c>
      <c r="E769" s="40">
        <v>73.23</v>
      </c>
      <c r="F769" s="40" t="s">
        <v>261</v>
      </c>
      <c r="G769" s="40" t="s">
        <v>262</v>
      </c>
      <c r="H769" s="45">
        <v>35</v>
      </c>
      <c r="I769" s="55">
        <v>43421</v>
      </c>
      <c r="J769" s="55">
        <v>43483</v>
      </c>
      <c r="K769" s="55">
        <v>43586</v>
      </c>
      <c r="L769" s="45">
        <v>62</v>
      </c>
      <c r="M769" s="45">
        <v>165</v>
      </c>
      <c r="N769" s="45">
        <v>12758</v>
      </c>
      <c r="O769" s="42">
        <f t="shared" si="78"/>
        <v>90071.48</v>
      </c>
      <c r="P769" s="45"/>
      <c r="Q769" s="45">
        <v>810</v>
      </c>
      <c r="R769" s="46">
        <v>15.75</v>
      </c>
      <c r="S769" s="42">
        <f t="shared" si="79"/>
        <v>5718.5999999999995</v>
      </c>
      <c r="T769" s="45">
        <v>12758</v>
      </c>
      <c r="U769" s="45"/>
      <c r="V769" s="45"/>
      <c r="W769" s="45"/>
      <c r="X769" s="45">
        <v>705</v>
      </c>
      <c r="Y769" s="42">
        <f t="shared" si="80"/>
        <v>4977.3</v>
      </c>
      <c r="Z769" s="40">
        <f t="shared" si="81"/>
        <v>90067.95</v>
      </c>
      <c r="AA769" s="42">
        <f t="shared" si="82"/>
        <v>-3.5299999999988358</v>
      </c>
      <c r="AB769" s="40"/>
      <c r="AC769" s="40"/>
      <c r="AD769" s="40"/>
      <c r="AE769" s="40"/>
      <c r="AF769" s="40"/>
      <c r="AG769" s="40"/>
      <c r="AH769" s="40"/>
    </row>
    <row r="770" spans="1:34" s="29" customFormat="1" x14ac:dyDescent="0.25">
      <c r="A770" s="56">
        <v>767</v>
      </c>
      <c r="B770" s="56" t="s">
        <v>838</v>
      </c>
      <c r="C770" s="40" t="s">
        <v>862</v>
      </c>
      <c r="D770" s="40" t="s">
        <v>861</v>
      </c>
      <c r="E770" s="40">
        <v>73.260000000000005</v>
      </c>
      <c r="F770" s="40" t="s">
        <v>243</v>
      </c>
      <c r="G770" s="40" t="s">
        <v>264</v>
      </c>
      <c r="H770" s="45">
        <v>35</v>
      </c>
      <c r="I770" s="55">
        <v>43423</v>
      </c>
      <c r="J770" s="55">
        <v>43482</v>
      </c>
      <c r="K770" s="55">
        <v>43613</v>
      </c>
      <c r="L770" s="45">
        <v>59</v>
      </c>
      <c r="M770" s="45">
        <v>190</v>
      </c>
      <c r="N770" s="45">
        <v>12962</v>
      </c>
      <c r="O770" s="42">
        <f t="shared" si="78"/>
        <v>91511.72</v>
      </c>
      <c r="P770" s="45"/>
      <c r="Q770" s="45">
        <v>823</v>
      </c>
      <c r="R770" s="46">
        <v>15.75</v>
      </c>
      <c r="S770" s="42">
        <f t="shared" si="79"/>
        <v>5810.38</v>
      </c>
      <c r="T770" s="45">
        <v>12962</v>
      </c>
      <c r="U770" s="45"/>
      <c r="V770" s="45"/>
      <c r="W770" s="45"/>
      <c r="X770" s="45">
        <v>800</v>
      </c>
      <c r="Y770" s="42">
        <f t="shared" si="80"/>
        <v>5648</v>
      </c>
      <c r="Z770" s="40">
        <f t="shared" si="81"/>
        <v>91513.485000000001</v>
      </c>
      <c r="AA770" s="42">
        <f t="shared" si="82"/>
        <v>1.7649999999994179</v>
      </c>
      <c r="AB770" s="40"/>
      <c r="AC770" s="40"/>
      <c r="AD770" s="40"/>
      <c r="AE770" s="40"/>
      <c r="AF770" s="40"/>
      <c r="AG770" s="40"/>
      <c r="AH770" s="40"/>
    </row>
    <row r="771" spans="1:34" s="29" customFormat="1" x14ac:dyDescent="0.25">
      <c r="A771" s="56">
        <v>768</v>
      </c>
      <c r="B771" s="56" t="s">
        <v>838</v>
      </c>
      <c r="C771" s="40" t="s">
        <v>862</v>
      </c>
      <c r="D771" s="40" t="s">
        <v>861</v>
      </c>
      <c r="E771" s="40">
        <v>73.2</v>
      </c>
      <c r="F771" s="40" t="s">
        <v>266</v>
      </c>
      <c r="G771" s="40" t="s">
        <v>267</v>
      </c>
      <c r="H771" s="45">
        <v>35</v>
      </c>
      <c r="I771" s="55">
        <v>43424</v>
      </c>
      <c r="J771" s="55">
        <v>43480</v>
      </c>
      <c r="K771" s="55">
        <v>43588</v>
      </c>
      <c r="L771" s="45">
        <v>56</v>
      </c>
      <c r="M771" s="45">
        <v>164</v>
      </c>
      <c r="N771" s="45">
        <v>13220</v>
      </c>
      <c r="O771" s="42">
        <f t="shared" si="78"/>
        <v>93333.2</v>
      </c>
      <c r="P771" s="45"/>
      <c r="Q771" s="45">
        <v>886</v>
      </c>
      <c r="R771" s="46">
        <v>15.75</v>
      </c>
      <c r="S771" s="42">
        <f t="shared" si="79"/>
        <v>6255.16</v>
      </c>
      <c r="T771" s="45">
        <v>13955</v>
      </c>
      <c r="U771" s="45"/>
      <c r="V771" s="45"/>
      <c r="W771" s="45"/>
      <c r="X771" s="45">
        <v>884</v>
      </c>
      <c r="Y771" s="42">
        <f t="shared" si="80"/>
        <v>6241.04</v>
      </c>
      <c r="Z771" s="40">
        <f t="shared" si="81"/>
        <v>98518.77</v>
      </c>
      <c r="AA771" s="42">
        <f t="shared" si="82"/>
        <v>5185.570000000007</v>
      </c>
      <c r="AB771" s="40"/>
      <c r="AC771" s="40"/>
      <c r="AD771" s="40"/>
      <c r="AE771" s="40"/>
      <c r="AF771" s="40"/>
      <c r="AG771" s="40"/>
      <c r="AH771" s="40"/>
    </row>
    <row r="772" spans="1:34" s="29" customFormat="1" x14ac:dyDescent="0.25">
      <c r="A772" s="56">
        <v>769</v>
      </c>
      <c r="B772" s="56" t="s">
        <v>838</v>
      </c>
      <c r="C772" s="40" t="s">
        <v>862</v>
      </c>
      <c r="D772" s="40" t="s">
        <v>861</v>
      </c>
      <c r="E772" s="40">
        <v>73.3</v>
      </c>
      <c r="F772" s="40" t="s">
        <v>269</v>
      </c>
      <c r="G772" s="40" t="s">
        <v>270</v>
      </c>
      <c r="H772" s="45">
        <v>35</v>
      </c>
      <c r="I772" s="55">
        <v>43422</v>
      </c>
      <c r="J772" s="55">
        <v>43482</v>
      </c>
      <c r="K772" s="55">
        <v>43585</v>
      </c>
      <c r="L772" s="45">
        <v>60</v>
      </c>
      <c r="M772" s="45">
        <v>163</v>
      </c>
      <c r="N772" s="45">
        <v>11030</v>
      </c>
      <c r="O772" s="42">
        <f t="shared" si="78"/>
        <v>77871.8</v>
      </c>
      <c r="P772" s="45"/>
      <c r="Q772" s="45">
        <v>805</v>
      </c>
      <c r="R772" s="46">
        <v>15.75</v>
      </c>
      <c r="S772" s="42">
        <f t="shared" si="79"/>
        <v>5683.3</v>
      </c>
      <c r="T772" s="45">
        <v>11030</v>
      </c>
      <c r="U772" s="45"/>
      <c r="V772" s="45"/>
      <c r="W772" s="45"/>
      <c r="X772" s="45">
        <v>801</v>
      </c>
      <c r="Y772" s="42">
        <f t="shared" si="80"/>
        <v>5655.06</v>
      </c>
      <c r="Z772" s="40">
        <f t="shared" si="81"/>
        <v>89511.975000000006</v>
      </c>
      <c r="AA772" s="42">
        <f t="shared" si="82"/>
        <v>11640.175000000003</v>
      </c>
      <c r="AB772" s="40"/>
      <c r="AC772" s="40"/>
      <c r="AD772" s="40"/>
      <c r="AE772" s="40"/>
      <c r="AF772" s="40"/>
      <c r="AG772" s="40"/>
      <c r="AH772" s="40"/>
    </row>
    <row r="773" spans="1:34" s="29" customFormat="1" x14ac:dyDescent="0.25">
      <c r="A773" s="56">
        <v>770</v>
      </c>
      <c r="B773" s="56" t="s">
        <v>838</v>
      </c>
      <c r="C773" s="40" t="s">
        <v>862</v>
      </c>
      <c r="D773" s="40" t="s">
        <v>861</v>
      </c>
      <c r="E773" s="40">
        <v>73.400000000000006</v>
      </c>
      <c r="F773" s="40" t="s">
        <v>272</v>
      </c>
      <c r="G773" s="40" t="s">
        <v>273</v>
      </c>
      <c r="H773" s="45">
        <v>35</v>
      </c>
      <c r="I773" s="55">
        <v>43422</v>
      </c>
      <c r="J773" s="55">
        <v>43482</v>
      </c>
      <c r="K773" s="55">
        <v>43584</v>
      </c>
      <c r="L773" s="45">
        <v>60</v>
      </c>
      <c r="M773" s="45">
        <v>162</v>
      </c>
      <c r="N773" s="45">
        <v>10785</v>
      </c>
      <c r="O773" s="42">
        <f t="shared" ref="O773:O836" si="84">(N773/H773)*247.1</f>
        <v>76142.100000000006</v>
      </c>
      <c r="P773" s="45"/>
      <c r="Q773" s="45">
        <v>780</v>
      </c>
      <c r="R773" s="46">
        <v>15.75</v>
      </c>
      <c r="S773" s="42">
        <f t="shared" ref="S773:S836" si="85">(Q773/H773)*247.1</f>
        <v>5506.7999999999993</v>
      </c>
      <c r="T773" s="45">
        <v>12285</v>
      </c>
      <c r="U773" s="45"/>
      <c r="V773" s="45"/>
      <c r="W773" s="45"/>
      <c r="X773" s="45">
        <v>777</v>
      </c>
      <c r="Y773" s="42">
        <f t="shared" ref="Y773:Y836" si="86">(X773/H773)*247.1</f>
        <v>5485.62</v>
      </c>
      <c r="Z773" s="40">
        <f t="shared" ref="Z773:Z836" si="87">S773*R773</f>
        <v>86732.099999999991</v>
      </c>
      <c r="AA773" s="42">
        <f t="shared" ref="AA773:AA836" si="88">Z773-O773</f>
        <v>10589.999999999985</v>
      </c>
      <c r="AB773" s="40"/>
      <c r="AC773" s="40"/>
      <c r="AD773" s="40"/>
      <c r="AE773" s="40"/>
      <c r="AF773" s="40"/>
      <c r="AG773" s="40"/>
      <c r="AH773" s="40"/>
    </row>
    <row r="774" spans="1:34" s="29" customFormat="1" x14ac:dyDescent="0.25">
      <c r="A774" s="56">
        <v>771</v>
      </c>
      <c r="B774" s="56" t="s">
        <v>838</v>
      </c>
      <c r="C774" s="40" t="s">
        <v>862</v>
      </c>
      <c r="D774" s="40" t="s">
        <v>861</v>
      </c>
      <c r="E774" s="40">
        <v>73.5</v>
      </c>
      <c r="F774" s="40" t="s">
        <v>275</v>
      </c>
      <c r="G774" s="40" t="s">
        <v>276</v>
      </c>
      <c r="H774" s="45">
        <v>35</v>
      </c>
      <c r="I774" s="55">
        <v>43423</v>
      </c>
      <c r="J774" s="55">
        <v>43480</v>
      </c>
      <c r="K774" s="55">
        <v>43585</v>
      </c>
      <c r="L774" s="45">
        <v>57</v>
      </c>
      <c r="M774" s="45">
        <v>162</v>
      </c>
      <c r="N774" s="45">
        <v>11684</v>
      </c>
      <c r="O774" s="42">
        <f t="shared" si="84"/>
        <v>82489.039999999994</v>
      </c>
      <c r="P774" s="45"/>
      <c r="Q774" s="45">
        <v>753</v>
      </c>
      <c r="R774" s="46">
        <v>15.75</v>
      </c>
      <c r="S774" s="42">
        <f t="shared" si="85"/>
        <v>5316.18</v>
      </c>
      <c r="T774" s="45">
        <v>11850</v>
      </c>
      <c r="U774" s="45"/>
      <c r="V774" s="45"/>
      <c r="W774" s="45"/>
      <c r="X774" s="45">
        <v>750</v>
      </c>
      <c r="Y774" s="42">
        <f t="shared" si="86"/>
        <v>5294.9999999999991</v>
      </c>
      <c r="Z774" s="40">
        <f t="shared" si="87"/>
        <v>83729.835000000006</v>
      </c>
      <c r="AA774" s="42">
        <f t="shared" si="88"/>
        <v>1240.7950000000128</v>
      </c>
      <c r="AB774" s="40"/>
      <c r="AC774" s="40"/>
      <c r="AD774" s="40"/>
      <c r="AE774" s="40"/>
      <c r="AF774" s="40"/>
      <c r="AG774" s="40"/>
      <c r="AH774" s="40"/>
    </row>
    <row r="775" spans="1:34" s="29" customFormat="1" x14ac:dyDescent="0.25">
      <c r="A775" s="56">
        <v>772</v>
      </c>
      <c r="B775" s="56" t="s">
        <v>838</v>
      </c>
      <c r="C775" s="40" t="s">
        <v>862</v>
      </c>
      <c r="D775" s="40" t="s">
        <v>861</v>
      </c>
      <c r="E775" s="40">
        <v>73.599999999999994</v>
      </c>
      <c r="F775" s="40" t="s">
        <v>278</v>
      </c>
      <c r="G775" s="40" t="s">
        <v>279</v>
      </c>
      <c r="H775" s="45">
        <v>35</v>
      </c>
      <c r="I775" s="55">
        <v>43424</v>
      </c>
      <c r="J775" s="55">
        <v>43483</v>
      </c>
      <c r="K775" s="55">
        <v>43587</v>
      </c>
      <c r="L775" s="45">
        <v>59</v>
      </c>
      <c r="M775" s="45">
        <v>163</v>
      </c>
      <c r="N775" s="45">
        <v>13813</v>
      </c>
      <c r="O775" s="42">
        <f t="shared" si="84"/>
        <v>97519.78</v>
      </c>
      <c r="P775" s="45"/>
      <c r="Q775" s="45">
        <v>877</v>
      </c>
      <c r="R775" s="46">
        <v>15.75</v>
      </c>
      <c r="S775" s="42">
        <f t="shared" si="85"/>
        <v>6191.62</v>
      </c>
      <c r="T775" s="45">
        <v>13813</v>
      </c>
      <c r="U775" s="45"/>
      <c r="V775" s="45"/>
      <c r="W775" s="45"/>
      <c r="X775" s="45">
        <v>875</v>
      </c>
      <c r="Y775" s="42">
        <f t="shared" si="86"/>
        <v>6177.5</v>
      </c>
      <c r="Z775" s="40">
        <f t="shared" si="87"/>
        <v>97518.014999999999</v>
      </c>
      <c r="AA775" s="42">
        <f t="shared" si="88"/>
        <v>-1.7649999999994179</v>
      </c>
      <c r="AB775" s="40"/>
      <c r="AC775" s="40"/>
      <c r="AD775" s="40"/>
      <c r="AE775" s="40"/>
      <c r="AF775" s="40"/>
      <c r="AG775" s="40"/>
      <c r="AH775" s="40"/>
    </row>
    <row r="776" spans="1:34" s="29" customFormat="1" x14ac:dyDescent="0.25">
      <c r="A776" s="56">
        <v>773</v>
      </c>
      <c r="B776" s="56" t="s">
        <v>838</v>
      </c>
      <c r="C776" s="40" t="s">
        <v>862</v>
      </c>
      <c r="D776" s="40" t="s">
        <v>861</v>
      </c>
      <c r="E776" s="40">
        <v>73.7</v>
      </c>
      <c r="F776" s="40" t="s">
        <v>281</v>
      </c>
      <c r="G776" s="40" t="s">
        <v>282</v>
      </c>
      <c r="H776" s="45">
        <v>35</v>
      </c>
      <c r="I776" s="55">
        <v>43421</v>
      </c>
      <c r="J776" s="55">
        <v>43483</v>
      </c>
      <c r="K776" s="55">
        <v>43586</v>
      </c>
      <c r="L776" s="45">
        <v>62</v>
      </c>
      <c r="M776" s="45">
        <v>165</v>
      </c>
      <c r="N776" s="45">
        <v>12758</v>
      </c>
      <c r="O776" s="42">
        <f t="shared" si="84"/>
        <v>90071.48</v>
      </c>
      <c r="P776" s="45"/>
      <c r="Q776" s="45">
        <v>810</v>
      </c>
      <c r="R776" s="46">
        <v>15.75</v>
      </c>
      <c r="S776" s="42">
        <f t="shared" si="85"/>
        <v>5718.5999999999995</v>
      </c>
      <c r="T776" s="45">
        <v>12758</v>
      </c>
      <c r="U776" s="45"/>
      <c r="V776" s="45"/>
      <c r="W776" s="45"/>
      <c r="X776" s="45">
        <v>705</v>
      </c>
      <c r="Y776" s="42">
        <f t="shared" si="86"/>
        <v>4977.3</v>
      </c>
      <c r="Z776" s="40">
        <f t="shared" si="87"/>
        <v>90067.95</v>
      </c>
      <c r="AA776" s="42">
        <f t="shared" si="88"/>
        <v>-3.5299999999988358</v>
      </c>
      <c r="AB776" s="40"/>
      <c r="AC776" s="40"/>
      <c r="AD776" s="40"/>
      <c r="AE776" s="40"/>
      <c r="AF776" s="40"/>
      <c r="AG776" s="40"/>
      <c r="AH776" s="40"/>
    </row>
    <row r="777" spans="1:34" s="29" customFormat="1" x14ac:dyDescent="0.25">
      <c r="A777" s="56">
        <v>774</v>
      </c>
      <c r="B777" s="56" t="s">
        <v>838</v>
      </c>
      <c r="C777" s="40" t="s">
        <v>862</v>
      </c>
      <c r="D777" s="40" t="s">
        <v>861</v>
      </c>
      <c r="E777" s="40">
        <v>73.8</v>
      </c>
      <c r="F777" s="40" t="s">
        <v>284</v>
      </c>
      <c r="G777" s="40" t="s">
        <v>285</v>
      </c>
      <c r="H777" s="45">
        <v>35</v>
      </c>
      <c r="I777" s="55">
        <v>43423</v>
      </c>
      <c r="J777" s="55">
        <v>43482</v>
      </c>
      <c r="K777" s="55">
        <v>43613</v>
      </c>
      <c r="L777" s="45">
        <v>59</v>
      </c>
      <c r="M777" s="45">
        <v>190</v>
      </c>
      <c r="N777" s="45">
        <v>12962</v>
      </c>
      <c r="O777" s="42">
        <f t="shared" si="84"/>
        <v>91511.72</v>
      </c>
      <c r="P777" s="45"/>
      <c r="Q777" s="45">
        <v>823</v>
      </c>
      <c r="R777" s="46">
        <v>15.75</v>
      </c>
      <c r="S777" s="42">
        <f t="shared" si="85"/>
        <v>5810.38</v>
      </c>
      <c r="T777" s="45">
        <v>12962</v>
      </c>
      <c r="U777" s="45"/>
      <c r="V777" s="45"/>
      <c r="W777" s="45"/>
      <c r="X777" s="45">
        <v>800</v>
      </c>
      <c r="Y777" s="42">
        <f t="shared" si="86"/>
        <v>5648</v>
      </c>
      <c r="Z777" s="40">
        <f t="shared" si="87"/>
        <v>91513.485000000001</v>
      </c>
      <c r="AA777" s="42">
        <f t="shared" si="88"/>
        <v>1.7649999999994179</v>
      </c>
      <c r="AB777" s="40"/>
      <c r="AC777" s="40"/>
      <c r="AD777" s="40"/>
      <c r="AE777" s="40"/>
      <c r="AF777" s="40"/>
      <c r="AG777" s="40"/>
      <c r="AH777" s="40"/>
    </row>
    <row r="778" spans="1:34" s="29" customFormat="1" x14ac:dyDescent="0.25">
      <c r="A778" s="56">
        <v>775</v>
      </c>
      <c r="B778" s="56" t="s">
        <v>863</v>
      </c>
      <c r="C778" s="40" t="s">
        <v>864</v>
      </c>
      <c r="D778" s="40" t="s">
        <v>865</v>
      </c>
      <c r="E778" s="40">
        <v>76.099999999999994</v>
      </c>
      <c r="F778" s="40" t="s">
        <v>287</v>
      </c>
      <c r="G778" s="40" t="s">
        <v>288</v>
      </c>
      <c r="H778" s="45">
        <v>35</v>
      </c>
      <c r="I778" s="55">
        <v>43431</v>
      </c>
      <c r="J778" s="55">
        <v>43471</v>
      </c>
      <c r="K778" s="55">
        <v>43590</v>
      </c>
      <c r="L778" s="45">
        <v>40</v>
      </c>
      <c r="M778" s="45">
        <v>159</v>
      </c>
      <c r="N778" s="45">
        <v>10680</v>
      </c>
      <c r="O778" s="42">
        <f t="shared" si="84"/>
        <v>75400.800000000003</v>
      </c>
      <c r="P778" s="45"/>
      <c r="Q778" s="45">
        <v>765</v>
      </c>
      <c r="R778" s="46">
        <v>15</v>
      </c>
      <c r="S778" s="42">
        <f t="shared" si="85"/>
        <v>5400.9</v>
      </c>
      <c r="T778" s="45">
        <f>R778*Q778</f>
        <v>11475</v>
      </c>
      <c r="U778" s="45"/>
      <c r="V778" s="45"/>
      <c r="W778" s="45"/>
      <c r="X778" s="45">
        <v>620</v>
      </c>
      <c r="Y778" s="42">
        <f t="shared" si="86"/>
        <v>4377.2</v>
      </c>
      <c r="Z778" s="40">
        <f t="shared" si="87"/>
        <v>81013.5</v>
      </c>
      <c r="AA778" s="42">
        <f t="shared" si="88"/>
        <v>5612.6999999999971</v>
      </c>
      <c r="AB778" s="40"/>
      <c r="AC778" s="40"/>
      <c r="AD778" s="40"/>
      <c r="AE778" s="40"/>
      <c r="AF778" s="40"/>
      <c r="AG778" s="40"/>
      <c r="AH778" s="40"/>
    </row>
    <row r="779" spans="1:34" s="29" customFormat="1" x14ac:dyDescent="0.25">
      <c r="A779" s="56">
        <v>776</v>
      </c>
      <c r="B779" s="56" t="s">
        <v>863</v>
      </c>
      <c r="C779" s="40" t="s">
        <v>864</v>
      </c>
      <c r="D779" s="40" t="s">
        <v>865</v>
      </c>
      <c r="E779" s="40">
        <v>76.2</v>
      </c>
      <c r="F779" s="40" t="s">
        <v>290</v>
      </c>
      <c r="G779" s="40" t="s">
        <v>291</v>
      </c>
      <c r="H779" s="45">
        <v>35</v>
      </c>
      <c r="I779" s="55">
        <v>43426</v>
      </c>
      <c r="J779" s="55">
        <v>43469</v>
      </c>
      <c r="K779" s="55">
        <v>43591</v>
      </c>
      <c r="L779" s="45">
        <v>43</v>
      </c>
      <c r="M779" s="45">
        <v>165</v>
      </c>
      <c r="N779" s="45">
        <v>10760</v>
      </c>
      <c r="O779" s="42">
        <f t="shared" si="84"/>
        <v>75965.600000000006</v>
      </c>
      <c r="P779" s="45"/>
      <c r="Q779" s="45">
        <v>865</v>
      </c>
      <c r="R779" s="46">
        <v>15</v>
      </c>
      <c r="S779" s="42">
        <f t="shared" si="85"/>
        <v>6106.9000000000005</v>
      </c>
      <c r="T779" s="45">
        <f t="shared" ref="T779:T801" si="89">R779*Q779</f>
        <v>12975</v>
      </c>
      <c r="U779" s="45"/>
      <c r="V779" s="45"/>
      <c r="W779" s="45"/>
      <c r="X779" s="45">
        <v>645</v>
      </c>
      <c r="Y779" s="42">
        <f t="shared" si="86"/>
        <v>4553.7</v>
      </c>
      <c r="Z779" s="40">
        <f t="shared" si="87"/>
        <v>91603.500000000015</v>
      </c>
      <c r="AA779" s="42">
        <f t="shared" si="88"/>
        <v>15637.900000000009</v>
      </c>
      <c r="AB779" s="40"/>
      <c r="AC779" s="40"/>
      <c r="AD779" s="40"/>
      <c r="AE779" s="40"/>
      <c r="AF779" s="40"/>
      <c r="AG779" s="40"/>
      <c r="AH779" s="40"/>
    </row>
    <row r="780" spans="1:34" s="29" customFormat="1" x14ac:dyDescent="0.25">
      <c r="A780" s="56">
        <v>777</v>
      </c>
      <c r="B780" s="56" t="s">
        <v>863</v>
      </c>
      <c r="C780" s="40" t="s">
        <v>864</v>
      </c>
      <c r="D780" s="40" t="s">
        <v>865</v>
      </c>
      <c r="E780" s="40">
        <v>76.400000000000006</v>
      </c>
      <c r="F780" s="40" t="s">
        <v>293</v>
      </c>
      <c r="G780" s="40" t="s">
        <v>294</v>
      </c>
      <c r="H780" s="45">
        <v>35</v>
      </c>
      <c r="I780" s="55">
        <v>43433</v>
      </c>
      <c r="J780" s="55">
        <v>43475</v>
      </c>
      <c r="K780" s="55">
        <v>43597</v>
      </c>
      <c r="L780" s="45">
        <v>42</v>
      </c>
      <c r="M780" s="45">
        <v>164</v>
      </c>
      <c r="N780" s="45">
        <v>10290</v>
      </c>
      <c r="O780" s="42">
        <f t="shared" si="84"/>
        <v>72647.399999999994</v>
      </c>
      <c r="P780" s="45"/>
      <c r="Q780" s="45">
        <v>815</v>
      </c>
      <c r="R780" s="46">
        <v>15.5</v>
      </c>
      <c r="S780" s="42">
        <f t="shared" si="85"/>
        <v>5753.9</v>
      </c>
      <c r="T780" s="45">
        <f t="shared" si="89"/>
        <v>12632.5</v>
      </c>
      <c r="U780" s="45"/>
      <c r="V780" s="45"/>
      <c r="W780" s="45"/>
      <c r="X780" s="45">
        <v>730</v>
      </c>
      <c r="Y780" s="42">
        <f t="shared" si="86"/>
        <v>5153.8</v>
      </c>
      <c r="Z780" s="40">
        <f t="shared" si="87"/>
        <v>89185.45</v>
      </c>
      <c r="AA780" s="42">
        <f t="shared" si="88"/>
        <v>16538.050000000003</v>
      </c>
      <c r="AB780" s="40"/>
      <c r="AC780" s="40"/>
      <c r="AD780" s="40"/>
      <c r="AE780" s="40"/>
      <c r="AF780" s="40"/>
      <c r="AG780" s="40"/>
      <c r="AH780" s="40"/>
    </row>
    <row r="781" spans="1:34" s="29" customFormat="1" x14ac:dyDescent="0.25">
      <c r="A781" s="56">
        <v>778</v>
      </c>
      <c r="B781" s="56" t="s">
        <v>863</v>
      </c>
      <c r="C781" s="40" t="s">
        <v>864</v>
      </c>
      <c r="D781" s="40" t="s">
        <v>865</v>
      </c>
      <c r="E781" s="40">
        <v>76.7</v>
      </c>
      <c r="F781" s="40" t="s">
        <v>296</v>
      </c>
      <c r="G781" s="40" t="s">
        <v>297</v>
      </c>
      <c r="H781" s="45">
        <v>35</v>
      </c>
      <c r="I781" s="55">
        <v>43426</v>
      </c>
      <c r="J781" s="55">
        <v>43473</v>
      </c>
      <c r="K781" s="55">
        <v>43590</v>
      </c>
      <c r="L781" s="45">
        <v>47</v>
      </c>
      <c r="M781" s="45">
        <v>164</v>
      </c>
      <c r="N781" s="45">
        <v>10830</v>
      </c>
      <c r="O781" s="42">
        <f t="shared" si="84"/>
        <v>76459.8</v>
      </c>
      <c r="P781" s="45"/>
      <c r="Q781" s="45">
        <v>740</v>
      </c>
      <c r="R781" s="46">
        <v>15</v>
      </c>
      <c r="S781" s="42">
        <f t="shared" si="85"/>
        <v>5224.3999999999996</v>
      </c>
      <c r="T781" s="45">
        <f t="shared" si="89"/>
        <v>11100</v>
      </c>
      <c r="U781" s="45"/>
      <c r="V781" s="45"/>
      <c r="W781" s="45"/>
      <c r="X781" s="45">
        <v>705</v>
      </c>
      <c r="Y781" s="42">
        <f t="shared" si="86"/>
        <v>4977.3</v>
      </c>
      <c r="Z781" s="40">
        <f t="shared" si="87"/>
        <v>78366</v>
      </c>
      <c r="AA781" s="42">
        <f t="shared" si="88"/>
        <v>1906.1999999999971</v>
      </c>
      <c r="AB781" s="40"/>
      <c r="AC781" s="40"/>
      <c r="AD781" s="40"/>
      <c r="AE781" s="40"/>
      <c r="AF781" s="40"/>
      <c r="AG781" s="40"/>
      <c r="AH781" s="40"/>
    </row>
    <row r="782" spans="1:34" s="29" customFormat="1" x14ac:dyDescent="0.25">
      <c r="A782" s="56">
        <v>779</v>
      </c>
      <c r="B782" s="56" t="s">
        <v>863</v>
      </c>
      <c r="C782" s="40" t="s">
        <v>864</v>
      </c>
      <c r="D782" s="40" t="s">
        <v>865</v>
      </c>
      <c r="E782" s="40">
        <v>76.900000000000006</v>
      </c>
      <c r="F782" s="40" t="s">
        <v>299</v>
      </c>
      <c r="G782" s="40" t="s">
        <v>300</v>
      </c>
      <c r="H782" s="45">
        <v>35</v>
      </c>
      <c r="I782" s="55">
        <v>43441</v>
      </c>
      <c r="J782" s="55">
        <v>43480</v>
      </c>
      <c r="K782" s="55">
        <v>43600</v>
      </c>
      <c r="L782" s="45">
        <v>39</v>
      </c>
      <c r="M782" s="45">
        <v>159</v>
      </c>
      <c r="N782" s="45">
        <v>10310</v>
      </c>
      <c r="O782" s="42">
        <f t="shared" si="84"/>
        <v>72788.599999999991</v>
      </c>
      <c r="P782" s="45"/>
      <c r="Q782" s="45">
        <v>815</v>
      </c>
      <c r="R782" s="46">
        <v>15</v>
      </c>
      <c r="S782" s="42">
        <f t="shared" si="85"/>
        <v>5753.9</v>
      </c>
      <c r="T782" s="45">
        <f t="shared" si="89"/>
        <v>12225</v>
      </c>
      <c r="U782" s="45"/>
      <c r="V782" s="45"/>
      <c r="W782" s="45"/>
      <c r="X782" s="45">
        <v>670</v>
      </c>
      <c r="Y782" s="42">
        <f t="shared" si="86"/>
        <v>4730.2</v>
      </c>
      <c r="Z782" s="40">
        <f t="shared" si="87"/>
        <v>86308.5</v>
      </c>
      <c r="AA782" s="42">
        <f t="shared" si="88"/>
        <v>13519.900000000009</v>
      </c>
      <c r="AB782" s="40"/>
      <c r="AC782" s="40"/>
      <c r="AD782" s="40"/>
      <c r="AE782" s="40"/>
      <c r="AF782" s="40"/>
      <c r="AG782" s="40"/>
      <c r="AH782" s="40"/>
    </row>
    <row r="783" spans="1:34" s="29" customFormat="1" x14ac:dyDescent="0.25">
      <c r="A783" s="56">
        <v>780</v>
      </c>
      <c r="B783" s="56" t="s">
        <v>863</v>
      </c>
      <c r="C783" s="40" t="s">
        <v>864</v>
      </c>
      <c r="D783" s="40" t="s">
        <v>865</v>
      </c>
      <c r="E783" s="42">
        <v>76.099999999999994</v>
      </c>
      <c r="F783" s="40" t="s">
        <v>302</v>
      </c>
      <c r="G783" s="40" t="s">
        <v>303</v>
      </c>
      <c r="H783" s="45">
        <v>35</v>
      </c>
      <c r="I783" s="55">
        <v>43427</v>
      </c>
      <c r="J783" s="55">
        <v>43467</v>
      </c>
      <c r="K783" s="55">
        <v>43589</v>
      </c>
      <c r="L783" s="45">
        <v>40</v>
      </c>
      <c r="M783" s="45">
        <v>162</v>
      </c>
      <c r="N783" s="45">
        <v>10500</v>
      </c>
      <c r="O783" s="42">
        <f t="shared" si="84"/>
        <v>74130</v>
      </c>
      <c r="P783" s="45"/>
      <c r="Q783" s="45">
        <v>725</v>
      </c>
      <c r="R783" s="46">
        <v>15.25</v>
      </c>
      <c r="S783" s="42">
        <f t="shared" si="85"/>
        <v>5118.5</v>
      </c>
      <c r="T783" s="45">
        <f t="shared" si="89"/>
        <v>11056.25</v>
      </c>
      <c r="U783" s="45"/>
      <c r="V783" s="45"/>
      <c r="W783" s="45"/>
      <c r="X783" s="45">
        <v>665</v>
      </c>
      <c r="Y783" s="42">
        <f t="shared" si="86"/>
        <v>4694.8999999999996</v>
      </c>
      <c r="Z783" s="40">
        <f t="shared" si="87"/>
        <v>78057.125</v>
      </c>
      <c r="AA783" s="42">
        <f t="shared" si="88"/>
        <v>3927.125</v>
      </c>
      <c r="AB783" s="40"/>
      <c r="AC783" s="40"/>
      <c r="AD783" s="40"/>
      <c r="AE783" s="40"/>
      <c r="AF783" s="40"/>
      <c r="AG783" s="40"/>
      <c r="AH783" s="40"/>
    </row>
    <row r="784" spans="1:34" s="29" customFormat="1" x14ac:dyDescent="0.25">
      <c r="A784" s="56">
        <v>781</v>
      </c>
      <c r="B784" s="56" t="s">
        <v>863</v>
      </c>
      <c r="C784" s="40" t="s">
        <v>864</v>
      </c>
      <c r="D784" s="40" t="s">
        <v>865</v>
      </c>
      <c r="E784" s="40">
        <v>76.12</v>
      </c>
      <c r="F784" s="40" t="s">
        <v>307</v>
      </c>
      <c r="G784" s="40" t="s">
        <v>308</v>
      </c>
      <c r="H784" s="45">
        <v>35</v>
      </c>
      <c r="I784" s="55">
        <v>43436</v>
      </c>
      <c r="J784" s="55">
        <v>43479</v>
      </c>
      <c r="K784" s="55">
        <v>43599</v>
      </c>
      <c r="L784" s="45">
        <v>43</v>
      </c>
      <c r="M784" s="45">
        <v>163</v>
      </c>
      <c r="N784" s="45">
        <v>10190</v>
      </c>
      <c r="O784" s="42">
        <f t="shared" si="84"/>
        <v>71941.400000000009</v>
      </c>
      <c r="P784" s="45"/>
      <c r="Q784" s="45">
        <v>785</v>
      </c>
      <c r="R784" s="46">
        <v>15.25</v>
      </c>
      <c r="S784" s="42">
        <f t="shared" si="85"/>
        <v>5542.0999999999995</v>
      </c>
      <c r="T784" s="45">
        <f t="shared" si="89"/>
        <v>11971.25</v>
      </c>
      <c r="U784" s="45"/>
      <c r="V784" s="45"/>
      <c r="W784" s="45"/>
      <c r="X784" s="45">
        <v>690</v>
      </c>
      <c r="Y784" s="42">
        <f t="shared" si="86"/>
        <v>4871.4000000000005</v>
      </c>
      <c r="Z784" s="40">
        <f t="shared" si="87"/>
        <v>84517.024999999994</v>
      </c>
      <c r="AA784" s="42">
        <f t="shared" si="88"/>
        <v>12575.624999999985</v>
      </c>
      <c r="AB784" s="40"/>
      <c r="AC784" s="40"/>
      <c r="AD784" s="40"/>
      <c r="AE784" s="40"/>
      <c r="AF784" s="40"/>
      <c r="AG784" s="40"/>
      <c r="AH784" s="40"/>
    </row>
    <row r="785" spans="1:34" s="29" customFormat="1" x14ac:dyDescent="0.25">
      <c r="A785" s="56">
        <v>782</v>
      </c>
      <c r="B785" s="56" t="s">
        <v>863</v>
      </c>
      <c r="C785" s="40" t="s">
        <v>864</v>
      </c>
      <c r="D785" s="40" t="s">
        <v>865</v>
      </c>
      <c r="E785" s="40">
        <v>76.13</v>
      </c>
      <c r="F785" s="40" t="s">
        <v>1754</v>
      </c>
      <c r="G785" s="40" t="s">
        <v>134</v>
      </c>
      <c r="H785" s="45">
        <v>35</v>
      </c>
      <c r="I785" s="55">
        <v>43429</v>
      </c>
      <c r="J785" s="55">
        <v>43475</v>
      </c>
      <c r="K785" s="55">
        <v>43592</v>
      </c>
      <c r="L785" s="45">
        <v>46</v>
      </c>
      <c r="M785" s="45">
        <v>163</v>
      </c>
      <c r="N785" s="45">
        <v>10660</v>
      </c>
      <c r="O785" s="42">
        <f t="shared" si="84"/>
        <v>75259.599999999991</v>
      </c>
      <c r="P785" s="45"/>
      <c r="Q785" s="45">
        <v>840</v>
      </c>
      <c r="R785" s="46">
        <v>15</v>
      </c>
      <c r="S785" s="42">
        <f t="shared" si="85"/>
        <v>5930.4</v>
      </c>
      <c r="T785" s="45">
        <f t="shared" si="89"/>
        <v>12600</v>
      </c>
      <c r="U785" s="45"/>
      <c r="V785" s="45"/>
      <c r="W785" s="45"/>
      <c r="X785" s="45">
        <v>720</v>
      </c>
      <c r="Y785" s="42">
        <f t="shared" si="86"/>
        <v>5083.2</v>
      </c>
      <c r="Z785" s="40">
        <f t="shared" si="87"/>
        <v>88956</v>
      </c>
      <c r="AA785" s="42">
        <f t="shared" si="88"/>
        <v>13696.400000000009</v>
      </c>
      <c r="AB785" s="40"/>
      <c r="AC785" s="40"/>
      <c r="AD785" s="40"/>
      <c r="AE785" s="40"/>
      <c r="AF785" s="40"/>
      <c r="AG785" s="40"/>
      <c r="AH785" s="40"/>
    </row>
    <row r="786" spans="1:34" s="29" customFormat="1" x14ac:dyDescent="0.25">
      <c r="A786" s="56">
        <v>783</v>
      </c>
      <c r="B786" s="56" t="s">
        <v>863</v>
      </c>
      <c r="C786" s="40" t="s">
        <v>864</v>
      </c>
      <c r="D786" s="40" t="s">
        <v>865</v>
      </c>
      <c r="E786" s="40">
        <v>76.17</v>
      </c>
      <c r="F786" s="40" t="s">
        <v>1755</v>
      </c>
      <c r="G786" s="40" t="s">
        <v>135</v>
      </c>
      <c r="H786" s="45">
        <v>35</v>
      </c>
      <c r="I786" s="55">
        <v>43429</v>
      </c>
      <c r="J786" s="55">
        <v>43475</v>
      </c>
      <c r="K786" s="55">
        <v>43593</v>
      </c>
      <c r="L786" s="45">
        <v>46</v>
      </c>
      <c r="M786" s="45">
        <v>164</v>
      </c>
      <c r="N786" s="45">
        <v>10290</v>
      </c>
      <c r="O786" s="42">
        <f t="shared" si="84"/>
        <v>72647.399999999994</v>
      </c>
      <c r="P786" s="45"/>
      <c r="Q786" s="45">
        <v>755</v>
      </c>
      <c r="R786" s="46">
        <v>15.25</v>
      </c>
      <c r="S786" s="42">
        <f t="shared" si="85"/>
        <v>5330.3</v>
      </c>
      <c r="T786" s="45">
        <f t="shared" si="89"/>
        <v>11513.75</v>
      </c>
      <c r="U786" s="45"/>
      <c r="V786" s="45"/>
      <c r="W786" s="45"/>
      <c r="X786" s="45">
        <v>635</v>
      </c>
      <c r="Y786" s="42">
        <f t="shared" si="86"/>
        <v>4483.0999999999995</v>
      </c>
      <c r="Z786" s="40">
        <f t="shared" si="87"/>
        <v>81287.074999999997</v>
      </c>
      <c r="AA786" s="42">
        <f t="shared" si="88"/>
        <v>8639.6750000000029</v>
      </c>
      <c r="AB786" s="40"/>
      <c r="AC786" s="40"/>
      <c r="AD786" s="40"/>
      <c r="AE786" s="40"/>
      <c r="AF786" s="40"/>
      <c r="AG786" s="40"/>
      <c r="AH786" s="40"/>
    </row>
    <row r="787" spans="1:34" s="29" customFormat="1" x14ac:dyDescent="0.25">
      <c r="A787" s="56">
        <v>784</v>
      </c>
      <c r="B787" s="56" t="s">
        <v>863</v>
      </c>
      <c r="C787" s="40" t="s">
        <v>864</v>
      </c>
      <c r="D787" s="40" t="s">
        <v>865</v>
      </c>
      <c r="E787" s="40">
        <v>76.180000000000007</v>
      </c>
      <c r="F787" s="40" t="s">
        <v>1756</v>
      </c>
      <c r="G787" s="40" t="s">
        <v>136</v>
      </c>
      <c r="H787" s="45">
        <v>35</v>
      </c>
      <c r="I787" s="55">
        <v>43430</v>
      </c>
      <c r="J787" s="55">
        <v>43475</v>
      </c>
      <c r="K787" s="55">
        <v>43594</v>
      </c>
      <c r="L787" s="45">
        <v>45</v>
      </c>
      <c r="M787" s="45">
        <v>164</v>
      </c>
      <c r="N787" s="45">
        <v>10710</v>
      </c>
      <c r="O787" s="42">
        <f t="shared" si="84"/>
        <v>75612.599999999991</v>
      </c>
      <c r="P787" s="45"/>
      <c r="Q787" s="45">
        <v>790</v>
      </c>
      <c r="R787" s="46">
        <v>15</v>
      </c>
      <c r="S787" s="42">
        <f t="shared" si="85"/>
        <v>5577.4000000000005</v>
      </c>
      <c r="T787" s="45">
        <f t="shared" si="89"/>
        <v>11850</v>
      </c>
      <c r="U787" s="45"/>
      <c r="V787" s="45"/>
      <c r="W787" s="45"/>
      <c r="X787" s="45">
        <v>675</v>
      </c>
      <c r="Y787" s="42">
        <f t="shared" si="86"/>
        <v>4765.5</v>
      </c>
      <c r="Z787" s="40">
        <f t="shared" si="87"/>
        <v>83661.000000000015</v>
      </c>
      <c r="AA787" s="42">
        <f t="shared" si="88"/>
        <v>8048.4000000000233</v>
      </c>
      <c r="AB787" s="40"/>
      <c r="AC787" s="40"/>
      <c r="AD787" s="40"/>
      <c r="AE787" s="40"/>
      <c r="AF787" s="40"/>
      <c r="AG787" s="40"/>
      <c r="AH787" s="40"/>
    </row>
    <row r="788" spans="1:34" s="29" customFormat="1" x14ac:dyDescent="0.25">
      <c r="A788" s="56">
        <v>785</v>
      </c>
      <c r="B788" s="56" t="s">
        <v>863</v>
      </c>
      <c r="C788" s="40" t="s">
        <v>864</v>
      </c>
      <c r="D788" s="40" t="s">
        <v>865</v>
      </c>
      <c r="E788" s="40">
        <v>76.19</v>
      </c>
      <c r="F788" s="40" t="s">
        <v>1757</v>
      </c>
      <c r="G788" s="40" t="s">
        <v>137</v>
      </c>
      <c r="H788" s="45">
        <v>35</v>
      </c>
      <c r="I788" s="55">
        <v>43429</v>
      </c>
      <c r="J788" s="55">
        <v>43472</v>
      </c>
      <c r="K788" s="55">
        <v>43595</v>
      </c>
      <c r="L788" s="45">
        <v>43</v>
      </c>
      <c r="M788" s="45">
        <v>166</v>
      </c>
      <c r="N788" s="45">
        <v>10750</v>
      </c>
      <c r="O788" s="42">
        <f t="shared" si="84"/>
        <v>75895</v>
      </c>
      <c r="P788" s="45"/>
      <c r="Q788" s="45">
        <v>825</v>
      </c>
      <c r="R788" s="46">
        <v>15</v>
      </c>
      <c r="S788" s="42">
        <f t="shared" si="85"/>
        <v>5824.5</v>
      </c>
      <c r="T788" s="45">
        <f t="shared" si="89"/>
        <v>12375</v>
      </c>
      <c r="U788" s="45"/>
      <c r="V788" s="45"/>
      <c r="W788" s="45"/>
      <c r="X788" s="45">
        <v>720</v>
      </c>
      <c r="Y788" s="42">
        <f t="shared" si="86"/>
        <v>5083.2</v>
      </c>
      <c r="Z788" s="40">
        <f t="shared" si="87"/>
        <v>87367.5</v>
      </c>
      <c r="AA788" s="42">
        <f t="shared" si="88"/>
        <v>11472.5</v>
      </c>
      <c r="AB788" s="40"/>
      <c r="AC788" s="40"/>
      <c r="AD788" s="40"/>
      <c r="AE788" s="40"/>
      <c r="AF788" s="40"/>
      <c r="AG788" s="40"/>
      <c r="AH788" s="40"/>
    </row>
    <row r="789" spans="1:34" s="29" customFormat="1" x14ac:dyDescent="0.25">
      <c r="A789" s="56">
        <v>786</v>
      </c>
      <c r="B789" s="56" t="s">
        <v>111</v>
      </c>
      <c r="C789" s="40" t="s">
        <v>866</v>
      </c>
      <c r="D789" s="40" t="s">
        <v>867</v>
      </c>
      <c r="E789" s="40">
        <v>74.180000000000007</v>
      </c>
      <c r="F789" s="40" t="s">
        <v>1758</v>
      </c>
      <c r="G789" s="40" t="s">
        <v>138</v>
      </c>
      <c r="H789" s="45">
        <v>35</v>
      </c>
      <c r="I789" s="55">
        <v>43429</v>
      </c>
      <c r="J789" s="55">
        <v>43467</v>
      </c>
      <c r="K789" s="55">
        <v>43591</v>
      </c>
      <c r="L789" s="45">
        <v>38</v>
      </c>
      <c r="M789" s="45">
        <v>162</v>
      </c>
      <c r="N789" s="45">
        <v>10980</v>
      </c>
      <c r="O789" s="42">
        <f t="shared" si="84"/>
        <v>77518.8</v>
      </c>
      <c r="P789" s="45"/>
      <c r="Q789" s="45">
        <v>790</v>
      </c>
      <c r="R789" s="46">
        <v>15.5</v>
      </c>
      <c r="S789" s="42">
        <f t="shared" si="85"/>
        <v>5577.4000000000005</v>
      </c>
      <c r="T789" s="45">
        <f t="shared" si="89"/>
        <v>12245</v>
      </c>
      <c r="U789" s="45"/>
      <c r="V789" s="45"/>
      <c r="W789" s="45"/>
      <c r="X789" s="45">
        <v>740</v>
      </c>
      <c r="Y789" s="42">
        <f t="shared" si="86"/>
        <v>5224.3999999999996</v>
      </c>
      <c r="Z789" s="40">
        <f t="shared" si="87"/>
        <v>86449.700000000012</v>
      </c>
      <c r="AA789" s="42">
        <f t="shared" si="88"/>
        <v>8930.9000000000087</v>
      </c>
      <c r="AB789" s="40"/>
      <c r="AC789" s="40"/>
      <c r="AD789" s="40"/>
      <c r="AE789" s="40"/>
      <c r="AF789" s="40"/>
      <c r="AG789" s="40"/>
      <c r="AH789" s="40"/>
    </row>
    <row r="790" spans="1:34" s="29" customFormat="1" x14ac:dyDescent="0.25">
      <c r="A790" s="56">
        <v>787</v>
      </c>
      <c r="B790" s="56" t="s">
        <v>111</v>
      </c>
      <c r="C790" s="40" t="s">
        <v>866</v>
      </c>
      <c r="D790" s="40" t="s">
        <v>867</v>
      </c>
      <c r="E790" s="40">
        <v>74.16</v>
      </c>
      <c r="F790" s="40" t="s">
        <v>1759</v>
      </c>
      <c r="G790" s="40" t="s">
        <v>139</v>
      </c>
      <c r="H790" s="45">
        <v>35</v>
      </c>
      <c r="I790" s="55">
        <v>43426</v>
      </c>
      <c r="J790" s="55">
        <v>43460</v>
      </c>
      <c r="K790" s="55">
        <v>43590</v>
      </c>
      <c r="L790" s="45">
        <v>34</v>
      </c>
      <c r="M790" s="45">
        <v>164</v>
      </c>
      <c r="N790" s="45">
        <v>10690</v>
      </c>
      <c r="O790" s="42">
        <f t="shared" si="84"/>
        <v>75471.400000000009</v>
      </c>
      <c r="P790" s="45"/>
      <c r="Q790" s="45">
        <v>768</v>
      </c>
      <c r="R790" s="46">
        <v>15.5</v>
      </c>
      <c r="S790" s="42">
        <f t="shared" si="85"/>
        <v>5422.08</v>
      </c>
      <c r="T790" s="45">
        <f t="shared" si="89"/>
        <v>11904</v>
      </c>
      <c r="U790" s="45"/>
      <c r="V790" s="45"/>
      <c r="W790" s="45"/>
      <c r="X790" s="45">
        <v>720</v>
      </c>
      <c r="Y790" s="42">
        <f t="shared" si="86"/>
        <v>5083.2</v>
      </c>
      <c r="Z790" s="40">
        <f t="shared" si="87"/>
        <v>84042.240000000005</v>
      </c>
      <c r="AA790" s="42">
        <f t="shared" si="88"/>
        <v>8570.8399999999965</v>
      </c>
      <c r="AB790" s="40"/>
      <c r="AC790" s="40"/>
      <c r="AD790" s="40"/>
      <c r="AE790" s="40"/>
      <c r="AF790" s="40"/>
      <c r="AG790" s="40"/>
      <c r="AH790" s="40"/>
    </row>
    <row r="791" spans="1:34" s="29" customFormat="1" x14ac:dyDescent="0.25">
      <c r="A791" s="56">
        <v>788</v>
      </c>
      <c r="B791" s="56" t="s">
        <v>111</v>
      </c>
      <c r="C791" s="40" t="s">
        <v>866</v>
      </c>
      <c r="D791" s="40" t="s">
        <v>867</v>
      </c>
      <c r="E791" s="40">
        <v>74.150000000000006</v>
      </c>
      <c r="F791" s="40" t="s">
        <v>1760</v>
      </c>
      <c r="G791" s="40" t="s">
        <v>140</v>
      </c>
      <c r="H791" s="45">
        <v>35</v>
      </c>
      <c r="I791" s="55">
        <v>43426</v>
      </c>
      <c r="J791" s="55">
        <v>43462</v>
      </c>
      <c r="K791" s="55">
        <v>43594</v>
      </c>
      <c r="L791" s="45">
        <v>36</v>
      </c>
      <c r="M791" s="45">
        <v>168</v>
      </c>
      <c r="N791" s="45">
        <v>10190</v>
      </c>
      <c r="O791" s="42">
        <f t="shared" si="84"/>
        <v>71941.400000000009</v>
      </c>
      <c r="P791" s="45"/>
      <c r="Q791" s="45">
        <v>770</v>
      </c>
      <c r="R791" s="46">
        <v>15.5</v>
      </c>
      <c r="S791" s="42">
        <f t="shared" si="85"/>
        <v>5436.2</v>
      </c>
      <c r="T791" s="45">
        <f t="shared" si="89"/>
        <v>11935</v>
      </c>
      <c r="U791" s="45"/>
      <c r="V791" s="45"/>
      <c r="W791" s="45"/>
      <c r="X791" s="45">
        <v>690</v>
      </c>
      <c r="Y791" s="42">
        <f t="shared" si="86"/>
        <v>4871.4000000000005</v>
      </c>
      <c r="Z791" s="40">
        <f t="shared" si="87"/>
        <v>84261.099999999991</v>
      </c>
      <c r="AA791" s="42">
        <f t="shared" si="88"/>
        <v>12319.699999999983</v>
      </c>
      <c r="AB791" s="40"/>
      <c r="AC791" s="40"/>
      <c r="AD791" s="40"/>
      <c r="AE791" s="40"/>
      <c r="AF791" s="40"/>
      <c r="AG791" s="40"/>
      <c r="AH791" s="40"/>
    </row>
    <row r="792" spans="1:34" s="29" customFormat="1" x14ac:dyDescent="0.25">
      <c r="A792" s="56">
        <v>789</v>
      </c>
      <c r="B792" s="56" t="s">
        <v>111</v>
      </c>
      <c r="C792" s="40" t="s">
        <v>866</v>
      </c>
      <c r="D792" s="40" t="s">
        <v>867</v>
      </c>
      <c r="E792" s="40">
        <v>74.14</v>
      </c>
      <c r="F792" s="40" t="s">
        <v>1761</v>
      </c>
      <c r="G792" s="40" t="s">
        <v>141</v>
      </c>
      <c r="H792" s="45">
        <v>35</v>
      </c>
      <c r="I792" s="55">
        <v>43429</v>
      </c>
      <c r="J792" s="55">
        <v>43445</v>
      </c>
      <c r="K792" s="55">
        <v>43591</v>
      </c>
      <c r="L792" s="45">
        <v>16</v>
      </c>
      <c r="M792" s="45">
        <v>162</v>
      </c>
      <c r="N792" s="45">
        <v>10240</v>
      </c>
      <c r="O792" s="42">
        <f t="shared" si="84"/>
        <v>72294.399999999994</v>
      </c>
      <c r="P792" s="45"/>
      <c r="Q792" s="45">
        <v>760</v>
      </c>
      <c r="R792" s="46">
        <v>15.5</v>
      </c>
      <c r="S792" s="42">
        <f t="shared" si="85"/>
        <v>5365.6</v>
      </c>
      <c r="T792" s="45">
        <f t="shared" si="89"/>
        <v>11780</v>
      </c>
      <c r="U792" s="45"/>
      <c r="V792" s="45"/>
      <c r="W792" s="45"/>
      <c r="X792" s="45">
        <v>720</v>
      </c>
      <c r="Y792" s="42">
        <f t="shared" si="86"/>
        <v>5083.2</v>
      </c>
      <c r="Z792" s="40">
        <f t="shared" si="87"/>
        <v>83166.8</v>
      </c>
      <c r="AA792" s="42">
        <f t="shared" si="88"/>
        <v>10872.400000000009</v>
      </c>
      <c r="AB792" s="40"/>
      <c r="AC792" s="40"/>
      <c r="AD792" s="40"/>
      <c r="AE792" s="40"/>
      <c r="AF792" s="40"/>
      <c r="AG792" s="40"/>
      <c r="AH792" s="40"/>
    </row>
    <row r="793" spans="1:34" s="29" customFormat="1" x14ac:dyDescent="0.25">
      <c r="A793" s="56">
        <v>790</v>
      </c>
      <c r="B793" s="56" t="s">
        <v>111</v>
      </c>
      <c r="C793" s="40" t="s">
        <v>866</v>
      </c>
      <c r="D793" s="40" t="s">
        <v>867</v>
      </c>
      <c r="E793" s="40">
        <v>74.239999999999995</v>
      </c>
      <c r="F793" s="40" t="s">
        <v>1762</v>
      </c>
      <c r="G793" s="40" t="s">
        <v>143</v>
      </c>
      <c r="H793" s="45">
        <v>35</v>
      </c>
      <c r="I793" s="55">
        <v>43429</v>
      </c>
      <c r="J793" s="55">
        <v>43465</v>
      </c>
      <c r="K793" s="55">
        <v>43590</v>
      </c>
      <c r="L793" s="45">
        <v>36</v>
      </c>
      <c r="M793" s="45">
        <v>161</v>
      </c>
      <c r="N793" s="45">
        <v>10610</v>
      </c>
      <c r="O793" s="42">
        <f t="shared" si="84"/>
        <v>74906.600000000006</v>
      </c>
      <c r="P793" s="45"/>
      <c r="Q793" s="45">
        <v>780</v>
      </c>
      <c r="R793" s="46">
        <v>15</v>
      </c>
      <c r="S793" s="42">
        <f t="shared" si="85"/>
        <v>5506.7999999999993</v>
      </c>
      <c r="T793" s="45">
        <f t="shared" si="89"/>
        <v>11700</v>
      </c>
      <c r="U793" s="45"/>
      <c r="V793" s="45"/>
      <c r="W793" s="45"/>
      <c r="X793" s="45">
        <v>720</v>
      </c>
      <c r="Y793" s="42">
        <f t="shared" si="86"/>
        <v>5083.2</v>
      </c>
      <c r="Z793" s="40">
        <f t="shared" si="87"/>
        <v>82601.999999999985</v>
      </c>
      <c r="AA793" s="42">
        <f t="shared" si="88"/>
        <v>7695.3999999999796</v>
      </c>
      <c r="AB793" s="40"/>
      <c r="AC793" s="40"/>
      <c r="AD793" s="40"/>
      <c r="AE793" s="40"/>
      <c r="AF793" s="40"/>
      <c r="AG793" s="40"/>
      <c r="AH793" s="40"/>
    </row>
    <row r="794" spans="1:34" s="29" customFormat="1" x14ac:dyDescent="0.25">
      <c r="A794" s="56">
        <v>791</v>
      </c>
      <c r="B794" s="56" t="s">
        <v>111</v>
      </c>
      <c r="C794" s="40" t="s">
        <v>866</v>
      </c>
      <c r="D794" s="40" t="s">
        <v>867</v>
      </c>
      <c r="E794" s="42">
        <v>74.099999999999994</v>
      </c>
      <c r="F794" s="40" t="s">
        <v>1763</v>
      </c>
      <c r="G794" s="40" t="s">
        <v>144</v>
      </c>
      <c r="H794" s="45">
        <v>35</v>
      </c>
      <c r="I794" s="55">
        <v>43429</v>
      </c>
      <c r="J794" s="55">
        <v>43465</v>
      </c>
      <c r="K794" s="55">
        <v>43590</v>
      </c>
      <c r="L794" s="45">
        <v>36</v>
      </c>
      <c r="M794" s="45">
        <v>161</v>
      </c>
      <c r="N794" s="45">
        <v>10575</v>
      </c>
      <c r="O794" s="42">
        <f t="shared" si="84"/>
        <v>74659.5</v>
      </c>
      <c r="P794" s="45"/>
      <c r="Q794" s="45">
        <v>802</v>
      </c>
      <c r="R794" s="46">
        <v>15.5</v>
      </c>
      <c r="S794" s="42">
        <f t="shared" si="85"/>
        <v>5662.12</v>
      </c>
      <c r="T794" s="45">
        <f t="shared" si="89"/>
        <v>12431</v>
      </c>
      <c r="U794" s="45"/>
      <c r="V794" s="45"/>
      <c r="W794" s="45"/>
      <c r="X794" s="45">
        <v>720</v>
      </c>
      <c r="Y794" s="42">
        <f t="shared" si="86"/>
        <v>5083.2</v>
      </c>
      <c r="Z794" s="40">
        <f t="shared" si="87"/>
        <v>87762.86</v>
      </c>
      <c r="AA794" s="42">
        <f t="shared" si="88"/>
        <v>13103.36</v>
      </c>
      <c r="AB794" s="40"/>
      <c r="AC794" s="40"/>
      <c r="AD794" s="40"/>
      <c r="AE794" s="40"/>
      <c r="AF794" s="40"/>
      <c r="AG794" s="40"/>
      <c r="AH794" s="40"/>
    </row>
    <row r="795" spans="1:34" s="29" customFormat="1" x14ac:dyDescent="0.25">
      <c r="A795" s="56">
        <v>792</v>
      </c>
      <c r="B795" s="56" t="s">
        <v>111</v>
      </c>
      <c r="C795" s="40" t="s">
        <v>866</v>
      </c>
      <c r="D795" s="40" t="s">
        <v>867</v>
      </c>
      <c r="E795" s="40">
        <v>74.900000000000006</v>
      </c>
      <c r="F795" s="40" t="s">
        <v>1764</v>
      </c>
      <c r="G795" s="40" t="s">
        <v>145</v>
      </c>
      <c r="H795" s="45">
        <v>35</v>
      </c>
      <c r="I795" s="55">
        <v>43429</v>
      </c>
      <c r="J795" s="55">
        <v>43461</v>
      </c>
      <c r="K795" s="55">
        <v>43591</v>
      </c>
      <c r="L795" s="45">
        <v>32</v>
      </c>
      <c r="M795" s="45">
        <v>162</v>
      </c>
      <c r="N795" s="45">
        <v>11300</v>
      </c>
      <c r="O795" s="42">
        <f t="shared" si="84"/>
        <v>79777.999999999985</v>
      </c>
      <c r="P795" s="45"/>
      <c r="Q795" s="45">
        <v>780</v>
      </c>
      <c r="R795" s="46">
        <v>15.5</v>
      </c>
      <c r="S795" s="42">
        <f t="shared" si="85"/>
        <v>5506.7999999999993</v>
      </c>
      <c r="T795" s="45">
        <f t="shared" si="89"/>
        <v>12090</v>
      </c>
      <c r="U795" s="45"/>
      <c r="V795" s="45"/>
      <c r="W795" s="45"/>
      <c r="X795" s="45">
        <v>720</v>
      </c>
      <c r="Y795" s="42">
        <f t="shared" si="86"/>
        <v>5083.2</v>
      </c>
      <c r="Z795" s="40">
        <f t="shared" si="87"/>
        <v>85355.4</v>
      </c>
      <c r="AA795" s="42">
        <f t="shared" si="88"/>
        <v>5577.4000000000087</v>
      </c>
      <c r="AB795" s="40"/>
      <c r="AC795" s="40"/>
      <c r="AD795" s="40"/>
      <c r="AE795" s="40"/>
      <c r="AF795" s="40"/>
      <c r="AG795" s="40"/>
      <c r="AH795" s="40"/>
    </row>
    <row r="796" spans="1:34" s="29" customFormat="1" x14ac:dyDescent="0.25">
      <c r="A796" s="56">
        <v>793</v>
      </c>
      <c r="B796" s="56" t="s">
        <v>111</v>
      </c>
      <c r="C796" s="40" t="s">
        <v>866</v>
      </c>
      <c r="D796" s="40" t="s">
        <v>867</v>
      </c>
      <c r="E796" s="40">
        <v>74.5</v>
      </c>
      <c r="F796" s="40" t="s">
        <v>1765</v>
      </c>
      <c r="G796" s="40" t="s">
        <v>145</v>
      </c>
      <c r="H796" s="45">
        <v>35</v>
      </c>
      <c r="I796" s="55">
        <v>43421</v>
      </c>
      <c r="J796" s="55">
        <v>43467</v>
      </c>
      <c r="K796" s="55">
        <v>43586</v>
      </c>
      <c r="L796" s="45">
        <v>46</v>
      </c>
      <c r="M796" s="45">
        <v>165</v>
      </c>
      <c r="N796" s="45">
        <v>10570</v>
      </c>
      <c r="O796" s="42">
        <f t="shared" si="84"/>
        <v>74624.2</v>
      </c>
      <c r="P796" s="45"/>
      <c r="Q796" s="45">
        <v>770</v>
      </c>
      <c r="R796" s="46">
        <v>16</v>
      </c>
      <c r="S796" s="42">
        <f t="shared" si="85"/>
        <v>5436.2</v>
      </c>
      <c r="T796" s="45">
        <f t="shared" si="89"/>
        <v>12320</v>
      </c>
      <c r="U796" s="45"/>
      <c r="V796" s="45"/>
      <c r="W796" s="45"/>
      <c r="X796" s="45">
        <v>710</v>
      </c>
      <c r="Y796" s="42">
        <f t="shared" si="86"/>
        <v>5012.5999999999995</v>
      </c>
      <c r="Z796" s="40">
        <f t="shared" si="87"/>
        <v>86979.199999999997</v>
      </c>
      <c r="AA796" s="42">
        <f t="shared" si="88"/>
        <v>12355</v>
      </c>
      <c r="AB796" s="40"/>
      <c r="AC796" s="40"/>
      <c r="AD796" s="40"/>
      <c r="AE796" s="40"/>
      <c r="AF796" s="40"/>
      <c r="AG796" s="40"/>
      <c r="AH796" s="40"/>
    </row>
    <row r="797" spans="1:34" s="29" customFormat="1" x14ac:dyDescent="0.25">
      <c r="A797" s="56">
        <v>794</v>
      </c>
      <c r="B797" s="56" t="s">
        <v>111</v>
      </c>
      <c r="C797" s="40" t="s">
        <v>866</v>
      </c>
      <c r="D797" s="40" t="s">
        <v>867</v>
      </c>
      <c r="E797" s="40">
        <v>74.19</v>
      </c>
      <c r="F797" s="40" t="s">
        <v>1766</v>
      </c>
      <c r="G797" s="40" t="s">
        <v>146</v>
      </c>
      <c r="H797" s="45">
        <v>35</v>
      </c>
      <c r="I797" s="55">
        <v>43429</v>
      </c>
      <c r="J797" s="55">
        <v>43466</v>
      </c>
      <c r="K797" s="55">
        <v>43592</v>
      </c>
      <c r="L797" s="45">
        <v>37</v>
      </c>
      <c r="M797" s="45">
        <v>163</v>
      </c>
      <c r="N797" s="45">
        <v>10410</v>
      </c>
      <c r="O797" s="42">
        <f t="shared" si="84"/>
        <v>73494.600000000006</v>
      </c>
      <c r="P797" s="45"/>
      <c r="Q797" s="45">
        <v>1120</v>
      </c>
      <c r="R797" s="46">
        <v>15</v>
      </c>
      <c r="S797" s="42">
        <f t="shared" si="85"/>
        <v>7907.2</v>
      </c>
      <c r="T797" s="45">
        <f>R797*Q797</f>
        <v>16800</v>
      </c>
      <c r="U797" s="45"/>
      <c r="V797" s="45"/>
      <c r="W797" s="45"/>
      <c r="X797" s="45">
        <v>1040</v>
      </c>
      <c r="Y797" s="42">
        <f t="shared" si="86"/>
        <v>7342.4</v>
      </c>
      <c r="Z797" s="40">
        <f t="shared" si="87"/>
        <v>118608</v>
      </c>
      <c r="AA797" s="42">
        <f t="shared" si="88"/>
        <v>45113.399999999994</v>
      </c>
      <c r="AB797" s="40"/>
      <c r="AC797" s="40"/>
      <c r="AD797" s="40"/>
      <c r="AE797" s="40"/>
      <c r="AF797" s="40"/>
      <c r="AG797" s="40"/>
      <c r="AH797" s="40"/>
    </row>
    <row r="798" spans="1:34" s="29" customFormat="1" x14ac:dyDescent="0.25">
      <c r="A798" s="56">
        <v>795</v>
      </c>
      <c r="B798" s="56" t="s">
        <v>111</v>
      </c>
      <c r="C798" s="40" t="s">
        <v>866</v>
      </c>
      <c r="D798" s="40" t="s">
        <v>867</v>
      </c>
      <c r="E798" s="40">
        <v>74.17</v>
      </c>
      <c r="F798" s="40" t="s">
        <v>1767</v>
      </c>
      <c r="G798" s="40" t="s">
        <v>147</v>
      </c>
      <c r="H798" s="45">
        <v>35</v>
      </c>
      <c r="I798" s="55">
        <v>43425</v>
      </c>
      <c r="J798" s="55">
        <v>43458</v>
      </c>
      <c r="K798" s="55">
        <v>43590</v>
      </c>
      <c r="L798" s="45">
        <v>33</v>
      </c>
      <c r="M798" s="45">
        <v>165</v>
      </c>
      <c r="N798" s="45">
        <v>4710</v>
      </c>
      <c r="O798" s="42">
        <f t="shared" si="84"/>
        <v>33252.600000000006</v>
      </c>
      <c r="P798" s="45"/>
      <c r="Q798" s="45">
        <v>480</v>
      </c>
      <c r="R798" s="46">
        <v>15</v>
      </c>
      <c r="S798" s="42">
        <f t="shared" si="85"/>
        <v>3388.7999999999997</v>
      </c>
      <c r="T798" s="45">
        <f t="shared" si="89"/>
        <v>7200</v>
      </c>
      <c r="U798" s="45"/>
      <c r="V798" s="45"/>
      <c r="W798" s="45"/>
      <c r="X798" s="45">
        <v>400</v>
      </c>
      <c r="Y798" s="42">
        <f t="shared" si="86"/>
        <v>2824</v>
      </c>
      <c r="Z798" s="40">
        <f t="shared" si="87"/>
        <v>50831.999999999993</v>
      </c>
      <c r="AA798" s="42">
        <f t="shared" si="88"/>
        <v>17579.399999999987</v>
      </c>
      <c r="AB798" s="40"/>
      <c r="AC798" s="40"/>
      <c r="AD798" s="40"/>
      <c r="AE798" s="40"/>
      <c r="AF798" s="40"/>
      <c r="AG798" s="40"/>
      <c r="AH798" s="40"/>
    </row>
    <row r="799" spans="1:34" s="29" customFormat="1" x14ac:dyDescent="0.25">
      <c r="A799" s="56">
        <v>796</v>
      </c>
      <c r="B799" s="56" t="s">
        <v>111</v>
      </c>
      <c r="C799" s="40" t="s">
        <v>866</v>
      </c>
      <c r="D799" s="40" t="s">
        <v>867</v>
      </c>
      <c r="E799" s="40">
        <v>74.260000000000005</v>
      </c>
      <c r="F799" s="40" t="s">
        <v>1768</v>
      </c>
      <c r="G799" s="40" t="s">
        <v>148</v>
      </c>
      <c r="H799" s="45">
        <v>35</v>
      </c>
      <c r="I799" s="55">
        <v>43423</v>
      </c>
      <c r="J799" s="55">
        <v>43457</v>
      </c>
      <c r="K799" s="55">
        <v>43586</v>
      </c>
      <c r="L799" s="45">
        <v>34</v>
      </c>
      <c r="M799" s="45">
        <v>163</v>
      </c>
      <c r="N799" s="45">
        <v>10610</v>
      </c>
      <c r="O799" s="42">
        <f t="shared" si="84"/>
        <v>74906.600000000006</v>
      </c>
      <c r="P799" s="45"/>
      <c r="Q799" s="45">
        <v>790</v>
      </c>
      <c r="R799" s="46">
        <v>15</v>
      </c>
      <c r="S799" s="42">
        <f t="shared" si="85"/>
        <v>5577.4000000000005</v>
      </c>
      <c r="T799" s="45">
        <f t="shared" si="89"/>
        <v>11850</v>
      </c>
      <c r="U799" s="45"/>
      <c r="V799" s="45"/>
      <c r="W799" s="45"/>
      <c r="X799" s="45">
        <v>705</v>
      </c>
      <c r="Y799" s="42">
        <f t="shared" si="86"/>
        <v>4977.3</v>
      </c>
      <c r="Z799" s="40">
        <f t="shared" si="87"/>
        <v>83661.000000000015</v>
      </c>
      <c r="AA799" s="42">
        <f t="shared" si="88"/>
        <v>8754.4000000000087</v>
      </c>
      <c r="AB799" s="40"/>
      <c r="AC799" s="40"/>
      <c r="AD799" s="40"/>
      <c r="AE799" s="40"/>
      <c r="AF799" s="40"/>
      <c r="AG799" s="40"/>
      <c r="AH799" s="40"/>
    </row>
    <row r="800" spans="1:34" s="29" customFormat="1" x14ac:dyDescent="0.25">
      <c r="A800" s="56">
        <v>797</v>
      </c>
      <c r="B800" s="56" t="s">
        <v>111</v>
      </c>
      <c r="C800" s="40" t="s">
        <v>866</v>
      </c>
      <c r="D800" s="40" t="s">
        <v>867</v>
      </c>
      <c r="E800" s="40">
        <v>74.23</v>
      </c>
      <c r="F800" s="40" t="s">
        <v>1769</v>
      </c>
      <c r="G800" s="40" t="s">
        <v>149</v>
      </c>
      <c r="H800" s="45">
        <v>35</v>
      </c>
      <c r="I800" s="55">
        <v>43429</v>
      </c>
      <c r="J800" s="55">
        <v>43464</v>
      </c>
      <c r="K800" s="55">
        <v>43591</v>
      </c>
      <c r="L800" s="45">
        <v>35</v>
      </c>
      <c r="M800" s="45">
        <v>162</v>
      </c>
      <c r="N800" s="45">
        <v>7310</v>
      </c>
      <c r="O800" s="42">
        <f t="shared" si="84"/>
        <v>51608.6</v>
      </c>
      <c r="P800" s="45"/>
      <c r="Q800" s="45">
        <v>760</v>
      </c>
      <c r="R800" s="46">
        <v>15</v>
      </c>
      <c r="S800" s="42">
        <f t="shared" si="85"/>
        <v>5365.6</v>
      </c>
      <c r="T800" s="45">
        <f t="shared" si="89"/>
        <v>11400</v>
      </c>
      <c r="U800" s="45"/>
      <c r="V800" s="45"/>
      <c r="W800" s="45"/>
      <c r="X800" s="45">
        <v>600</v>
      </c>
      <c r="Y800" s="42">
        <f t="shared" si="86"/>
        <v>4236</v>
      </c>
      <c r="Z800" s="40">
        <f t="shared" si="87"/>
        <v>80484</v>
      </c>
      <c r="AA800" s="42">
        <f t="shared" si="88"/>
        <v>28875.4</v>
      </c>
      <c r="AB800" s="40"/>
      <c r="AC800" s="40"/>
      <c r="AD800" s="40"/>
      <c r="AE800" s="40"/>
      <c r="AF800" s="40"/>
      <c r="AG800" s="40"/>
      <c r="AH800" s="40"/>
    </row>
    <row r="801" spans="1:34" s="29" customFormat="1" x14ac:dyDescent="0.25">
      <c r="A801" s="56">
        <v>798</v>
      </c>
      <c r="B801" s="56" t="s">
        <v>111</v>
      </c>
      <c r="C801" s="40" t="s">
        <v>866</v>
      </c>
      <c r="D801" s="40" t="s">
        <v>867</v>
      </c>
      <c r="E801" s="40">
        <v>74.12</v>
      </c>
      <c r="F801" s="40" t="s">
        <v>1770</v>
      </c>
      <c r="G801" s="40" t="s">
        <v>150</v>
      </c>
      <c r="H801" s="45">
        <v>35</v>
      </c>
      <c r="I801" s="55">
        <v>43429</v>
      </c>
      <c r="J801" s="55">
        <v>43460</v>
      </c>
      <c r="K801" s="55">
        <v>43592</v>
      </c>
      <c r="L801" s="45">
        <v>31</v>
      </c>
      <c r="M801" s="45">
        <v>163</v>
      </c>
      <c r="N801" s="45">
        <v>10440</v>
      </c>
      <c r="O801" s="42">
        <f t="shared" si="84"/>
        <v>73706.399999999994</v>
      </c>
      <c r="P801" s="45"/>
      <c r="Q801" s="45">
        <v>820</v>
      </c>
      <c r="R801" s="46">
        <v>15.5</v>
      </c>
      <c r="S801" s="42">
        <f t="shared" si="85"/>
        <v>5789.2</v>
      </c>
      <c r="T801" s="45">
        <f t="shared" si="89"/>
        <v>12710</v>
      </c>
      <c r="U801" s="45"/>
      <c r="V801" s="45"/>
      <c r="W801" s="45"/>
      <c r="X801" s="45">
        <v>750</v>
      </c>
      <c r="Y801" s="42">
        <f t="shared" si="86"/>
        <v>5294.9999999999991</v>
      </c>
      <c r="Z801" s="40">
        <f t="shared" si="87"/>
        <v>89732.599999999991</v>
      </c>
      <c r="AA801" s="42">
        <f t="shared" si="88"/>
        <v>16026.199999999997</v>
      </c>
      <c r="AB801" s="40"/>
      <c r="AC801" s="40"/>
      <c r="AD801" s="40"/>
      <c r="AE801" s="40"/>
      <c r="AF801" s="40"/>
      <c r="AG801" s="40"/>
      <c r="AH801" s="40"/>
    </row>
    <row r="802" spans="1:34" s="29" customFormat="1" ht="15.75" customHeight="1" x14ac:dyDescent="0.25">
      <c r="A802" s="56">
        <v>799</v>
      </c>
      <c r="B802" s="66" t="s">
        <v>868</v>
      </c>
      <c r="C802" s="40" t="s">
        <v>869</v>
      </c>
      <c r="D802" s="40" t="s">
        <v>870</v>
      </c>
      <c r="E802" s="40">
        <v>7.11</v>
      </c>
      <c r="F802" s="40" t="s">
        <v>1771</v>
      </c>
      <c r="G802" s="40" t="s">
        <v>151</v>
      </c>
      <c r="H802" s="45">
        <v>35</v>
      </c>
      <c r="I802" s="55">
        <v>43437</v>
      </c>
      <c r="J802" s="55">
        <v>43480</v>
      </c>
      <c r="K802" s="55">
        <v>43597</v>
      </c>
      <c r="L802" s="45">
        <v>43</v>
      </c>
      <c r="M802" s="45">
        <v>160</v>
      </c>
      <c r="N802" s="45">
        <v>9579</v>
      </c>
      <c r="O802" s="42">
        <f t="shared" si="84"/>
        <v>67627.740000000005</v>
      </c>
      <c r="P802" s="45"/>
      <c r="Q802" s="45">
        <v>890</v>
      </c>
      <c r="R802" s="46">
        <f>T802/Q802</f>
        <v>12.5</v>
      </c>
      <c r="S802" s="42">
        <f t="shared" si="85"/>
        <v>6283.4</v>
      </c>
      <c r="T802" s="45">
        <v>11125</v>
      </c>
      <c r="U802" s="45"/>
      <c r="V802" s="45"/>
      <c r="W802" s="45"/>
      <c r="X802" s="45">
        <v>720</v>
      </c>
      <c r="Y802" s="42">
        <f t="shared" si="86"/>
        <v>5083.2</v>
      </c>
      <c r="Z802" s="40">
        <f t="shared" si="87"/>
        <v>78542.5</v>
      </c>
      <c r="AA802" s="42">
        <f t="shared" si="88"/>
        <v>10914.759999999995</v>
      </c>
      <c r="AB802" s="40"/>
      <c r="AC802" s="40"/>
      <c r="AD802" s="40"/>
      <c r="AE802" s="40"/>
      <c r="AF802" s="40"/>
      <c r="AG802" s="40"/>
      <c r="AH802" s="40"/>
    </row>
    <row r="803" spans="1:34" s="29" customFormat="1" x14ac:dyDescent="0.25">
      <c r="A803" s="56">
        <v>800</v>
      </c>
      <c r="B803" s="66" t="s">
        <v>868</v>
      </c>
      <c r="C803" s="40" t="s">
        <v>869</v>
      </c>
      <c r="D803" s="40" t="s">
        <v>870</v>
      </c>
      <c r="E803" s="40">
        <v>7.12</v>
      </c>
      <c r="F803" s="40" t="s">
        <v>1772</v>
      </c>
      <c r="G803" s="40" t="s">
        <v>152</v>
      </c>
      <c r="H803" s="45">
        <v>35</v>
      </c>
      <c r="I803" s="55">
        <v>43437</v>
      </c>
      <c r="J803" s="55">
        <v>43475</v>
      </c>
      <c r="K803" s="55">
        <v>43598</v>
      </c>
      <c r="L803" s="45">
        <v>38</v>
      </c>
      <c r="M803" s="45">
        <v>161</v>
      </c>
      <c r="N803" s="45">
        <v>9604</v>
      </c>
      <c r="O803" s="42">
        <f t="shared" si="84"/>
        <v>67804.239999999991</v>
      </c>
      <c r="P803" s="45"/>
      <c r="Q803" s="45">
        <v>970</v>
      </c>
      <c r="R803" s="46">
        <f t="shared" ref="R803:R866" si="90">T803/Q803</f>
        <v>12.5</v>
      </c>
      <c r="S803" s="42">
        <f t="shared" si="85"/>
        <v>6848.2</v>
      </c>
      <c r="T803" s="45">
        <v>12125</v>
      </c>
      <c r="U803" s="45"/>
      <c r="V803" s="45"/>
      <c r="W803" s="45"/>
      <c r="X803" s="45">
        <v>760</v>
      </c>
      <c r="Y803" s="42">
        <f t="shared" si="86"/>
        <v>5365.6</v>
      </c>
      <c r="Z803" s="40">
        <f t="shared" si="87"/>
        <v>85602.5</v>
      </c>
      <c r="AA803" s="42">
        <f t="shared" si="88"/>
        <v>17798.260000000009</v>
      </c>
      <c r="AB803" s="40"/>
      <c r="AC803" s="40"/>
      <c r="AD803" s="40"/>
      <c r="AE803" s="40"/>
      <c r="AF803" s="40"/>
      <c r="AG803" s="40"/>
      <c r="AH803" s="40"/>
    </row>
    <row r="804" spans="1:34" s="29" customFormat="1" x14ac:dyDescent="0.25">
      <c r="A804" s="56">
        <v>801</v>
      </c>
      <c r="B804" s="66" t="s">
        <v>868</v>
      </c>
      <c r="C804" s="40" t="s">
        <v>869</v>
      </c>
      <c r="D804" s="40" t="s">
        <v>870</v>
      </c>
      <c r="E804" s="40">
        <v>7.13</v>
      </c>
      <c r="F804" s="40" t="s">
        <v>1773</v>
      </c>
      <c r="G804" s="40" t="s">
        <v>153</v>
      </c>
      <c r="H804" s="45">
        <v>35</v>
      </c>
      <c r="I804" s="55">
        <v>43437</v>
      </c>
      <c r="J804" s="55">
        <v>43480</v>
      </c>
      <c r="K804" s="55">
        <v>43596</v>
      </c>
      <c r="L804" s="45">
        <v>43</v>
      </c>
      <c r="M804" s="45">
        <v>159</v>
      </c>
      <c r="N804" s="45">
        <v>9679</v>
      </c>
      <c r="O804" s="42">
        <f t="shared" si="84"/>
        <v>68333.740000000005</v>
      </c>
      <c r="P804" s="45"/>
      <c r="Q804" s="45">
        <v>970</v>
      </c>
      <c r="R804" s="46">
        <f t="shared" si="90"/>
        <v>12.5</v>
      </c>
      <c r="S804" s="42">
        <f t="shared" si="85"/>
        <v>6848.2</v>
      </c>
      <c r="T804" s="45">
        <v>12125</v>
      </c>
      <c r="U804" s="45"/>
      <c r="V804" s="45"/>
      <c r="W804" s="45"/>
      <c r="X804" s="45">
        <v>750</v>
      </c>
      <c r="Y804" s="42">
        <f t="shared" si="86"/>
        <v>5294.9999999999991</v>
      </c>
      <c r="Z804" s="40">
        <f t="shared" si="87"/>
        <v>85602.5</v>
      </c>
      <c r="AA804" s="42">
        <f t="shared" si="88"/>
        <v>17268.759999999995</v>
      </c>
      <c r="AB804" s="40"/>
      <c r="AC804" s="40"/>
      <c r="AD804" s="40"/>
      <c r="AE804" s="40"/>
      <c r="AF804" s="40"/>
      <c r="AG804" s="40"/>
      <c r="AH804" s="40"/>
    </row>
    <row r="805" spans="1:34" s="29" customFormat="1" x14ac:dyDescent="0.25">
      <c r="A805" s="56">
        <v>802</v>
      </c>
      <c r="B805" s="66" t="s">
        <v>868</v>
      </c>
      <c r="C805" s="40" t="s">
        <v>869</v>
      </c>
      <c r="D805" s="40" t="s">
        <v>870</v>
      </c>
      <c r="E805" s="40">
        <v>7.14</v>
      </c>
      <c r="F805" s="40" t="s">
        <v>1774</v>
      </c>
      <c r="G805" s="40" t="s">
        <v>147</v>
      </c>
      <c r="H805" s="45">
        <v>35</v>
      </c>
      <c r="I805" s="55">
        <v>43439</v>
      </c>
      <c r="J805" s="55">
        <v>43483</v>
      </c>
      <c r="K805" s="55">
        <v>43602</v>
      </c>
      <c r="L805" s="45">
        <v>44</v>
      </c>
      <c r="M805" s="45">
        <v>163</v>
      </c>
      <c r="N805" s="45">
        <v>9744</v>
      </c>
      <c r="O805" s="42">
        <f t="shared" si="84"/>
        <v>68792.639999999999</v>
      </c>
      <c r="P805" s="45"/>
      <c r="Q805" s="45">
        <v>940</v>
      </c>
      <c r="R805" s="46">
        <f t="shared" si="90"/>
        <v>13</v>
      </c>
      <c r="S805" s="42">
        <f t="shared" si="85"/>
        <v>6636.4</v>
      </c>
      <c r="T805" s="45">
        <v>12220</v>
      </c>
      <c r="U805" s="45"/>
      <c r="V805" s="45"/>
      <c r="W805" s="45"/>
      <c r="X805" s="45">
        <v>760</v>
      </c>
      <c r="Y805" s="42">
        <f t="shared" si="86"/>
        <v>5365.6</v>
      </c>
      <c r="Z805" s="40">
        <f t="shared" si="87"/>
        <v>86273.2</v>
      </c>
      <c r="AA805" s="42">
        <f t="shared" si="88"/>
        <v>17480.559999999998</v>
      </c>
      <c r="AB805" s="40"/>
      <c r="AC805" s="40"/>
      <c r="AD805" s="40"/>
      <c r="AE805" s="40"/>
      <c r="AF805" s="40"/>
      <c r="AG805" s="40"/>
      <c r="AH805" s="40"/>
    </row>
    <row r="806" spans="1:34" s="29" customFormat="1" x14ac:dyDescent="0.25">
      <c r="A806" s="56">
        <v>803</v>
      </c>
      <c r="B806" s="66" t="s">
        <v>925</v>
      </c>
      <c r="C806" s="40" t="s">
        <v>926</v>
      </c>
      <c r="D806" s="40" t="s">
        <v>927</v>
      </c>
      <c r="E806" s="40">
        <v>19.010000000000002</v>
      </c>
      <c r="F806" s="38" t="s">
        <v>154</v>
      </c>
      <c r="G806" s="38" t="s">
        <v>155</v>
      </c>
      <c r="H806" s="40">
        <v>30</v>
      </c>
      <c r="I806" s="48">
        <v>43438</v>
      </c>
      <c r="J806" s="48">
        <v>43477</v>
      </c>
      <c r="K806" s="48">
        <v>43599</v>
      </c>
      <c r="L806" s="40">
        <v>39</v>
      </c>
      <c r="M806" s="40">
        <v>161</v>
      </c>
      <c r="N806" s="40">
        <v>8891</v>
      </c>
      <c r="O806" s="42">
        <f t="shared" si="84"/>
        <v>73232.203333333338</v>
      </c>
      <c r="P806" s="40"/>
      <c r="Q806" s="42">
        <v>960</v>
      </c>
      <c r="R806" s="46">
        <f t="shared" si="90"/>
        <v>14</v>
      </c>
      <c r="S806" s="42">
        <f t="shared" si="85"/>
        <v>7907.2</v>
      </c>
      <c r="T806" s="40">
        <v>13440</v>
      </c>
      <c r="U806" s="40">
        <v>800</v>
      </c>
      <c r="V806" s="40"/>
      <c r="W806" s="40"/>
      <c r="X806" s="42">
        <f>Q806-75</f>
        <v>885</v>
      </c>
      <c r="Y806" s="42">
        <f t="shared" si="86"/>
        <v>7289.45</v>
      </c>
      <c r="Z806" s="40">
        <f t="shared" si="87"/>
        <v>110700.8</v>
      </c>
      <c r="AA806" s="42">
        <f t="shared" si="88"/>
        <v>37468.596666666665</v>
      </c>
      <c r="AB806" s="40"/>
      <c r="AC806" s="40"/>
      <c r="AD806" s="40"/>
      <c r="AE806" s="40"/>
      <c r="AF806" s="40"/>
      <c r="AG806" s="40"/>
      <c r="AH806" s="40"/>
    </row>
    <row r="807" spans="1:34" customFormat="1" x14ac:dyDescent="0.3">
      <c r="A807" s="56">
        <v>804</v>
      </c>
      <c r="B807" s="66" t="s">
        <v>925</v>
      </c>
      <c r="C807" s="40" t="s">
        <v>926</v>
      </c>
      <c r="D807" s="40" t="s">
        <v>927</v>
      </c>
      <c r="E807" s="40">
        <v>19.02</v>
      </c>
      <c r="F807" s="38" t="s">
        <v>156</v>
      </c>
      <c r="G807" s="38" t="s">
        <v>157</v>
      </c>
      <c r="H807" s="40">
        <v>30</v>
      </c>
      <c r="I807" s="57">
        <v>43438</v>
      </c>
      <c r="J807" s="57">
        <v>43475</v>
      </c>
      <c r="K807" s="57">
        <v>43599</v>
      </c>
      <c r="L807" s="40">
        <v>37</v>
      </c>
      <c r="M807" s="40">
        <v>161</v>
      </c>
      <c r="N807" s="56">
        <v>8991</v>
      </c>
      <c r="O807" s="42">
        <f t="shared" si="84"/>
        <v>74055.87</v>
      </c>
      <c r="P807" s="58"/>
      <c r="Q807" s="40">
        <v>920</v>
      </c>
      <c r="R807" s="46">
        <f t="shared" si="90"/>
        <v>14</v>
      </c>
      <c r="S807" s="42">
        <f t="shared" si="85"/>
        <v>7577.7333333333336</v>
      </c>
      <c r="T807" s="40">
        <v>12880</v>
      </c>
      <c r="U807" s="58">
        <v>800</v>
      </c>
      <c r="V807" s="58"/>
      <c r="W807" s="58"/>
      <c r="X807" s="42">
        <f t="shared" ref="X807:X870" si="91">Q807-75</f>
        <v>845</v>
      </c>
      <c r="Y807" s="42">
        <f t="shared" si="86"/>
        <v>6959.9833333333336</v>
      </c>
      <c r="Z807" s="40">
        <f t="shared" si="87"/>
        <v>106088.26666666666</v>
      </c>
      <c r="AA807" s="42">
        <f t="shared" si="88"/>
        <v>32032.396666666667</v>
      </c>
      <c r="AB807" s="59"/>
      <c r="AC807" s="59"/>
      <c r="AD807" s="59"/>
      <c r="AE807" s="59"/>
      <c r="AF807" s="59"/>
      <c r="AG807" s="59"/>
      <c r="AH807" s="59"/>
    </row>
    <row r="808" spans="1:34" customFormat="1" x14ac:dyDescent="0.3">
      <c r="A808" s="56">
        <v>805</v>
      </c>
      <c r="B808" s="66" t="s">
        <v>925</v>
      </c>
      <c r="C808" s="40" t="s">
        <v>926</v>
      </c>
      <c r="D808" s="40" t="s">
        <v>927</v>
      </c>
      <c r="E808" s="40">
        <v>19.03</v>
      </c>
      <c r="F808" s="38" t="s">
        <v>158</v>
      </c>
      <c r="G808" s="38" t="s">
        <v>159</v>
      </c>
      <c r="H808" s="40">
        <v>30</v>
      </c>
      <c r="I808" s="57">
        <v>43437</v>
      </c>
      <c r="J808" s="57">
        <v>43477</v>
      </c>
      <c r="K808" s="57">
        <v>43598</v>
      </c>
      <c r="L808" s="40">
        <v>40</v>
      </c>
      <c r="M808" s="40">
        <v>161</v>
      </c>
      <c r="N808" s="56">
        <v>8799</v>
      </c>
      <c r="O808" s="42">
        <f t="shared" si="84"/>
        <v>72474.430000000008</v>
      </c>
      <c r="P808" s="58"/>
      <c r="Q808" s="40">
        <v>1000</v>
      </c>
      <c r="R808" s="46">
        <f t="shared" si="90"/>
        <v>14</v>
      </c>
      <c r="S808" s="42">
        <f t="shared" si="85"/>
        <v>8236.6666666666679</v>
      </c>
      <c r="T808" s="40">
        <v>14000</v>
      </c>
      <c r="U808" s="58">
        <v>760</v>
      </c>
      <c r="V808" s="58"/>
      <c r="W808" s="58"/>
      <c r="X808" s="42">
        <f t="shared" si="91"/>
        <v>925</v>
      </c>
      <c r="Y808" s="42">
        <f t="shared" si="86"/>
        <v>7618.9166666666661</v>
      </c>
      <c r="Z808" s="40">
        <f t="shared" si="87"/>
        <v>115313.33333333334</v>
      </c>
      <c r="AA808" s="42">
        <f t="shared" si="88"/>
        <v>42838.903333333335</v>
      </c>
      <c r="AB808" s="59"/>
      <c r="AC808" s="59"/>
      <c r="AD808" s="59"/>
      <c r="AE808" s="59"/>
      <c r="AF808" s="59"/>
      <c r="AG808" s="59"/>
      <c r="AH808" s="59"/>
    </row>
    <row r="809" spans="1:34" customFormat="1" x14ac:dyDescent="0.3">
      <c r="A809" s="56">
        <v>806</v>
      </c>
      <c r="B809" s="66" t="s">
        <v>925</v>
      </c>
      <c r="C809" s="40" t="s">
        <v>926</v>
      </c>
      <c r="D809" s="40" t="s">
        <v>927</v>
      </c>
      <c r="E809" s="40">
        <v>19.04</v>
      </c>
      <c r="F809" s="38" t="s">
        <v>160</v>
      </c>
      <c r="G809" s="38" t="s">
        <v>157</v>
      </c>
      <c r="H809" s="40">
        <v>30</v>
      </c>
      <c r="I809" s="57">
        <v>43438</v>
      </c>
      <c r="J809" s="57">
        <v>43477</v>
      </c>
      <c r="K809" s="57">
        <v>43600</v>
      </c>
      <c r="L809" s="40">
        <v>39</v>
      </c>
      <c r="M809" s="40">
        <v>162</v>
      </c>
      <c r="N809" s="56">
        <v>8791</v>
      </c>
      <c r="O809" s="42">
        <f t="shared" si="84"/>
        <v>72408.536666666667</v>
      </c>
      <c r="P809" s="58"/>
      <c r="Q809" s="40">
        <v>920</v>
      </c>
      <c r="R809" s="46">
        <f t="shared" si="90"/>
        <v>14</v>
      </c>
      <c r="S809" s="42">
        <f t="shared" si="85"/>
        <v>7577.7333333333336</v>
      </c>
      <c r="T809" s="40">
        <v>12880</v>
      </c>
      <c r="U809" s="58">
        <v>800</v>
      </c>
      <c r="V809" s="58"/>
      <c r="W809" s="58"/>
      <c r="X809" s="42">
        <f t="shared" si="91"/>
        <v>845</v>
      </c>
      <c r="Y809" s="42">
        <f t="shared" si="86"/>
        <v>6959.9833333333336</v>
      </c>
      <c r="Z809" s="40">
        <f t="shared" si="87"/>
        <v>106088.26666666666</v>
      </c>
      <c r="AA809" s="42">
        <f t="shared" si="88"/>
        <v>33679.729999999996</v>
      </c>
      <c r="AB809" s="59"/>
      <c r="AC809" s="59"/>
      <c r="AD809" s="59"/>
      <c r="AE809" s="59"/>
      <c r="AF809" s="59"/>
      <c r="AG809" s="59"/>
      <c r="AH809" s="59"/>
    </row>
    <row r="810" spans="1:34" customFormat="1" x14ac:dyDescent="0.3">
      <c r="A810" s="56">
        <v>807</v>
      </c>
      <c r="B810" s="66" t="s">
        <v>925</v>
      </c>
      <c r="C810" s="40" t="s">
        <v>926</v>
      </c>
      <c r="D810" s="40" t="s">
        <v>927</v>
      </c>
      <c r="E810" s="40">
        <v>19.05</v>
      </c>
      <c r="F810" s="38" t="s">
        <v>161</v>
      </c>
      <c r="G810" s="38" t="s">
        <v>162</v>
      </c>
      <c r="H810" s="40">
        <v>30</v>
      </c>
      <c r="I810" s="57">
        <v>43438</v>
      </c>
      <c r="J810" s="57">
        <v>43477</v>
      </c>
      <c r="K810" s="57">
        <v>43600</v>
      </c>
      <c r="L810" s="40">
        <v>39</v>
      </c>
      <c r="M810" s="40">
        <v>162</v>
      </c>
      <c r="N810" s="56">
        <v>8891</v>
      </c>
      <c r="O810" s="42">
        <f t="shared" si="84"/>
        <v>73232.203333333338</v>
      </c>
      <c r="P810" s="58"/>
      <c r="Q810" s="40">
        <v>960</v>
      </c>
      <c r="R810" s="46">
        <f t="shared" si="90"/>
        <v>14</v>
      </c>
      <c r="S810" s="42">
        <f t="shared" si="85"/>
        <v>7907.2</v>
      </c>
      <c r="T810" s="40">
        <v>13440</v>
      </c>
      <c r="U810" s="58">
        <v>760</v>
      </c>
      <c r="V810" s="58"/>
      <c r="W810" s="58"/>
      <c r="X810" s="42">
        <f t="shared" si="91"/>
        <v>885</v>
      </c>
      <c r="Y810" s="42">
        <f t="shared" si="86"/>
        <v>7289.45</v>
      </c>
      <c r="Z810" s="40">
        <f t="shared" si="87"/>
        <v>110700.8</v>
      </c>
      <c r="AA810" s="42">
        <f t="shared" si="88"/>
        <v>37468.596666666665</v>
      </c>
      <c r="AB810" s="59"/>
      <c r="AC810" s="59"/>
      <c r="AD810" s="59"/>
      <c r="AE810" s="59"/>
      <c r="AF810" s="59"/>
      <c r="AG810" s="59"/>
      <c r="AH810" s="59"/>
    </row>
    <row r="811" spans="1:34" customFormat="1" x14ac:dyDescent="0.3">
      <c r="A811" s="56">
        <v>808</v>
      </c>
      <c r="B811" s="66" t="s">
        <v>925</v>
      </c>
      <c r="C811" s="40" t="s">
        <v>926</v>
      </c>
      <c r="D811" s="40" t="s">
        <v>927</v>
      </c>
      <c r="E811" s="40">
        <v>19.059999999999999</v>
      </c>
      <c r="F811" s="38" t="s">
        <v>163</v>
      </c>
      <c r="G811" s="38" t="s">
        <v>164</v>
      </c>
      <c r="H811" s="40">
        <v>30</v>
      </c>
      <c r="I811" s="57">
        <v>43438</v>
      </c>
      <c r="J811" s="57">
        <v>43477</v>
      </c>
      <c r="K811" s="57">
        <v>43598</v>
      </c>
      <c r="L811" s="40">
        <v>39</v>
      </c>
      <c r="M811" s="40">
        <v>160</v>
      </c>
      <c r="N811" s="56">
        <v>8691</v>
      </c>
      <c r="O811" s="42">
        <f t="shared" si="84"/>
        <v>71584.87</v>
      </c>
      <c r="P811" s="58"/>
      <c r="Q811" s="40">
        <v>920</v>
      </c>
      <c r="R811" s="46">
        <f t="shared" si="90"/>
        <v>14</v>
      </c>
      <c r="S811" s="42">
        <f t="shared" si="85"/>
        <v>7577.7333333333336</v>
      </c>
      <c r="T811" s="40">
        <v>12880</v>
      </c>
      <c r="U811" s="58">
        <v>7620</v>
      </c>
      <c r="V811" s="58"/>
      <c r="W811" s="58"/>
      <c r="X811" s="42">
        <f t="shared" si="91"/>
        <v>845</v>
      </c>
      <c r="Y811" s="42">
        <f t="shared" si="86"/>
        <v>6959.9833333333336</v>
      </c>
      <c r="Z811" s="40">
        <f t="shared" si="87"/>
        <v>106088.26666666666</v>
      </c>
      <c r="AA811" s="42">
        <f t="shared" si="88"/>
        <v>34503.396666666667</v>
      </c>
      <c r="AB811" s="59"/>
      <c r="AC811" s="59"/>
      <c r="AD811" s="59"/>
      <c r="AE811" s="59"/>
      <c r="AF811" s="59"/>
      <c r="AG811" s="59"/>
      <c r="AH811" s="59"/>
    </row>
    <row r="812" spans="1:34" customFormat="1" x14ac:dyDescent="0.3">
      <c r="A812" s="56">
        <v>809</v>
      </c>
      <c r="B812" s="66" t="s">
        <v>925</v>
      </c>
      <c r="C812" s="40" t="s">
        <v>926</v>
      </c>
      <c r="D812" s="40" t="s">
        <v>927</v>
      </c>
      <c r="E812" s="40">
        <v>19.07</v>
      </c>
      <c r="F812" s="38" t="s">
        <v>165</v>
      </c>
      <c r="G812" s="38" t="s">
        <v>166</v>
      </c>
      <c r="H812" s="40">
        <v>30</v>
      </c>
      <c r="I812" s="57">
        <v>43438</v>
      </c>
      <c r="J812" s="57">
        <v>43478</v>
      </c>
      <c r="K812" s="57">
        <v>43598</v>
      </c>
      <c r="L812" s="40">
        <v>40</v>
      </c>
      <c r="M812" s="40">
        <v>160</v>
      </c>
      <c r="N812" s="56">
        <v>8991</v>
      </c>
      <c r="O812" s="42">
        <f t="shared" si="84"/>
        <v>74055.87</v>
      </c>
      <c r="P812" s="58"/>
      <c r="Q812" s="40">
        <v>1000</v>
      </c>
      <c r="R812" s="46">
        <f t="shared" si="90"/>
        <v>14</v>
      </c>
      <c r="S812" s="42">
        <f t="shared" si="85"/>
        <v>8236.6666666666679</v>
      </c>
      <c r="T812" s="40">
        <v>14000</v>
      </c>
      <c r="U812" s="58">
        <v>840</v>
      </c>
      <c r="V812" s="58"/>
      <c r="W812" s="58"/>
      <c r="X812" s="42">
        <f t="shared" si="91"/>
        <v>925</v>
      </c>
      <c r="Y812" s="42">
        <f t="shared" si="86"/>
        <v>7618.9166666666661</v>
      </c>
      <c r="Z812" s="40">
        <f t="shared" si="87"/>
        <v>115313.33333333334</v>
      </c>
      <c r="AA812" s="42">
        <f t="shared" si="88"/>
        <v>41257.463333333348</v>
      </c>
      <c r="AB812" s="59"/>
      <c r="AC812" s="59"/>
      <c r="AD812" s="59"/>
      <c r="AE812" s="59"/>
      <c r="AF812" s="59"/>
      <c r="AG812" s="59"/>
      <c r="AH812" s="59"/>
    </row>
    <row r="813" spans="1:34" customFormat="1" x14ac:dyDescent="0.3">
      <c r="A813" s="56">
        <v>810</v>
      </c>
      <c r="B813" s="66" t="s">
        <v>925</v>
      </c>
      <c r="C813" s="40" t="s">
        <v>926</v>
      </c>
      <c r="D813" s="40" t="s">
        <v>927</v>
      </c>
      <c r="E813" s="40">
        <v>19.079999999999998</v>
      </c>
      <c r="F813" s="38" t="s">
        <v>167</v>
      </c>
      <c r="G813" s="38" t="s">
        <v>168</v>
      </c>
      <c r="H813" s="40">
        <v>30</v>
      </c>
      <c r="I813" s="57">
        <v>43437</v>
      </c>
      <c r="J813" s="57">
        <v>43478</v>
      </c>
      <c r="K813" s="57">
        <v>43599</v>
      </c>
      <c r="L813" s="40">
        <v>41</v>
      </c>
      <c r="M813" s="40">
        <v>162</v>
      </c>
      <c r="N813" s="56">
        <v>8491</v>
      </c>
      <c r="O813" s="42">
        <f t="shared" si="84"/>
        <v>69937.536666666667</v>
      </c>
      <c r="P813" s="58"/>
      <c r="Q813" s="40">
        <v>960</v>
      </c>
      <c r="R813" s="46">
        <f t="shared" si="90"/>
        <v>14</v>
      </c>
      <c r="S813" s="42">
        <f t="shared" si="85"/>
        <v>7907.2</v>
      </c>
      <c r="T813" s="40">
        <v>13440</v>
      </c>
      <c r="U813" s="58">
        <v>800</v>
      </c>
      <c r="V813" s="58"/>
      <c r="W813" s="58"/>
      <c r="X813" s="42">
        <f t="shared" si="91"/>
        <v>885</v>
      </c>
      <c r="Y813" s="42">
        <f t="shared" si="86"/>
        <v>7289.45</v>
      </c>
      <c r="Z813" s="40">
        <f t="shared" si="87"/>
        <v>110700.8</v>
      </c>
      <c r="AA813" s="42">
        <f t="shared" si="88"/>
        <v>40763.263333333336</v>
      </c>
      <c r="AB813" s="59"/>
      <c r="AC813" s="59"/>
      <c r="AD813" s="59"/>
      <c r="AE813" s="59"/>
      <c r="AF813" s="59"/>
      <c r="AG813" s="59"/>
      <c r="AH813" s="59"/>
    </row>
    <row r="814" spans="1:34" customFormat="1" x14ac:dyDescent="0.3">
      <c r="A814" s="56">
        <v>811</v>
      </c>
      <c r="B814" s="66" t="s">
        <v>925</v>
      </c>
      <c r="C814" s="40" t="s">
        <v>926</v>
      </c>
      <c r="D814" s="40" t="s">
        <v>927</v>
      </c>
      <c r="E814" s="40">
        <v>19.09</v>
      </c>
      <c r="F814" s="38" t="s">
        <v>169</v>
      </c>
      <c r="G814" s="38" t="s">
        <v>170</v>
      </c>
      <c r="H814" s="40">
        <v>30</v>
      </c>
      <c r="I814" s="57">
        <v>43437</v>
      </c>
      <c r="J814" s="57">
        <v>43475</v>
      </c>
      <c r="K814" s="57">
        <v>43598</v>
      </c>
      <c r="L814" s="40">
        <v>38</v>
      </c>
      <c r="M814" s="40">
        <v>161</v>
      </c>
      <c r="N814" s="56">
        <v>8891</v>
      </c>
      <c r="O814" s="42">
        <f t="shared" si="84"/>
        <v>73232.203333333338</v>
      </c>
      <c r="P814" s="58"/>
      <c r="Q814" s="40">
        <v>920</v>
      </c>
      <c r="R814" s="46">
        <f t="shared" si="90"/>
        <v>14</v>
      </c>
      <c r="S814" s="42">
        <f t="shared" si="85"/>
        <v>7577.7333333333336</v>
      </c>
      <c r="T814" s="40">
        <v>12880</v>
      </c>
      <c r="U814" s="58">
        <v>760</v>
      </c>
      <c r="V814" s="58"/>
      <c r="W814" s="58"/>
      <c r="X814" s="42">
        <f t="shared" si="91"/>
        <v>845</v>
      </c>
      <c r="Y814" s="42">
        <f t="shared" si="86"/>
        <v>6959.9833333333336</v>
      </c>
      <c r="Z814" s="40">
        <f t="shared" si="87"/>
        <v>106088.26666666666</v>
      </c>
      <c r="AA814" s="42">
        <f t="shared" si="88"/>
        <v>32856.063333333324</v>
      </c>
      <c r="AB814" s="59"/>
      <c r="AC814" s="59"/>
      <c r="AD814" s="59"/>
      <c r="AE814" s="59"/>
      <c r="AF814" s="59"/>
      <c r="AG814" s="59"/>
      <c r="AH814" s="59"/>
    </row>
    <row r="815" spans="1:34" customFormat="1" x14ac:dyDescent="0.3">
      <c r="A815" s="56">
        <v>812</v>
      </c>
      <c r="B815" s="66" t="s">
        <v>925</v>
      </c>
      <c r="C815" s="40" t="s">
        <v>926</v>
      </c>
      <c r="D815" s="40" t="s">
        <v>927</v>
      </c>
      <c r="E815" s="40">
        <v>19.100000000000001</v>
      </c>
      <c r="F815" s="38" t="s">
        <v>173</v>
      </c>
      <c r="G815" s="38" t="s">
        <v>174</v>
      </c>
      <c r="H815" s="40">
        <v>30</v>
      </c>
      <c r="I815" s="57">
        <v>43439</v>
      </c>
      <c r="J815" s="57">
        <v>43475</v>
      </c>
      <c r="K815" s="57">
        <v>43600</v>
      </c>
      <c r="L815" s="40">
        <v>36</v>
      </c>
      <c r="M815" s="40">
        <v>161</v>
      </c>
      <c r="N815" s="56">
        <v>8791</v>
      </c>
      <c r="O815" s="42">
        <f t="shared" si="84"/>
        <v>72408.536666666667</v>
      </c>
      <c r="P815" s="58"/>
      <c r="Q815" s="40">
        <v>880</v>
      </c>
      <c r="R815" s="46">
        <f t="shared" si="90"/>
        <v>14</v>
      </c>
      <c r="S815" s="42">
        <f t="shared" si="85"/>
        <v>7248.2666666666664</v>
      </c>
      <c r="T815" s="40">
        <v>12320</v>
      </c>
      <c r="U815" s="58">
        <v>720</v>
      </c>
      <c r="V815" s="58"/>
      <c r="W815" s="58"/>
      <c r="X815" s="42">
        <f t="shared" si="91"/>
        <v>805</v>
      </c>
      <c r="Y815" s="42">
        <f t="shared" si="86"/>
        <v>6630.5166666666664</v>
      </c>
      <c r="Z815" s="40">
        <f t="shared" si="87"/>
        <v>101475.73333333334</v>
      </c>
      <c r="AA815" s="42">
        <f t="shared" si="88"/>
        <v>29067.19666666667</v>
      </c>
      <c r="AB815" s="59"/>
      <c r="AC815" s="59"/>
      <c r="AD815" s="59"/>
      <c r="AE815" s="59"/>
      <c r="AF815" s="59"/>
      <c r="AG815" s="59"/>
      <c r="AH815" s="59"/>
    </row>
    <row r="816" spans="1:34" customFormat="1" x14ac:dyDescent="0.3">
      <c r="A816" s="56">
        <v>813</v>
      </c>
      <c r="B816" s="66" t="s">
        <v>925</v>
      </c>
      <c r="C816" s="40" t="s">
        <v>926</v>
      </c>
      <c r="D816" s="40" t="s">
        <v>927</v>
      </c>
      <c r="E816" s="40">
        <v>19.11</v>
      </c>
      <c r="F816" s="38" t="s">
        <v>175</v>
      </c>
      <c r="G816" s="38" t="s">
        <v>176</v>
      </c>
      <c r="H816" s="40">
        <v>30</v>
      </c>
      <c r="I816" s="57">
        <v>43439</v>
      </c>
      <c r="J816" s="57">
        <v>43477</v>
      </c>
      <c r="K816" s="57">
        <v>43601</v>
      </c>
      <c r="L816" s="40">
        <v>38</v>
      </c>
      <c r="M816" s="40">
        <v>162</v>
      </c>
      <c r="N816" s="56">
        <v>8791</v>
      </c>
      <c r="O816" s="42">
        <f t="shared" si="84"/>
        <v>72408.536666666667</v>
      </c>
      <c r="P816" s="58"/>
      <c r="Q816" s="40">
        <v>960</v>
      </c>
      <c r="R816" s="46">
        <f t="shared" si="90"/>
        <v>14</v>
      </c>
      <c r="S816" s="42">
        <f t="shared" si="85"/>
        <v>7907.2</v>
      </c>
      <c r="T816" s="40">
        <v>13440</v>
      </c>
      <c r="U816" s="58">
        <v>800</v>
      </c>
      <c r="V816" s="58"/>
      <c r="W816" s="58"/>
      <c r="X816" s="42">
        <f t="shared" si="91"/>
        <v>885</v>
      </c>
      <c r="Y816" s="42">
        <f t="shared" si="86"/>
        <v>7289.45</v>
      </c>
      <c r="Z816" s="40">
        <f t="shared" si="87"/>
        <v>110700.8</v>
      </c>
      <c r="AA816" s="42">
        <f t="shared" si="88"/>
        <v>38292.263333333336</v>
      </c>
      <c r="AB816" s="59"/>
      <c r="AC816" s="59"/>
      <c r="AD816" s="59"/>
      <c r="AE816" s="59"/>
      <c r="AF816" s="59"/>
      <c r="AG816" s="59"/>
      <c r="AH816" s="59"/>
    </row>
    <row r="817" spans="1:34" customFormat="1" x14ac:dyDescent="0.3">
      <c r="A817" s="56">
        <v>814</v>
      </c>
      <c r="B817" s="66" t="s">
        <v>925</v>
      </c>
      <c r="C817" s="40" t="s">
        <v>926</v>
      </c>
      <c r="D817" s="40" t="s">
        <v>927</v>
      </c>
      <c r="E817" s="40">
        <v>19.12</v>
      </c>
      <c r="F817" s="38" t="s">
        <v>177</v>
      </c>
      <c r="G817" s="38" t="s">
        <v>178</v>
      </c>
      <c r="H817" s="40">
        <v>30</v>
      </c>
      <c r="I817" s="57">
        <v>43439</v>
      </c>
      <c r="J817" s="57">
        <v>43476</v>
      </c>
      <c r="K817" s="57">
        <v>43601</v>
      </c>
      <c r="L817" s="40">
        <v>37</v>
      </c>
      <c r="M817" s="40">
        <v>162</v>
      </c>
      <c r="N817" s="56">
        <v>8991</v>
      </c>
      <c r="O817" s="42">
        <f t="shared" si="84"/>
        <v>74055.87</v>
      </c>
      <c r="P817" s="58"/>
      <c r="Q817" s="40">
        <v>920</v>
      </c>
      <c r="R817" s="46">
        <f t="shared" si="90"/>
        <v>14</v>
      </c>
      <c r="S817" s="42">
        <f t="shared" si="85"/>
        <v>7577.7333333333336</v>
      </c>
      <c r="T817" s="40">
        <v>12880</v>
      </c>
      <c r="U817" s="58">
        <v>780</v>
      </c>
      <c r="V817" s="58"/>
      <c r="W817" s="58"/>
      <c r="X817" s="42">
        <f t="shared" si="91"/>
        <v>845</v>
      </c>
      <c r="Y817" s="42">
        <f t="shared" si="86"/>
        <v>6959.9833333333336</v>
      </c>
      <c r="Z817" s="40">
        <f t="shared" si="87"/>
        <v>106088.26666666666</v>
      </c>
      <c r="AA817" s="42">
        <f t="shared" si="88"/>
        <v>32032.396666666667</v>
      </c>
      <c r="AB817" s="59"/>
      <c r="AC817" s="59"/>
      <c r="AD817" s="59"/>
      <c r="AE817" s="59"/>
      <c r="AF817" s="59"/>
      <c r="AG817" s="59"/>
      <c r="AH817" s="59"/>
    </row>
    <row r="818" spans="1:34" customFormat="1" x14ac:dyDescent="0.3">
      <c r="A818" s="56">
        <v>815</v>
      </c>
      <c r="B818" s="66" t="s">
        <v>925</v>
      </c>
      <c r="C818" s="40" t="s">
        <v>926</v>
      </c>
      <c r="D818" s="40" t="s">
        <v>927</v>
      </c>
      <c r="E818" s="40">
        <v>19.13</v>
      </c>
      <c r="F818" s="38" t="s">
        <v>179</v>
      </c>
      <c r="G818" s="38" t="s">
        <v>180</v>
      </c>
      <c r="H818" s="40">
        <v>30</v>
      </c>
      <c r="I818" s="57">
        <v>43439</v>
      </c>
      <c r="J818" s="57">
        <v>43477</v>
      </c>
      <c r="K818" s="57">
        <v>43600</v>
      </c>
      <c r="L818" s="40">
        <v>38</v>
      </c>
      <c r="M818" s="40">
        <v>161</v>
      </c>
      <c r="N818" s="56">
        <v>8891</v>
      </c>
      <c r="O818" s="42">
        <f t="shared" si="84"/>
        <v>73232.203333333338</v>
      </c>
      <c r="P818" s="58"/>
      <c r="Q818" s="40">
        <v>960</v>
      </c>
      <c r="R818" s="46">
        <f t="shared" si="90"/>
        <v>14</v>
      </c>
      <c r="S818" s="42">
        <f t="shared" si="85"/>
        <v>7907.2</v>
      </c>
      <c r="T818" s="40">
        <v>13440</v>
      </c>
      <c r="U818" s="58">
        <v>800</v>
      </c>
      <c r="V818" s="58"/>
      <c r="W818" s="58"/>
      <c r="X818" s="42">
        <f t="shared" si="91"/>
        <v>885</v>
      </c>
      <c r="Y818" s="42">
        <f t="shared" si="86"/>
        <v>7289.45</v>
      </c>
      <c r="Z818" s="40">
        <f t="shared" si="87"/>
        <v>110700.8</v>
      </c>
      <c r="AA818" s="42">
        <f t="shared" si="88"/>
        <v>37468.596666666665</v>
      </c>
      <c r="AB818" s="59"/>
      <c r="AC818" s="59"/>
      <c r="AD818" s="59"/>
      <c r="AE818" s="59"/>
      <c r="AF818" s="59"/>
      <c r="AG818" s="59"/>
      <c r="AH818" s="59"/>
    </row>
    <row r="819" spans="1:34" customFormat="1" x14ac:dyDescent="0.3">
      <c r="A819" s="56">
        <v>816</v>
      </c>
      <c r="B819" s="66" t="s">
        <v>925</v>
      </c>
      <c r="C819" s="40" t="s">
        <v>926</v>
      </c>
      <c r="D819" s="40" t="s">
        <v>927</v>
      </c>
      <c r="E819" s="40">
        <v>19.14</v>
      </c>
      <c r="F819" s="38" t="s">
        <v>181</v>
      </c>
      <c r="G819" s="38" t="s">
        <v>182</v>
      </c>
      <c r="H819" s="40">
        <v>30</v>
      </c>
      <c r="I819" s="57">
        <v>43439</v>
      </c>
      <c r="J819" s="57">
        <v>43475</v>
      </c>
      <c r="K819" s="57">
        <v>43600</v>
      </c>
      <c r="L819" s="40">
        <v>36</v>
      </c>
      <c r="M819" s="40">
        <v>161</v>
      </c>
      <c r="N819" s="56">
        <v>8791</v>
      </c>
      <c r="O819" s="42">
        <f t="shared" si="84"/>
        <v>72408.536666666667</v>
      </c>
      <c r="P819" s="58"/>
      <c r="Q819" s="40">
        <v>920</v>
      </c>
      <c r="R819" s="46">
        <f t="shared" si="90"/>
        <v>14</v>
      </c>
      <c r="S819" s="42">
        <f t="shared" si="85"/>
        <v>7577.7333333333336</v>
      </c>
      <c r="T819" s="40">
        <v>12880</v>
      </c>
      <c r="U819" s="58">
        <v>800</v>
      </c>
      <c r="V819" s="58"/>
      <c r="W819" s="58"/>
      <c r="X819" s="42">
        <f t="shared" si="91"/>
        <v>845</v>
      </c>
      <c r="Y819" s="42">
        <f t="shared" si="86"/>
        <v>6959.9833333333336</v>
      </c>
      <c r="Z819" s="40">
        <f t="shared" si="87"/>
        <v>106088.26666666666</v>
      </c>
      <c r="AA819" s="42">
        <f t="shared" si="88"/>
        <v>33679.729999999996</v>
      </c>
      <c r="AB819" s="59"/>
      <c r="AC819" s="59"/>
      <c r="AD819" s="59"/>
      <c r="AE819" s="59"/>
      <c r="AF819" s="59"/>
      <c r="AG819" s="59"/>
      <c r="AH819" s="59"/>
    </row>
    <row r="820" spans="1:34" customFormat="1" x14ac:dyDescent="0.3">
      <c r="A820" s="56">
        <v>817</v>
      </c>
      <c r="B820" s="66" t="s">
        <v>925</v>
      </c>
      <c r="C820" s="40" t="s">
        <v>926</v>
      </c>
      <c r="D820" s="40" t="s">
        <v>927</v>
      </c>
      <c r="E820" s="40">
        <v>19.149999999999999</v>
      </c>
      <c r="F820" s="38" t="s">
        <v>183</v>
      </c>
      <c r="G820" s="38" t="s">
        <v>178</v>
      </c>
      <c r="H820" s="40">
        <v>30</v>
      </c>
      <c r="I820" s="57">
        <v>43439</v>
      </c>
      <c r="J820" s="57">
        <v>43477</v>
      </c>
      <c r="K820" s="57">
        <v>43599</v>
      </c>
      <c r="L820" s="40">
        <v>38</v>
      </c>
      <c r="M820" s="40">
        <v>160</v>
      </c>
      <c r="N820" s="56">
        <v>8791</v>
      </c>
      <c r="O820" s="42">
        <f t="shared" si="84"/>
        <v>72408.536666666667</v>
      </c>
      <c r="P820" s="58"/>
      <c r="Q820" s="40">
        <v>1000</v>
      </c>
      <c r="R820" s="46">
        <f t="shared" si="90"/>
        <v>14</v>
      </c>
      <c r="S820" s="42">
        <f t="shared" si="85"/>
        <v>8236.6666666666679</v>
      </c>
      <c r="T820" s="40">
        <v>14000</v>
      </c>
      <c r="U820" s="58">
        <v>840</v>
      </c>
      <c r="V820" s="58"/>
      <c r="W820" s="58"/>
      <c r="X820" s="42">
        <f t="shared" si="91"/>
        <v>925</v>
      </c>
      <c r="Y820" s="42">
        <f t="shared" si="86"/>
        <v>7618.9166666666661</v>
      </c>
      <c r="Z820" s="40">
        <f t="shared" si="87"/>
        <v>115313.33333333334</v>
      </c>
      <c r="AA820" s="42">
        <f t="shared" si="88"/>
        <v>42904.796666666676</v>
      </c>
      <c r="AB820" s="59"/>
      <c r="AC820" s="59"/>
      <c r="AD820" s="59"/>
      <c r="AE820" s="59"/>
      <c r="AF820" s="59"/>
      <c r="AG820" s="59"/>
      <c r="AH820" s="59"/>
    </row>
    <row r="821" spans="1:34" customFormat="1" x14ac:dyDescent="0.3">
      <c r="A821" s="56">
        <v>818</v>
      </c>
      <c r="B821" s="66" t="s">
        <v>925</v>
      </c>
      <c r="C821" s="40" t="s">
        <v>926</v>
      </c>
      <c r="D821" s="40" t="s">
        <v>927</v>
      </c>
      <c r="E821" s="40">
        <v>19.16</v>
      </c>
      <c r="F821" s="38" t="s">
        <v>181</v>
      </c>
      <c r="G821" s="38" t="s">
        <v>184</v>
      </c>
      <c r="H821" s="40">
        <v>30</v>
      </c>
      <c r="I821" s="57">
        <v>43439</v>
      </c>
      <c r="J821" s="57">
        <v>43477</v>
      </c>
      <c r="K821" s="57">
        <v>43600</v>
      </c>
      <c r="L821" s="40">
        <v>38</v>
      </c>
      <c r="M821" s="40">
        <v>161</v>
      </c>
      <c r="N821" s="56">
        <v>8891</v>
      </c>
      <c r="O821" s="42">
        <f t="shared" si="84"/>
        <v>73232.203333333338</v>
      </c>
      <c r="P821" s="58"/>
      <c r="Q821" s="40">
        <v>960</v>
      </c>
      <c r="R821" s="46">
        <f t="shared" si="90"/>
        <v>14</v>
      </c>
      <c r="S821" s="42">
        <f t="shared" si="85"/>
        <v>7907.2</v>
      </c>
      <c r="T821" s="40">
        <v>13440</v>
      </c>
      <c r="U821" s="58">
        <v>800</v>
      </c>
      <c r="V821" s="58"/>
      <c r="W821" s="58"/>
      <c r="X821" s="42">
        <f t="shared" si="91"/>
        <v>885</v>
      </c>
      <c r="Y821" s="42">
        <f t="shared" si="86"/>
        <v>7289.45</v>
      </c>
      <c r="Z821" s="40">
        <f t="shared" si="87"/>
        <v>110700.8</v>
      </c>
      <c r="AA821" s="42">
        <f t="shared" si="88"/>
        <v>37468.596666666665</v>
      </c>
      <c r="AB821" s="59"/>
      <c r="AC821" s="59"/>
      <c r="AD821" s="59"/>
      <c r="AE821" s="59"/>
      <c r="AF821" s="59"/>
      <c r="AG821" s="59"/>
      <c r="AH821" s="59"/>
    </row>
    <row r="822" spans="1:34" customFormat="1" x14ac:dyDescent="0.3">
      <c r="A822" s="56">
        <v>819</v>
      </c>
      <c r="B822" s="66" t="s">
        <v>925</v>
      </c>
      <c r="C822" s="40" t="s">
        <v>928</v>
      </c>
      <c r="D822" s="40" t="s">
        <v>929</v>
      </c>
      <c r="E822" s="40">
        <v>1.1100000000000001</v>
      </c>
      <c r="F822" s="38" t="s">
        <v>185</v>
      </c>
      <c r="G822" s="38" t="s">
        <v>186</v>
      </c>
      <c r="H822" s="40">
        <v>30</v>
      </c>
      <c r="I822" s="57">
        <v>43427</v>
      </c>
      <c r="J822" s="57">
        <v>43469</v>
      </c>
      <c r="K822" s="57">
        <v>43588</v>
      </c>
      <c r="L822" s="40">
        <v>42</v>
      </c>
      <c r="M822" s="40">
        <v>161</v>
      </c>
      <c r="N822" s="56">
        <v>8891</v>
      </c>
      <c r="O822" s="42">
        <f t="shared" si="84"/>
        <v>73232.203333333338</v>
      </c>
      <c r="P822" s="58"/>
      <c r="Q822" s="40">
        <v>920</v>
      </c>
      <c r="R822" s="46">
        <f t="shared" si="90"/>
        <v>14</v>
      </c>
      <c r="S822" s="42">
        <f t="shared" si="85"/>
        <v>7577.7333333333336</v>
      </c>
      <c r="T822" s="40">
        <v>12880</v>
      </c>
      <c r="U822" s="58">
        <v>720</v>
      </c>
      <c r="V822" s="58"/>
      <c r="W822" s="58"/>
      <c r="X822" s="42">
        <f t="shared" si="91"/>
        <v>845</v>
      </c>
      <c r="Y822" s="42">
        <f t="shared" si="86"/>
        <v>6959.9833333333336</v>
      </c>
      <c r="Z822" s="40">
        <f t="shared" si="87"/>
        <v>106088.26666666666</v>
      </c>
      <c r="AA822" s="42">
        <f t="shared" si="88"/>
        <v>32856.063333333324</v>
      </c>
      <c r="AB822" s="59"/>
      <c r="AC822" s="59"/>
      <c r="AD822" s="59"/>
      <c r="AE822" s="59"/>
      <c r="AF822" s="59"/>
      <c r="AG822" s="59"/>
      <c r="AH822" s="59"/>
    </row>
    <row r="823" spans="1:34" customFormat="1" x14ac:dyDescent="0.3">
      <c r="A823" s="56">
        <v>820</v>
      </c>
      <c r="B823" s="66" t="s">
        <v>925</v>
      </c>
      <c r="C823" s="40" t="s">
        <v>928</v>
      </c>
      <c r="D823" s="40" t="s">
        <v>929</v>
      </c>
      <c r="E823" s="40">
        <v>1.1200000000000001</v>
      </c>
      <c r="F823" s="38" t="s">
        <v>187</v>
      </c>
      <c r="G823" s="38" t="s">
        <v>188</v>
      </c>
      <c r="H823" s="40">
        <v>30</v>
      </c>
      <c r="I823" s="57">
        <v>43427</v>
      </c>
      <c r="J823" s="57">
        <v>43467</v>
      </c>
      <c r="K823" s="57">
        <v>43588</v>
      </c>
      <c r="L823" s="40">
        <v>40</v>
      </c>
      <c r="M823" s="40">
        <v>161</v>
      </c>
      <c r="N823" s="56">
        <v>8791</v>
      </c>
      <c r="O823" s="42">
        <f t="shared" si="84"/>
        <v>72408.536666666667</v>
      </c>
      <c r="P823" s="58"/>
      <c r="Q823" s="40">
        <v>960</v>
      </c>
      <c r="R823" s="46">
        <f t="shared" si="90"/>
        <v>14</v>
      </c>
      <c r="S823" s="42">
        <f t="shared" si="85"/>
        <v>7907.2</v>
      </c>
      <c r="T823" s="40">
        <v>13440</v>
      </c>
      <c r="U823" s="58">
        <v>760</v>
      </c>
      <c r="V823" s="58"/>
      <c r="W823" s="58"/>
      <c r="X823" s="42">
        <f t="shared" si="91"/>
        <v>885</v>
      </c>
      <c r="Y823" s="42">
        <f t="shared" si="86"/>
        <v>7289.45</v>
      </c>
      <c r="Z823" s="40">
        <f t="shared" si="87"/>
        <v>110700.8</v>
      </c>
      <c r="AA823" s="42">
        <f t="shared" si="88"/>
        <v>38292.263333333336</v>
      </c>
      <c r="AB823" s="59"/>
      <c r="AC823" s="59"/>
      <c r="AD823" s="59"/>
      <c r="AE823" s="59"/>
      <c r="AF823" s="59"/>
      <c r="AG823" s="59"/>
      <c r="AH823" s="59"/>
    </row>
    <row r="824" spans="1:34" customFormat="1" x14ac:dyDescent="0.3">
      <c r="A824" s="56">
        <v>821</v>
      </c>
      <c r="B824" s="66" t="s">
        <v>925</v>
      </c>
      <c r="C824" s="40" t="s">
        <v>928</v>
      </c>
      <c r="D824" s="40" t="s">
        <v>929</v>
      </c>
      <c r="E824" s="40">
        <v>1.1299999999999999</v>
      </c>
      <c r="F824" s="38" t="s">
        <v>189</v>
      </c>
      <c r="G824" s="38" t="s">
        <v>190</v>
      </c>
      <c r="H824" s="40">
        <v>30</v>
      </c>
      <c r="I824" s="57">
        <v>43427</v>
      </c>
      <c r="J824" s="57">
        <v>43468</v>
      </c>
      <c r="K824" s="57">
        <v>43589</v>
      </c>
      <c r="L824" s="40">
        <v>41</v>
      </c>
      <c r="M824" s="40">
        <v>162</v>
      </c>
      <c r="N824" s="56">
        <v>8891</v>
      </c>
      <c r="O824" s="42">
        <f t="shared" si="84"/>
        <v>73232.203333333338</v>
      </c>
      <c r="P824" s="58"/>
      <c r="Q824" s="40">
        <v>880</v>
      </c>
      <c r="R824" s="46">
        <f t="shared" si="90"/>
        <v>14</v>
      </c>
      <c r="S824" s="42">
        <f t="shared" si="85"/>
        <v>7248.2666666666664</v>
      </c>
      <c r="T824" s="40">
        <v>12320</v>
      </c>
      <c r="U824" s="58">
        <v>720</v>
      </c>
      <c r="V824" s="58"/>
      <c r="W824" s="58"/>
      <c r="X824" s="42">
        <f t="shared" si="91"/>
        <v>805</v>
      </c>
      <c r="Y824" s="42">
        <f t="shared" si="86"/>
        <v>6630.5166666666664</v>
      </c>
      <c r="Z824" s="40">
        <f t="shared" si="87"/>
        <v>101475.73333333334</v>
      </c>
      <c r="AA824" s="42">
        <f t="shared" si="88"/>
        <v>28243.53</v>
      </c>
      <c r="AB824" s="59"/>
      <c r="AC824" s="59"/>
      <c r="AD824" s="59"/>
      <c r="AE824" s="59"/>
      <c r="AF824" s="59"/>
      <c r="AG824" s="59"/>
      <c r="AH824" s="59"/>
    </row>
    <row r="825" spans="1:34" customFormat="1" x14ac:dyDescent="0.3">
      <c r="A825" s="56">
        <v>822</v>
      </c>
      <c r="B825" s="66" t="s">
        <v>925</v>
      </c>
      <c r="C825" s="40" t="s">
        <v>928</v>
      </c>
      <c r="D825" s="40" t="s">
        <v>929</v>
      </c>
      <c r="E825" s="40">
        <v>1.1399999999999999</v>
      </c>
      <c r="F825" s="38" t="s">
        <v>191</v>
      </c>
      <c r="G825" s="38" t="s">
        <v>192</v>
      </c>
      <c r="H825" s="40">
        <v>30</v>
      </c>
      <c r="I825" s="57">
        <v>43425</v>
      </c>
      <c r="J825" s="57">
        <v>43467</v>
      </c>
      <c r="K825" s="57">
        <v>43586</v>
      </c>
      <c r="L825" s="40">
        <v>42</v>
      </c>
      <c r="M825" s="40">
        <v>161</v>
      </c>
      <c r="N825" s="56">
        <v>8791</v>
      </c>
      <c r="O825" s="42">
        <f t="shared" si="84"/>
        <v>72408.536666666667</v>
      </c>
      <c r="P825" s="58"/>
      <c r="Q825" s="40">
        <v>880</v>
      </c>
      <c r="R825" s="46">
        <f t="shared" si="90"/>
        <v>14</v>
      </c>
      <c r="S825" s="42">
        <f t="shared" si="85"/>
        <v>7248.2666666666664</v>
      </c>
      <c r="T825" s="40">
        <v>12320</v>
      </c>
      <c r="U825" s="58">
        <v>720</v>
      </c>
      <c r="V825" s="58"/>
      <c r="W825" s="58"/>
      <c r="X825" s="42">
        <f t="shared" si="91"/>
        <v>805</v>
      </c>
      <c r="Y825" s="42">
        <f t="shared" si="86"/>
        <v>6630.5166666666664</v>
      </c>
      <c r="Z825" s="40">
        <f t="shared" si="87"/>
        <v>101475.73333333334</v>
      </c>
      <c r="AA825" s="42">
        <f t="shared" si="88"/>
        <v>29067.19666666667</v>
      </c>
      <c r="AB825" s="59"/>
      <c r="AC825" s="59"/>
      <c r="AD825" s="59"/>
      <c r="AE825" s="59"/>
      <c r="AF825" s="59"/>
      <c r="AG825" s="59"/>
      <c r="AH825" s="59"/>
    </row>
    <row r="826" spans="1:34" customFormat="1" x14ac:dyDescent="0.3">
      <c r="A826" s="56">
        <v>823</v>
      </c>
      <c r="B826" s="66" t="s">
        <v>925</v>
      </c>
      <c r="C826" s="40" t="s">
        <v>928</v>
      </c>
      <c r="D826" s="40" t="s">
        <v>929</v>
      </c>
      <c r="E826" s="40">
        <v>1.1499999999999999</v>
      </c>
      <c r="F826" s="38" t="s">
        <v>193</v>
      </c>
      <c r="G826" s="38" t="s">
        <v>194</v>
      </c>
      <c r="H826" s="40">
        <v>30</v>
      </c>
      <c r="I826" s="57">
        <v>43426</v>
      </c>
      <c r="J826" s="57">
        <v>43470</v>
      </c>
      <c r="K826" s="57">
        <v>43586</v>
      </c>
      <c r="L826" s="40">
        <v>44</v>
      </c>
      <c r="M826" s="40">
        <v>160</v>
      </c>
      <c r="N826" s="56">
        <v>8791</v>
      </c>
      <c r="O826" s="42">
        <f t="shared" si="84"/>
        <v>72408.536666666667</v>
      </c>
      <c r="P826" s="58"/>
      <c r="Q826" s="40">
        <v>920</v>
      </c>
      <c r="R826" s="46">
        <f t="shared" si="90"/>
        <v>14</v>
      </c>
      <c r="S826" s="42">
        <f t="shared" si="85"/>
        <v>7577.7333333333336</v>
      </c>
      <c r="T826" s="40">
        <v>12880</v>
      </c>
      <c r="U826" s="58">
        <v>720</v>
      </c>
      <c r="V826" s="58"/>
      <c r="W826" s="58"/>
      <c r="X826" s="42">
        <f t="shared" si="91"/>
        <v>845</v>
      </c>
      <c r="Y826" s="42">
        <f t="shared" si="86"/>
        <v>6959.9833333333336</v>
      </c>
      <c r="Z826" s="40">
        <f t="shared" si="87"/>
        <v>106088.26666666666</v>
      </c>
      <c r="AA826" s="42">
        <f t="shared" si="88"/>
        <v>33679.729999999996</v>
      </c>
      <c r="AB826" s="59"/>
      <c r="AC826" s="59"/>
      <c r="AD826" s="59"/>
      <c r="AE826" s="59"/>
      <c r="AF826" s="59"/>
      <c r="AG826" s="59"/>
      <c r="AH826" s="59"/>
    </row>
    <row r="827" spans="1:34" customFormat="1" x14ac:dyDescent="0.3">
      <c r="A827" s="56">
        <v>824</v>
      </c>
      <c r="B827" s="66" t="s">
        <v>925</v>
      </c>
      <c r="C827" s="40" t="s">
        <v>928</v>
      </c>
      <c r="D827" s="40" t="s">
        <v>929</v>
      </c>
      <c r="E827" s="40">
        <v>1.1599999999999999</v>
      </c>
      <c r="F827" s="38" t="s">
        <v>195</v>
      </c>
      <c r="G827" s="38" t="s">
        <v>196</v>
      </c>
      <c r="H827" s="40">
        <v>30</v>
      </c>
      <c r="I827" s="57">
        <v>43425</v>
      </c>
      <c r="J827" s="57">
        <v>43469</v>
      </c>
      <c r="K827" s="57">
        <v>43587</v>
      </c>
      <c r="L827" s="40">
        <v>44</v>
      </c>
      <c r="M827" s="40">
        <v>162</v>
      </c>
      <c r="N827" s="56">
        <v>8891</v>
      </c>
      <c r="O827" s="42">
        <f t="shared" si="84"/>
        <v>73232.203333333338</v>
      </c>
      <c r="P827" s="58"/>
      <c r="Q827" s="40">
        <v>880</v>
      </c>
      <c r="R827" s="46">
        <f t="shared" si="90"/>
        <v>14</v>
      </c>
      <c r="S827" s="42">
        <f t="shared" si="85"/>
        <v>7248.2666666666664</v>
      </c>
      <c r="T827" s="40">
        <v>12320</v>
      </c>
      <c r="U827" s="58">
        <v>720</v>
      </c>
      <c r="V827" s="58"/>
      <c r="W827" s="58"/>
      <c r="X827" s="42">
        <f t="shared" si="91"/>
        <v>805</v>
      </c>
      <c r="Y827" s="42">
        <f t="shared" si="86"/>
        <v>6630.5166666666664</v>
      </c>
      <c r="Z827" s="40">
        <f t="shared" si="87"/>
        <v>101475.73333333334</v>
      </c>
      <c r="AA827" s="42">
        <f t="shared" si="88"/>
        <v>28243.53</v>
      </c>
      <c r="AB827" s="59"/>
      <c r="AC827" s="59"/>
      <c r="AD827" s="59"/>
      <c r="AE827" s="59"/>
      <c r="AF827" s="59"/>
      <c r="AG827" s="59"/>
      <c r="AH827" s="59"/>
    </row>
    <row r="828" spans="1:34" customFormat="1" x14ac:dyDescent="0.3">
      <c r="A828" s="56">
        <v>825</v>
      </c>
      <c r="B828" s="66" t="s">
        <v>925</v>
      </c>
      <c r="C828" s="40" t="s">
        <v>928</v>
      </c>
      <c r="D828" s="40" t="s">
        <v>929</v>
      </c>
      <c r="E828" s="40">
        <v>1.17</v>
      </c>
      <c r="F828" s="38" t="s">
        <v>1828</v>
      </c>
      <c r="G828" s="38" t="s">
        <v>761</v>
      </c>
      <c r="H828" s="40">
        <v>30</v>
      </c>
      <c r="I828" s="57">
        <v>43425</v>
      </c>
      <c r="J828" s="57">
        <v>76341</v>
      </c>
      <c r="K828" s="57">
        <v>43586</v>
      </c>
      <c r="L828" s="40">
        <v>32</v>
      </c>
      <c r="M828" s="40">
        <v>161</v>
      </c>
      <c r="N828" s="56">
        <v>8691</v>
      </c>
      <c r="O828" s="42">
        <f t="shared" si="84"/>
        <v>71584.87</v>
      </c>
      <c r="P828" s="58"/>
      <c r="Q828" s="40">
        <v>920</v>
      </c>
      <c r="R828" s="46">
        <f t="shared" si="90"/>
        <v>14</v>
      </c>
      <c r="S828" s="42">
        <f t="shared" si="85"/>
        <v>7577.7333333333336</v>
      </c>
      <c r="T828" s="40">
        <v>12880</v>
      </c>
      <c r="U828" s="58">
        <v>720</v>
      </c>
      <c r="V828" s="58"/>
      <c r="W828" s="58"/>
      <c r="X828" s="42">
        <f t="shared" si="91"/>
        <v>845</v>
      </c>
      <c r="Y828" s="42">
        <f t="shared" si="86"/>
        <v>6959.9833333333336</v>
      </c>
      <c r="Z828" s="40">
        <f t="shared" si="87"/>
        <v>106088.26666666666</v>
      </c>
      <c r="AA828" s="42">
        <f t="shared" si="88"/>
        <v>34503.396666666667</v>
      </c>
      <c r="AB828" s="59"/>
      <c r="AC828" s="59"/>
      <c r="AD828" s="59"/>
      <c r="AE828" s="59"/>
      <c r="AF828" s="59"/>
      <c r="AG828" s="59"/>
      <c r="AH828" s="59"/>
    </row>
    <row r="829" spans="1:34" customFormat="1" x14ac:dyDescent="0.3">
      <c r="A829" s="56">
        <v>826</v>
      </c>
      <c r="B829" s="66" t="s">
        <v>925</v>
      </c>
      <c r="C829" s="40" t="s">
        <v>928</v>
      </c>
      <c r="D829" s="40" t="s">
        <v>929</v>
      </c>
      <c r="E829" s="40">
        <v>1.18</v>
      </c>
      <c r="F829" s="38" t="s">
        <v>1829</v>
      </c>
      <c r="G829" s="38" t="s">
        <v>762</v>
      </c>
      <c r="H829" s="40">
        <v>30</v>
      </c>
      <c r="I829" s="57">
        <v>43425</v>
      </c>
      <c r="J829" s="57">
        <v>43470</v>
      </c>
      <c r="K829" s="57">
        <v>43586</v>
      </c>
      <c r="L829" s="40">
        <v>45</v>
      </c>
      <c r="M829" s="40">
        <v>161</v>
      </c>
      <c r="N829" s="56">
        <v>8791</v>
      </c>
      <c r="O829" s="42">
        <f t="shared" si="84"/>
        <v>72408.536666666667</v>
      </c>
      <c r="P829" s="58"/>
      <c r="Q829" s="40">
        <v>960</v>
      </c>
      <c r="R829" s="46">
        <f t="shared" si="90"/>
        <v>14</v>
      </c>
      <c r="S829" s="42">
        <f t="shared" si="85"/>
        <v>7907.2</v>
      </c>
      <c r="T829" s="40">
        <v>13440</v>
      </c>
      <c r="U829" s="58">
        <v>800</v>
      </c>
      <c r="V829" s="58"/>
      <c r="W829" s="58"/>
      <c r="X829" s="42">
        <f t="shared" si="91"/>
        <v>885</v>
      </c>
      <c r="Y829" s="42">
        <f t="shared" si="86"/>
        <v>7289.45</v>
      </c>
      <c r="Z829" s="40">
        <f t="shared" si="87"/>
        <v>110700.8</v>
      </c>
      <c r="AA829" s="42">
        <f t="shared" si="88"/>
        <v>38292.263333333336</v>
      </c>
      <c r="AB829" s="59"/>
      <c r="AC829" s="59"/>
      <c r="AD829" s="59"/>
      <c r="AE829" s="59"/>
      <c r="AF829" s="59"/>
      <c r="AG829" s="59"/>
      <c r="AH829" s="59"/>
    </row>
    <row r="830" spans="1:34" customFormat="1" x14ac:dyDescent="0.3">
      <c r="A830" s="56">
        <v>827</v>
      </c>
      <c r="B830" s="66" t="s">
        <v>925</v>
      </c>
      <c r="C830" s="40" t="s">
        <v>928</v>
      </c>
      <c r="D830" s="40" t="s">
        <v>929</v>
      </c>
      <c r="E830" s="40">
        <v>1.19</v>
      </c>
      <c r="F830" s="38" t="s">
        <v>1816</v>
      </c>
      <c r="G830" s="38" t="s">
        <v>763</v>
      </c>
      <c r="H830" s="40">
        <v>30</v>
      </c>
      <c r="I830" s="57">
        <v>43425</v>
      </c>
      <c r="J830" s="57">
        <v>43469</v>
      </c>
      <c r="K830" s="57">
        <v>43587</v>
      </c>
      <c r="L830" s="40">
        <v>44</v>
      </c>
      <c r="M830" s="40">
        <v>162</v>
      </c>
      <c r="N830" s="56">
        <v>8691</v>
      </c>
      <c r="O830" s="42">
        <f t="shared" si="84"/>
        <v>71584.87</v>
      </c>
      <c r="P830" s="58"/>
      <c r="Q830" s="40">
        <v>1000</v>
      </c>
      <c r="R830" s="46">
        <f t="shared" si="90"/>
        <v>14</v>
      </c>
      <c r="S830" s="42">
        <f t="shared" si="85"/>
        <v>8236.6666666666679</v>
      </c>
      <c r="T830" s="40">
        <v>14000</v>
      </c>
      <c r="U830" s="58">
        <v>800</v>
      </c>
      <c r="V830" s="58"/>
      <c r="W830" s="58"/>
      <c r="X830" s="42">
        <f t="shared" si="91"/>
        <v>925</v>
      </c>
      <c r="Y830" s="42">
        <f t="shared" si="86"/>
        <v>7618.9166666666661</v>
      </c>
      <c r="Z830" s="40">
        <f t="shared" si="87"/>
        <v>115313.33333333334</v>
      </c>
      <c r="AA830" s="42">
        <f t="shared" si="88"/>
        <v>43728.463333333348</v>
      </c>
      <c r="AB830" s="59"/>
      <c r="AC830" s="59"/>
      <c r="AD830" s="59"/>
      <c r="AE830" s="59"/>
      <c r="AF830" s="59"/>
      <c r="AG830" s="59"/>
      <c r="AH830" s="59"/>
    </row>
    <row r="831" spans="1:34" customFormat="1" x14ac:dyDescent="0.3">
      <c r="A831" s="56">
        <v>828</v>
      </c>
      <c r="B831" s="66" t="s">
        <v>925</v>
      </c>
      <c r="C831" s="40" t="s">
        <v>928</v>
      </c>
      <c r="D831" s="40" t="s">
        <v>929</v>
      </c>
      <c r="E831" s="40">
        <v>1.2</v>
      </c>
      <c r="F831" s="38" t="s">
        <v>1812</v>
      </c>
      <c r="G831" s="38" t="s">
        <v>764</v>
      </c>
      <c r="H831" s="40">
        <v>30</v>
      </c>
      <c r="I831" s="57">
        <v>43425</v>
      </c>
      <c r="J831" s="57">
        <v>43469</v>
      </c>
      <c r="K831" s="57">
        <v>43586</v>
      </c>
      <c r="L831" s="40">
        <v>44</v>
      </c>
      <c r="M831" s="40">
        <v>161</v>
      </c>
      <c r="N831" s="56">
        <v>8691</v>
      </c>
      <c r="O831" s="42">
        <f t="shared" si="84"/>
        <v>71584.87</v>
      </c>
      <c r="P831" s="58"/>
      <c r="Q831" s="40">
        <v>960</v>
      </c>
      <c r="R831" s="46">
        <f t="shared" si="90"/>
        <v>14</v>
      </c>
      <c r="S831" s="42">
        <f t="shared" si="85"/>
        <v>7907.2</v>
      </c>
      <c r="T831" s="40">
        <v>13440</v>
      </c>
      <c r="U831" s="58">
        <v>720</v>
      </c>
      <c r="V831" s="58"/>
      <c r="W831" s="58"/>
      <c r="X831" s="42">
        <f t="shared" si="91"/>
        <v>885</v>
      </c>
      <c r="Y831" s="42">
        <f t="shared" si="86"/>
        <v>7289.45</v>
      </c>
      <c r="Z831" s="40">
        <f t="shared" si="87"/>
        <v>110700.8</v>
      </c>
      <c r="AA831" s="42">
        <f t="shared" si="88"/>
        <v>39115.930000000008</v>
      </c>
      <c r="AB831" s="59"/>
      <c r="AC831" s="59"/>
      <c r="AD831" s="59"/>
      <c r="AE831" s="59"/>
      <c r="AF831" s="59"/>
      <c r="AG831" s="59"/>
      <c r="AH831" s="59"/>
    </row>
    <row r="832" spans="1:34" customFormat="1" x14ac:dyDescent="0.3">
      <c r="A832" s="56">
        <v>829</v>
      </c>
      <c r="B832" s="66" t="s">
        <v>925</v>
      </c>
      <c r="C832" s="40" t="s">
        <v>928</v>
      </c>
      <c r="D832" s="40" t="s">
        <v>929</v>
      </c>
      <c r="E832" s="40">
        <v>1.21</v>
      </c>
      <c r="F832" s="38" t="s">
        <v>1817</v>
      </c>
      <c r="G832" s="38" t="s">
        <v>765</v>
      </c>
      <c r="H832" s="40">
        <v>30</v>
      </c>
      <c r="I832" s="57">
        <v>43425</v>
      </c>
      <c r="J832" s="57">
        <v>43469</v>
      </c>
      <c r="K832" s="57">
        <v>43586</v>
      </c>
      <c r="L832" s="40">
        <v>44</v>
      </c>
      <c r="M832" s="40">
        <v>161</v>
      </c>
      <c r="N832" s="56">
        <v>8691</v>
      </c>
      <c r="O832" s="42">
        <f t="shared" si="84"/>
        <v>71584.87</v>
      </c>
      <c r="P832" s="58"/>
      <c r="Q832" s="40">
        <v>960</v>
      </c>
      <c r="R832" s="46">
        <f t="shared" si="90"/>
        <v>14</v>
      </c>
      <c r="S832" s="42">
        <f t="shared" si="85"/>
        <v>7907.2</v>
      </c>
      <c r="T832" s="40">
        <v>13440</v>
      </c>
      <c r="U832" s="58">
        <v>760</v>
      </c>
      <c r="V832" s="58"/>
      <c r="W832" s="58"/>
      <c r="X832" s="42">
        <f t="shared" si="91"/>
        <v>885</v>
      </c>
      <c r="Y832" s="42">
        <f t="shared" si="86"/>
        <v>7289.45</v>
      </c>
      <c r="Z832" s="40">
        <f t="shared" si="87"/>
        <v>110700.8</v>
      </c>
      <c r="AA832" s="42">
        <f t="shared" si="88"/>
        <v>39115.930000000008</v>
      </c>
      <c r="AB832" s="59"/>
      <c r="AC832" s="59"/>
      <c r="AD832" s="59"/>
      <c r="AE832" s="59"/>
      <c r="AF832" s="59"/>
      <c r="AG832" s="59"/>
      <c r="AH832" s="59"/>
    </row>
    <row r="833" spans="1:34" customFormat="1" x14ac:dyDescent="0.3">
      <c r="A833" s="56">
        <v>830</v>
      </c>
      <c r="B833" s="66" t="s">
        <v>925</v>
      </c>
      <c r="C833" s="40" t="s">
        <v>928</v>
      </c>
      <c r="D833" s="40" t="s">
        <v>929</v>
      </c>
      <c r="E833" s="40">
        <v>1.22</v>
      </c>
      <c r="F833" s="38" t="s">
        <v>1830</v>
      </c>
      <c r="G833" s="38" t="s">
        <v>766</v>
      </c>
      <c r="H833" s="40">
        <v>30</v>
      </c>
      <c r="I833" s="57">
        <v>43425</v>
      </c>
      <c r="J833" s="57">
        <v>43469</v>
      </c>
      <c r="K833" s="57">
        <v>43587</v>
      </c>
      <c r="L833" s="40">
        <v>44</v>
      </c>
      <c r="M833" s="40">
        <v>162</v>
      </c>
      <c r="N833" s="56">
        <v>8991</v>
      </c>
      <c r="O833" s="42">
        <f t="shared" si="84"/>
        <v>74055.87</v>
      </c>
      <c r="P833" s="58"/>
      <c r="Q833" s="40">
        <v>920</v>
      </c>
      <c r="R833" s="46">
        <f t="shared" si="90"/>
        <v>14</v>
      </c>
      <c r="S833" s="42">
        <f t="shared" si="85"/>
        <v>7577.7333333333336</v>
      </c>
      <c r="T833" s="40">
        <v>12880</v>
      </c>
      <c r="U833" s="58">
        <v>720</v>
      </c>
      <c r="V833" s="58"/>
      <c r="W833" s="58"/>
      <c r="X833" s="42">
        <f t="shared" si="91"/>
        <v>845</v>
      </c>
      <c r="Y833" s="42">
        <f t="shared" si="86"/>
        <v>6959.9833333333336</v>
      </c>
      <c r="Z833" s="40">
        <f t="shared" si="87"/>
        <v>106088.26666666666</v>
      </c>
      <c r="AA833" s="42">
        <f t="shared" si="88"/>
        <v>32032.396666666667</v>
      </c>
      <c r="AB833" s="59"/>
      <c r="AC833" s="59"/>
      <c r="AD833" s="59"/>
      <c r="AE833" s="59"/>
      <c r="AF833" s="59"/>
      <c r="AG833" s="59"/>
      <c r="AH833" s="59"/>
    </row>
    <row r="834" spans="1:34" customFormat="1" x14ac:dyDescent="0.3">
      <c r="A834" s="56">
        <v>831</v>
      </c>
      <c r="B834" s="66" t="s">
        <v>925</v>
      </c>
      <c r="C834" s="40" t="s">
        <v>928</v>
      </c>
      <c r="D834" s="40" t="s">
        <v>929</v>
      </c>
      <c r="E834" s="40">
        <v>1.23</v>
      </c>
      <c r="F834" s="38" t="s">
        <v>767</v>
      </c>
      <c r="G834" s="38" t="s">
        <v>768</v>
      </c>
      <c r="H834" s="40">
        <v>30</v>
      </c>
      <c r="I834" s="57">
        <v>43425</v>
      </c>
      <c r="J834" s="57">
        <v>43469</v>
      </c>
      <c r="K834" s="57">
        <v>43586</v>
      </c>
      <c r="L834" s="40">
        <v>44</v>
      </c>
      <c r="M834" s="40">
        <v>161</v>
      </c>
      <c r="N834" s="56">
        <v>8791</v>
      </c>
      <c r="O834" s="42">
        <f t="shared" si="84"/>
        <v>72408.536666666667</v>
      </c>
      <c r="P834" s="58"/>
      <c r="Q834" s="40">
        <v>960</v>
      </c>
      <c r="R834" s="46">
        <f t="shared" si="90"/>
        <v>14</v>
      </c>
      <c r="S834" s="42">
        <f t="shared" si="85"/>
        <v>7907.2</v>
      </c>
      <c r="T834" s="40">
        <v>13440</v>
      </c>
      <c r="U834" s="58">
        <v>760</v>
      </c>
      <c r="V834" s="58"/>
      <c r="W834" s="58"/>
      <c r="X834" s="42">
        <f t="shared" si="91"/>
        <v>885</v>
      </c>
      <c r="Y834" s="42">
        <f t="shared" si="86"/>
        <v>7289.45</v>
      </c>
      <c r="Z834" s="40">
        <f t="shared" si="87"/>
        <v>110700.8</v>
      </c>
      <c r="AA834" s="42">
        <f t="shared" si="88"/>
        <v>38292.263333333336</v>
      </c>
      <c r="AB834" s="59"/>
      <c r="AC834" s="59"/>
      <c r="AD834" s="59"/>
      <c r="AE834" s="59"/>
      <c r="AF834" s="59"/>
      <c r="AG834" s="59"/>
      <c r="AH834" s="59"/>
    </row>
    <row r="835" spans="1:34" customFormat="1" x14ac:dyDescent="0.3">
      <c r="A835" s="56">
        <v>832</v>
      </c>
      <c r="B835" s="66" t="s">
        <v>925</v>
      </c>
      <c r="C835" s="40" t="s">
        <v>928</v>
      </c>
      <c r="D835" s="40" t="s">
        <v>929</v>
      </c>
      <c r="E835" s="40">
        <v>1.24</v>
      </c>
      <c r="F835" s="38" t="s">
        <v>1831</v>
      </c>
      <c r="G835" s="38" t="s">
        <v>769</v>
      </c>
      <c r="H835" s="40">
        <v>30</v>
      </c>
      <c r="I835" s="57">
        <v>43425</v>
      </c>
      <c r="J835" s="57">
        <v>43468</v>
      </c>
      <c r="K835" s="57">
        <v>43586</v>
      </c>
      <c r="L835" s="40">
        <v>43</v>
      </c>
      <c r="M835" s="40">
        <v>161</v>
      </c>
      <c r="N835" s="56">
        <v>8891</v>
      </c>
      <c r="O835" s="42">
        <f t="shared" si="84"/>
        <v>73232.203333333338</v>
      </c>
      <c r="P835" s="58"/>
      <c r="Q835" s="40">
        <v>920</v>
      </c>
      <c r="R835" s="46">
        <f t="shared" si="90"/>
        <v>14</v>
      </c>
      <c r="S835" s="42">
        <f t="shared" si="85"/>
        <v>7577.7333333333336</v>
      </c>
      <c r="T835" s="40">
        <v>12880</v>
      </c>
      <c r="U835" s="58">
        <v>720</v>
      </c>
      <c r="V835" s="58"/>
      <c r="W835" s="58"/>
      <c r="X835" s="42">
        <f t="shared" si="91"/>
        <v>845</v>
      </c>
      <c r="Y835" s="42">
        <f t="shared" si="86"/>
        <v>6959.9833333333336</v>
      </c>
      <c r="Z835" s="40">
        <f t="shared" si="87"/>
        <v>106088.26666666666</v>
      </c>
      <c r="AA835" s="42">
        <f t="shared" si="88"/>
        <v>32856.063333333324</v>
      </c>
      <c r="AB835" s="59"/>
      <c r="AC835" s="59"/>
      <c r="AD835" s="59"/>
      <c r="AE835" s="59"/>
      <c r="AF835" s="59"/>
      <c r="AG835" s="59"/>
      <c r="AH835" s="59"/>
    </row>
    <row r="836" spans="1:34" customFormat="1" x14ac:dyDescent="0.3">
      <c r="A836" s="56">
        <v>833</v>
      </c>
      <c r="B836" s="66" t="s">
        <v>925</v>
      </c>
      <c r="C836" s="40" t="s">
        <v>928</v>
      </c>
      <c r="D836" s="40" t="s">
        <v>929</v>
      </c>
      <c r="E836" s="40">
        <v>1.25</v>
      </c>
      <c r="F836" s="38" t="s">
        <v>1832</v>
      </c>
      <c r="G836" s="38" t="s">
        <v>770</v>
      </c>
      <c r="H836" s="40">
        <v>30</v>
      </c>
      <c r="I836" s="57">
        <v>43425</v>
      </c>
      <c r="J836" s="57">
        <v>43469</v>
      </c>
      <c r="K836" s="57">
        <v>43587</v>
      </c>
      <c r="L836" s="40">
        <v>44</v>
      </c>
      <c r="M836" s="40">
        <v>162</v>
      </c>
      <c r="N836" s="56">
        <v>8691</v>
      </c>
      <c r="O836" s="42">
        <f t="shared" si="84"/>
        <v>71584.87</v>
      </c>
      <c r="P836" s="58"/>
      <c r="Q836" s="40">
        <v>960</v>
      </c>
      <c r="R836" s="46">
        <f t="shared" si="90"/>
        <v>14</v>
      </c>
      <c r="S836" s="42">
        <f t="shared" si="85"/>
        <v>7907.2</v>
      </c>
      <c r="T836" s="40">
        <v>13440</v>
      </c>
      <c r="U836" s="58">
        <v>760</v>
      </c>
      <c r="V836" s="58"/>
      <c r="W836" s="58"/>
      <c r="X836" s="42">
        <f t="shared" si="91"/>
        <v>885</v>
      </c>
      <c r="Y836" s="42">
        <f t="shared" si="86"/>
        <v>7289.45</v>
      </c>
      <c r="Z836" s="40">
        <f t="shared" si="87"/>
        <v>110700.8</v>
      </c>
      <c r="AA836" s="42">
        <f t="shared" si="88"/>
        <v>39115.930000000008</v>
      </c>
      <c r="AB836" s="59"/>
      <c r="AC836" s="59"/>
      <c r="AD836" s="59"/>
      <c r="AE836" s="59"/>
      <c r="AF836" s="59"/>
      <c r="AG836" s="59"/>
      <c r="AH836" s="59"/>
    </row>
    <row r="837" spans="1:34" customFormat="1" x14ac:dyDescent="0.3">
      <c r="A837" s="56">
        <v>834</v>
      </c>
      <c r="B837" s="66" t="s">
        <v>925</v>
      </c>
      <c r="C837" s="40" t="s">
        <v>928</v>
      </c>
      <c r="D837" s="40" t="s">
        <v>929</v>
      </c>
      <c r="E837" s="40">
        <v>1.26</v>
      </c>
      <c r="F837" s="38" t="s">
        <v>1833</v>
      </c>
      <c r="G837" s="38" t="s">
        <v>772</v>
      </c>
      <c r="H837" s="40">
        <v>30</v>
      </c>
      <c r="I837" s="57">
        <v>43425</v>
      </c>
      <c r="J837" s="57">
        <v>43468</v>
      </c>
      <c r="K837" s="57">
        <v>43586</v>
      </c>
      <c r="L837" s="40">
        <v>43</v>
      </c>
      <c r="M837" s="40">
        <v>161</v>
      </c>
      <c r="N837" s="56">
        <v>8691</v>
      </c>
      <c r="O837" s="42">
        <f t="shared" ref="O837:O900" si="92">(N837/H837)*247.1</f>
        <v>71584.87</v>
      </c>
      <c r="P837" s="58"/>
      <c r="Q837" s="40">
        <v>960</v>
      </c>
      <c r="R837" s="46">
        <f t="shared" si="90"/>
        <v>14</v>
      </c>
      <c r="S837" s="42">
        <f t="shared" ref="S837:S900" si="93">(Q837/H837)*247.1</f>
        <v>7907.2</v>
      </c>
      <c r="T837" s="40">
        <v>13440</v>
      </c>
      <c r="U837" s="58">
        <v>760</v>
      </c>
      <c r="V837" s="58"/>
      <c r="W837" s="58"/>
      <c r="X837" s="42">
        <f t="shared" si="91"/>
        <v>885</v>
      </c>
      <c r="Y837" s="42">
        <f t="shared" ref="Y837:Y900" si="94">(X837/H837)*247.1</f>
        <v>7289.45</v>
      </c>
      <c r="Z837" s="40">
        <f t="shared" ref="Z837:Z900" si="95">S837*R837</f>
        <v>110700.8</v>
      </c>
      <c r="AA837" s="42">
        <f t="shared" ref="AA837:AA900" si="96">Z837-O837</f>
        <v>39115.930000000008</v>
      </c>
      <c r="AB837" s="59"/>
      <c r="AC837" s="59"/>
      <c r="AD837" s="59"/>
      <c r="AE837" s="59"/>
      <c r="AF837" s="59"/>
      <c r="AG837" s="59"/>
      <c r="AH837" s="59"/>
    </row>
    <row r="838" spans="1:34" customFormat="1" x14ac:dyDescent="0.3">
      <c r="A838" s="56">
        <v>835</v>
      </c>
      <c r="B838" s="66" t="s">
        <v>925</v>
      </c>
      <c r="C838" s="40" t="s">
        <v>930</v>
      </c>
      <c r="D838" s="40" t="s">
        <v>931</v>
      </c>
      <c r="E838" s="40">
        <v>9.02</v>
      </c>
      <c r="F838" s="38" t="s">
        <v>1834</v>
      </c>
      <c r="G838" s="38" t="s">
        <v>773</v>
      </c>
      <c r="H838" s="56">
        <v>30</v>
      </c>
      <c r="I838" s="57">
        <v>43444</v>
      </c>
      <c r="J838" s="57">
        <v>43489</v>
      </c>
      <c r="K838" s="57">
        <v>43604</v>
      </c>
      <c r="L838" s="40">
        <v>45</v>
      </c>
      <c r="M838" s="40">
        <v>160</v>
      </c>
      <c r="N838" s="56">
        <v>9239</v>
      </c>
      <c r="O838" s="42">
        <f t="shared" si="92"/>
        <v>76098.563333333324</v>
      </c>
      <c r="P838" s="58"/>
      <c r="Q838" s="40">
        <v>960</v>
      </c>
      <c r="R838" s="46">
        <f t="shared" si="90"/>
        <v>13</v>
      </c>
      <c r="S838" s="42">
        <f t="shared" si="93"/>
        <v>7907.2</v>
      </c>
      <c r="T838" s="40">
        <v>12480</v>
      </c>
      <c r="U838" s="58">
        <v>750</v>
      </c>
      <c r="V838" s="58"/>
      <c r="W838" s="58"/>
      <c r="X838" s="42">
        <f t="shared" si="91"/>
        <v>885</v>
      </c>
      <c r="Y838" s="42">
        <f t="shared" si="94"/>
        <v>7289.45</v>
      </c>
      <c r="Z838" s="40">
        <f t="shared" si="95"/>
        <v>102793.59999999999</v>
      </c>
      <c r="AA838" s="42">
        <f t="shared" si="96"/>
        <v>26695.036666666667</v>
      </c>
      <c r="AB838" s="59"/>
      <c r="AC838" s="59"/>
      <c r="AD838" s="59"/>
      <c r="AE838" s="59"/>
      <c r="AF838" s="59"/>
      <c r="AG838" s="59"/>
      <c r="AH838" s="59"/>
    </row>
    <row r="839" spans="1:34" customFormat="1" x14ac:dyDescent="0.3">
      <c r="A839" s="56">
        <v>836</v>
      </c>
      <c r="B839" s="66" t="s">
        <v>925</v>
      </c>
      <c r="C839" s="40" t="s">
        <v>930</v>
      </c>
      <c r="D839" s="40" t="s">
        <v>931</v>
      </c>
      <c r="E839" s="40">
        <v>9.0299999999999994</v>
      </c>
      <c r="F839" s="38" t="s">
        <v>1835</v>
      </c>
      <c r="G839" s="38" t="s">
        <v>774</v>
      </c>
      <c r="H839" s="56">
        <v>30</v>
      </c>
      <c r="I839" s="57">
        <v>43444</v>
      </c>
      <c r="J839" s="57">
        <v>43490</v>
      </c>
      <c r="K839" s="57">
        <v>43603</v>
      </c>
      <c r="L839" s="40">
        <v>46</v>
      </c>
      <c r="M839" s="40">
        <v>159</v>
      </c>
      <c r="N839" s="56">
        <v>9484</v>
      </c>
      <c r="O839" s="42">
        <f t="shared" si="92"/>
        <v>78116.546666666662</v>
      </c>
      <c r="P839" s="58"/>
      <c r="Q839" s="40">
        <v>980</v>
      </c>
      <c r="R839" s="46">
        <f t="shared" si="90"/>
        <v>13.040816326530612</v>
      </c>
      <c r="S839" s="42">
        <f t="shared" si="93"/>
        <v>8071.9333333333325</v>
      </c>
      <c r="T839" s="40">
        <v>12780</v>
      </c>
      <c r="U839" s="58">
        <v>760</v>
      </c>
      <c r="V839" s="58"/>
      <c r="W839" s="58"/>
      <c r="X839" s="42">
        <f t="shared" si="91"/>
        <v>905</v>
      </c>
      <c r="Y839" s="42">
        <f t="shared" si="94"/>
        <v>7454.1833333333334</v>
      </c>
      <c r="Z839" s="40">
        <f t="shared" si="95"/>
        <v>105264.59999999999</v>
      </c>
      <c r="AA839" s="42">
        <f t="shared" si="96"/>
        <v>27148.05333333333</v>
      </c>
      <c r="AB839" s="59"/>
      <c r="AC839" s="59"/>
      <c r="AD839" s="59"/>
      <c r="AE839" s="59"/>
      <c r="AF839" s="59"/>
      <c r="AG839" s="59"/>
      <c r="AH839" s="59"/>
    </row>
    <row r="840" spans="1:34" customFormat="1" x14ac:dyDescent="0.3">
      <c r="A840" s="56">
        <v>837</v>
      </c>
      <c r="B840" s="66" t="s">
        <v>925</v>
      </c>
      <c r="C840" s="40" t="s">
        <v>930</v>
      </c>
      <c r="D840" s="40" t="s">
        <v>931</v>
      </c>
      <c r="E840" s="40">
        <v>9.0399999999999991</v>
      </c>
      <c r="F840" s="38" t="s">
        <v>1836</v>
      </c>
      <c r="G840" s="38" t="s">
        <v>775</v>
      </c>
      <c r="H840" s="56">
        <v>30</v>
      </c>
      <c r="I840" s="57">
        <v>43444</v>
      </c>
      <c r="J840" s="57">
        <v>43488</v>
      </c>
      <c r="K840" s="57">
        <v>43605</v>
      </c>
      <c r="L840" s="40">
        <v>44</v>
      </c>
      <c r="M840" s="40">
        <v>161</v>
      </c>
      <c r="N840" s="56">
        <v>9639</v>
      </c>
      <c r="O840" s="42">
        <f t="shared" si="92"/>
        <v>79393.23</v>
      </c>
      <c r="P840" s="58"/>
      <c r="Q840" s="40">
        <v>1000</v>
      </c>
      <c r="R840" s="46">
        <f t="shared" si="90"/>
        <v>13</v>
      </c>
      <c r="S840" s="42">
        <f t="shared" si="93"/>
        <v>8236.6666666666679</v>
      </c>
      <c r="T840" s="40">
        <v>13000</v>
      </c>
      <c r="U840" s="58">
        <v>780</v>
      </c>
      <c r="V840" s="58"/>
      <c r="W840" s="58"/>
      <c r="X840" s="42">
        <f t="shared" si="91"/>
        <v>925</v>
      </c>
      <c r="Y840" s="42">
        <f t="shared" si="94"/>
        <v>7618.9166666666661</v>
      </c>
      <c r="Z840" s="40">
        <f t="shared" si="95"/>
        <v>107076.66666666669</v>
      </c>
      <c r="AA840" s="42">
        <f t="shared" si="96"/>
        <v>27683.43666666669</v>
      </c>
      <c r="AB840" s="59"/>
      <c r="AC840" s="59"/>
      <c r="AD840" s="59"/>
      <c r="AE840" s="59"/>
      <c r="AF840" s="59"/>
      <c r="AG840" s="59"/>
      <c r="AH840" s="59"/>
    </row>
    <row r="841" spans="1:34" customFormat="1" x14ac:dyDescent="0.3">
      <c r="A841" s="56">
        <v>838</v>
      </c>
      <c r="B841" s="66" t="s">
        <v>925</v>
      </c>
      <c r="C841" s="40" t="s">
        <v>930</v>
      </c>
      <c r="D841" s="40" t="s">
        <v>931</v>
      </c>
      <c r="E841" s="40">
        <v>9.0500000000000007</v>
      </c>
      <c r="F841" s="38" t="s">
        <v>1837</v>
      </c>
      <c r="G841" s="38" t="s">
        <v>776</v>
      </c>
      <c r="H841" s="56">
        <v>30</v>
      </c>
      <c r="I841" s="57">
        <v>43444</v>
      </c>
      <c r="J841" s="57">
        <v>43489</v>
      </c>
      <c r="K841" s="57">
        <v>43604</v>
      </c>
      <c r="L841" s="40">
        <v>45</v>
      </c>
      <c r="M841" s="40">
        <v>160</v>
      </c>
      <c r="N841" s="56">
        <v>9474</v>
      </c>
      <c r="O841" s="42">
        <f t="shared" si="92"/>
        <v>78034.180000000008</v>
      </c>
      <c r="P841" s="58"/>
      <c r="Q841" s="40">
        <v>950</v>
      </c>
      <c r="R841" s="46">
        <f t="shared" si="90"/>
        <v>13</v>
      </c>
      <c r="S841" s="42">
        <f t="shared" si="93"/>
        <v>7824.833333333333</v>
      </c>
      <c r="T841" s="40">
        <v>12350</v>
      </c>
      <c r="U841" s="58">
        <v>740</v>
      </c>
      <c r="V841" s="58"/>
      <c r="W841" s="58"/>
      <c r="X841" s="42">
        <f t="shared" si="91"/>
        <v>875</v>
      </c>
      <c r="Y841" s="42">
        <f t="shared" si="94"/>
        <v>7207.083333333333</v>
      </c>
      <c r="Z841" s="40">
        <f t="shared" si="95"/>
        <v>101722.83333333333</v>
      </c>
      <c r="AA841" s="42">
        <f t="shared" si="96"/>
        <v>23688.653333333321</v>
      </c>
      <c r="AB841" s="59"/>
      <c r="AC841" s="59"/>
      <c r="AD841" s="59"/>
      <c r="AE841" s="59"/>
      <c r="AF841" s="59"/>
      <c r="AG841" s="59"/>
      <c r="AH841" s="59"/>
    </row>
    <row r="842" spans="1:34" customFormat="1" x14ac:dyDescent="0.3">
      <c r="A842" s="56">
        <v>839</v>
      </c>
      <c r="B842" s="66" t="s">
        <v>925</v>
      </c>
      <c r="C842" s="40" t="s">
        <v>930</v>
      </c>
      <c r="D842" s="40" t="s">
        <v>931</v>
      </c>
      <c r="E842" s="40">
        <v>9.07</v>
      </c>
      <c r="F842" s="38" t="s">
        <v>1838</v>
      </c>
      <c r="G842" s="38" t="s">
        <v>777</v>
      </c>
      <c r="H842" s="56">
        <v>30</v>
      </c>
      <c r="I842" s="57">
        <v>43443</v>
      </c>
      <c r="J842" s="57">
        <v>43488</v>
      </c>
      <c r="K842" s="57">
        <v>43604</v>
      </c>
      <c r="L842" s="40">
        <v>45</v>
      </c>
      <c r="M842" s="40">
        <v>161</v>
      </c>
      <c r="N842" s="56">
        <v>9789</v>
      </c>
      <c r="O842" s="42">
        <f t="shared" si="92"/>
        <v>80628.73</v>
      </c>
      <c r="P842" s="58"/>
      <c r="Q842" s="40">
        <v>950</v>
      </c>
      <c r="R842" s="46">
        <f t="shared" si="90"/>
        <v>13</v>
      </c>
      <c r="S842" s="42">
        <f t="shared" si="93"/>
        <v>7824.833333333333</v>
      </c>
      <c r="T842" s="40">
        <v>12350</v>
      </c>
      <c r="U842" s="58">
        <v>720</v>
      </c>
      <c r="V842" s="58"/>
      <c r="W842" s="58"/>
      <c r="X842" s="42">
        <f t="shared" si="91"/>
        <v>875</v>
      </c>
      <c r="Y842" s="42">
        <f t="shared" si="94"/>
        <v>7207.083333333333</v>
      </c>
      <c r="Z842" s="40">
        <f t="shared" si="95"/>
        <v>101722.83333333333</v>
      </c>
      <c r="AA842" s="42">
        <f t="shared" si="96"/>
        <v>21094.103333333333</v>
      </c>
      <c r="AB842" s="59"/>
      <c r="AC842" s="59"/>
      <c r="AD842" s="59"/>
      <c r="AE842" s="59"/>
      <c r="AF842" s="59"/>
      <c r="AG842" s="59"/>
      <c r="AH842" s="59"/>
    </row>
    <row r="843" spans="1:34" customFormat="1" x14ac:dyDescent="0.3">
      <c r="A843" s="56">
        <v>840</v>
      </c>
      <c r="B843" s="66" t="s">
        <v>925</v>
      </c>
      <c r="C843" s="40" t="s">
        <v>930</v>
      </c>
      <c r="D843" s="40" t="s">
        <v>931</v>
      </c>
      <c r="E843" s="40">
        <v>9.08</v>
      </c>
      <c r="F843" s="38" t="s">
        <v>1839</v>
      </c>
      <c r="G843" s="38" t="s">
        <v>780</v>
      </c>
      <c r="H843" s="56">
        <v>30</v>
      </c>
      <c r="I843" s="57">
        <v>43443</v>
      </c>
      <c r="J843" s="57">
        <v>43488</v>
      </c>
      <c r="K843" s="57">
        <v>43603</v>
      </c>
      <c r="L843" s="40">
        <v>45</v>
      </c>
      <c r="M843" s="40">
        <v>160</v>
      </c>
      <c r="N843" s="56">
        <v>9279</v>
      </c>
      <c r="O843" s="42">
        <f t="shared" si="92"/>
        <v>76428.03</v>
      </c>
      <c r="P843" s="58"/>
      <c r="Q843" s="40">
        <v>970</v>
      </c>
      <c r="R843" s="46">
        <f t="shared" si="90"/>
        <v>13.082474226804123</v>
      </c>
      <c r="S843" s="42">
        <f t="shared" si="93"/>
        <v>7989.5666666666675</v>
      </c>
      <c r="T843" s="40">
        <v>12690</v>
      </c>
      <c r="U843" s="58">
        <v>750</v>
      </c>
      <c r="V843" s="58"/>
      <c r="W843" s="58"/>
      <c r="X843" s="42">
        <f t="shared" si="91"/>
        <v>895</v>
      </c>
      <c r="Y843" s="42">
        <f t="shared" si="94"/>
        <v>7371.8166666666666</v>
      </c>
      <c r="Z843" s="40">
        <f t="shared" si="95"/>
        <v>104523.3</v>
      </c>
      <c r="AA843" s="42">
        <f t="shared" si="96"/>
        <v>28095.270000000004</v>
      </c>
      <c r="AB843" s="59"/>
      <c r="AC843" s="59"/>
      <c r="AD843" s="59"/>
      <c r="AE843" s="59"/>
      <c r="AF843" s="59"/>
      <c r="AG843" s="59"/>
      <c r="AH843" s="59"/>
    </row>
    <row r="844" spans="1:34" customFormat="1" x14ac:dyDescent="0.3">
      <c r="A844" s="56">
        <v>841</v>
      </c>
      <c r="B844" s="66" t="s">
        <v>925</v>
      </c>
      <c r="C844" s="40" t="s">
        <v>930</v>
      </c>
      <c r="D844" s="40" t="s">
        <v>931</v>
      </c>
      <c r="E844" s="40">
        <v>9.09</v>
      </c>
      <c r="F844" s="38" t="s">
        <v>1839</v>
      </c>
      <c r="G844" s="38" t="s">
        <v>780</v>
      </c>
      <c r="H844" s="56">
        <v>30</v>
      </c>
      <c r="I844" s="57">
        <v>43443</v>
      </c>
      <c r="J844" s="57">
        <v>43488</v>
      </c>
      <c r="K844" s="57">
        <v>43604</v>
      </c>
      <c r="L844" s="40">
        <v>45</v>
      </c>
      <c r="M844" s="40">
        <v>161</v>
      </c>
      <c r="N844" s="56">
        <v>9494</v>
      </c>
      <c r="O844" s="42">
        <f t="shared" si="92"/>
        <v>78198.91333333333</v>
      </c>
      <c r="P844" s="58"/>
      <c r="Q844" s="40">
        <v>970</v>
      </c>
      <c r="R844" s="46">
        <f t="shared" si="90"/>
        <v>13</v>
      </c>
      <c r="S844" s="42">
        <f t="shared" si="93"/>
        <v>7989.5666666666675</v>
      </c>
      <c r="T844" s="40">
        <v>12610</v>
      </c>
      <c r="U844" s="58">
        <v>760</v>
      </c>
      <c r="V844" s="58"/>
      <c r="W844" s="58"/>
      <c r="X844" s="42">
        <f t="shared" si="91"/>
        <v>895</v>
      </c>
      <c r="Y844" s="42">
        <f t="shared" si="94"/>
        <v>7371.8166666666666</v>
      </c>
      <c r="Z844" s="40">
        <f t="shared" si="95"/>
        <v>103864.36666666668</v>
      </c>
      <c r="AA844" s="42">
        <f t="shared" si="96"/>
        <v>25665.453333333353</v>
      </c>
      <c r="AB844" s="59"/>
      <c r="AC844" s="59"/>
      <c r="AD844" s="59"/>
      <c r="AE844" s="59"/>
      <c r="AF844" s="59"/>
      <c r="AG844" s="59"/>
      <c r="AH844" s="59"/>
    </row>
    <row r="845" spans="1:34" customFormat="1" x14ac:dyDescent="0.3">
      <c r="A845" s="56">
        <v>842</v>
      </c>
      <c r="B845" s="66" t="s">
        <v>925</v>
      </c>
      <c r="C845" s="40" t="s">
        <v>930</v>
      </c>
      <c r="D845" s="40" t="s">
        <v>931</v>
      </c>
      <c r="E845" s="40">
        <v>9.1</v>
      </c>
      <c r="F845" s="38" t="s">
        <v>1839</v>
      </c>
      <c r="G845" s="38" t="s">
        <v>780</v>
      </c>
      <c r="H845" s="56">
        <v>30</v>
      </c>
      <c r="I845" s="57">
        <v>43443</v>
      </c>
      <c r="J845" s="57">
        <v>43489</v>
      </c>
      <c r="K845" s="57">
        <v>43605</v>
      </c>
      <c r="L845" s="40">
        <v>46</v>
      </c>
      <c r="M845" s="40">
        <v>162</v>
      </c>
      <c r="N845" s="56">
        <v>9609</v>
      </c>
      <c r="O845" s="42">
        <f t="shared" si="92"/>
        <v>79146.13</v>
      </c>
      <c r="P845" s="58"/>
      <c r="Q845" s="40">
        <v>980</v>
      </c>
      <c r="R845" s="46">
        <f t="shared" si="90"/>
        <v>13</v>
      </c>
      <c r="S845" s="42">
        <f t="shared" si="93"/>
        <v>8071.9333333333325</v>
      </c>
      <c r="T845" s="40">
        <v>12740</v>
      </c>
      <c r="U845" s="58">
        <v>780</v>
      </c>
      <c r="V845" s="58"/>
      <c r="W845" s="58"/>
      <c r="X845" s="42">
        <f t="shared" si="91"/>
        <v>905</v>
      </c>
      <c r="Y845" s="42">
        <f t="shared" si="94"/>
        <v>7454.1833333333334</v>
      </c>
      <c r="Z845" s="40">
        <f t="shared" si="95"/>
        <v>104935.13333333332</v>
      </c>
      <c r="AA845" s="42">
        <f t="shared" si="96"/>
        <v>25789.003333333312</v>
      </c>
      <c r="AB845" s="59"/>
      <c r="AC845" s="59"/>
      <c r="AD845" s="59"/>
      <c r="AE845" s="59"/>
      <c r="AF845" s="59"/>
      <c r="AG845" s="59"/>
      <c r="AH845" s="59"/>
    </row>
    <row r="846" spans="1:34" customFormat="1" x14ac:dyDescent="0.3">
      <c r="A846" s="56">
        <v>843</v>
      </c>
      <c r="B846" s="66" t="s">
        <v>925</v>
      </c>
      <c r="C846" s="40" t="s">
        <v>930</v>
      </c>
      <c r="D846" s="40" t="s">
        <v>931</v>
      </c>
      <c r="E846" s="40">
        <v>9.11</v>
      </c>
      <c r="F846" s="38" t="s">
        <v>1840</v>
      </c>
      <c r="G846" s="38" t="s">
        <v>783</v>
      </c>
      <c r="H846" s="56">
        <v>30</v>
      </c>
      <c r="I846" s="57">
        <v>43443</v>
      </c>
      <c r="J846" s="57">
        <v>43488</v>
      </c>
      <c r="K846" s="57">
        <v>43604</v>
      </c>
      <c r="L846" s="40">
        <v>45</v>
      </c>
      <c r="M846" s="40">
        <v>161</v>
      </c>
      <c r="N846" s="56">
        <v>9719</v>
      </c>
      <c r="O846" s="42">
        <f t="shared" si="92"/>
        <v>80052.16333333333</v>
      </c>
      <c r="P846" s="58"/>
      <c r="Q846" s="40">
        <v>950</v>
      </c>
      <c r="R846" s="46">
        <f t="shared" si="90"/>
        <v>13</v>
      </c>
      <c r="S846" s="42">
        <f t="shared" si="93"/>
        <v>7824.833333333333</v>
      </c>
      <c r="T846" s="40">
        <v>12350</v>
      </c>
      <c r="U846" s="58">
        <v>770</v>
      </c>
      <c r="V846" s="58"/>
      <c r="W846" s="58"/>
      <c r="X846" s="42">
        <f t="shared" si="91"/>
        <v>875</v>
      </c>
      <c r="Y846" s="42">
        <f t="shared" si="94"/>
        <v>7207.083333333333</v>
      </c>
      <c r="Z846" s="40">
        <f t="shared" si="95"/>
        <v>101722.83333333333</v>
      </c>
      <c r="AA846" s="42">
        <f t="shared" si="96"/>
        <v>21670.67</v>
      </c>
      <c r="AB846" s="59"/>
      <c r="AC846" s="59"/>
      <c r="AD846" s="59"/>
      <c r="AE846" s="59"/>
      <c r="AF846" s="59"/>
      <c r="AG846" s="59"/>
      <c r="AH846" s="59"/>
    </row>
    <row r="847" spans="1:34" customFormat="1" x14ac:dyDescent="0.3">
      <c r="A847" s="56">
        <v>844</v>
      </c>
      <c r="B847" s="66" t="s">
        <v>925</v>
      </c>
      <c r="C847" s="40" t="s">
        <v>930</v>
      </c>
      <c r="D847" s="40" t="s">
        <v>931</v>
      </c>
      <c r="E847" s="40">
        <v>9.18</v>
      </c>
      <c r="F847" s="38" t="s">
        <v>1841</v>
      </c>
      <c r="G847" s="38" t="s">
        <v>784</v>
      </c>
      <c r="H847" s="56">
        <v>30</v>
      </c>
      <c r="I847" s="57">
        <v>43441</v>
      </c>
      <c r="J847" s="57">
        <v>43485</v>
      </c>
      <c r="K847" s="57">
        <v>43601</v>
      </c>
      <c r="L847" s="40">
        <v>44</v>
      </c>
      <c r="M847" s="40">
        <v>160</v>
      </c>
      <c r="N847" s="56">
        <v>9749</v>
      </c>
      <c r="O847" s="42">
        <f t="shared" si="92"/>
        <v>80299.263333333321</v>
      </c>
      <c r="P847" s="58"/>
      <c r="Q847" s="40">
        <v>960</v>
      </c>
      <c r="R847" s="46">
        <f t="shared" si="90"/>
        <v>12</v>
      </c>
      <c r="S847" s="42">
        <f t="shared" si="93"/>
        <v>7907.2</v>
      </c>
      <c r="T847" s="40">
        <v>11520</v>
      </c>
      <c r="U847" s="58">
        <v>750</v>
      </c>
      <c r="V847" s="58"/>
      <c r="W847" s="58"/>
      <c r="X847" s="42">
        <f t="shared" si="91"/>
        <v>885</v>
      </c>
      <c r="Y847" s="42">
        <f t="shared" si="94"/>
        <v>7289.45</v>
      </c>
      <c r="Z847" s="40">
        <f t="shared" si="95"/>
        <v>94886.399999999994</v>
      </c>
      <c r="AA847" s="42">
        <f t="shared" si="96"/>
        <v>14587.136666666673</v>
      </c>
      <c r="AB847" s="59"/>
      <c r="AC847" s="59"/>
      <c r="AD847" s="59"/>
      <c r="AE847" s="59"/>
      <c r="AF847" s="59"/>
      <c r="AG847" s="59"/>
      <c r="AH847" s="59"/>
    </row>
    <row r="848" spans="1:34" customFormat="1" x14ac:dyDescent="0.3">
      <c r="A848" s="56">
        <v>845</v>
      </c>
      <c r="B848" s="66" t="s">
        <v>925</v>
      </c>
      <c r="C848" s="40" t="s">
        <v>930</v>
      </c>
      <c r="D848" s="40" t="s">
        <v>931</v>
      </c>
      <c r="E848" s="40">
        <v>9.19</v>
      </c>
      <c r="F848" s="38" t="s">
        <v>1842</v>
      </c>
      <c r="G848" s="38" t="s">
        <v>785</v>
      </c>
      <c r="H848" s="56">
        <v>30</v>
      </c>
      <c r="I848" s="57">
        <v>43441</v>
      </c>
      <c r="J848" s="57">
        <v>43489</v>
      </c>
      <c r="K848" s="57">
        <v>43602</v>
      </c>
      <c r="L848" s="40">
        <v>48</v>
      </c>
      <c r="M848" s="40">
        <v>161</v>
      </c>
      <c r="N848" s="56">
        <v>9824</v>
      </c>
      <c r="O848" s="42">
        <f t="shared" si="92"/>
        <v>80917.013333333321</v>
      </c>
      <c r="P848" s="58"/>
      <c r="Q848" s="40">
        <v>980</v>
      </c>
      <c r="R848" s="46">
        <f t="shared" si="90"/>
        <v>12.25</v>
      </c>
      <c r="S848" s="42">
        <f t="shared" si="93"/>
        <v>8071.9333333333325</v>
      </c>
      <c r="T848" s="40">
        <v>12005</v>
      </c>
      <c r="U848" s="58">
        <v>720</v>
      </c>
      <c r="V848" s="58"/>
      <c r="W848" s="58"/>
      <c r="X848" s="42">
        <f t="shared" si="91"/>
        <v>905</v>
      </c>
      <c r="Y848" s="42">
        <f t="shared" si="94"/>
        <v>7454.1833333333334</v>
      </c>
      <c r="Z848" s="40">
        <f t="shared" si="95"/>
        <v>98881.18333333332</v>
      </c>
      <c r="AA848" s="42">
        <f t="shared" si="96"/>
        <v>17964.169999999998</v>
      </c>
      <c r="AB848" s="59"/>
      <c r="AC848" s="59"/>
      <c r="AD848" s="59"/>
      <c r="AE848" s="59"/>
      <c r="AF848" s="59"/>
      <c r="AG848" s="59"/>
      <c r="AH848" s="59"/>
    </row>
    <row r="849" spans="1:34" customFormat="1" x14ac:dyDescent="0.3">
      <c r="A849" s="56">
        <v>846</v>
      </c>
      <c r="B849" s="66" t="s">
        <v>925</v>
      </c>
      <c r="C849" s="40" t="s">
        <v>930</v>
      </c>
      <c r="D849" s="40" t="s">
        <v>931</v>
      </c>
      <c r="E849" s="40">
        <v>9.2100000000000009</v>
      </c>
      <c r="F849" s="38" t="s">
        <v>1842</v>
      </c>
      <c r="G849" s="38" t="s">
        <v>785</v>
      </c>
      <c r="H849" s="56">
        <v>30</v>
      </c>
      <c r="I849" s="57">
        <v>43445</v>
      </c>
      <c r="J849" s="57">
        <v>43479</v>
      </c>
      <c r="K849" s="57">
        <v>43605</v>
      </c>
      <c r="L849" s="40">
        <v>34</v>
      </c>
      <c r="M849" s="40">
        <v>160</v>
      </c>
      <c r="N849" s="56">
        <v>9659</v>
      </c>
      <c r="O849" s="42">
        <f t="shared" si="92"/>
        <v>79557.963333333319</v>
      </c>
      <c r="P849" s="58"/>
      <c r="Q849" s="40">
        <v>1020</v>
      </c>
      <c r="R849" s="46">
        <f t="shared" si="90"/>
        <v>13</v>
      </c>
      <c r="S849" s="42">
        <f t="shared" si="93"/>
        <v>8401.4</v>
      </c>
      <c r="T849" s="40">
        <v>13260</v>
      </c>
      <c r="U849" s="58">
        <v>750</v>
      </c>
      <c r="V849" s="58"/>
      <c r="W849" s="58"/>
      <c r="X849" s="42">
        <f t="shared" si="91"/>
        <v>945</v>
      </c>
      <c r="Y849" s="42">
        <f t="shared" si="94"/>
        <v>7783.65</v>
      </c>
      <c r="Z849" s="40">
        <f t="shared" si="95"/>
        <v>109218.2</v>
      </c>
      <c r="AA849" s="42">
        <f t="shared" si="96"/>
        <v>29660.236666666679</v>
      </c>
      <c r="AB849" s="59"/>
      <c r="AC849" s="59"/>
      <c r="AD849" s="59"/>
      <c r="AE849" s="59"/>
      <c r="AF849" s="59"/>
      <c r="AG849" s="59"/>
      <c r="AH849" s="59"/>
    </row>
    <row r="850" spans="1:34" customFormat="1" x14ac:dyDescent="0.3">
      <c r="A850" s="56">
        <v>847</v>
      </c>
      <c r="B850" s="66" t="s">
        <v>925</v>
      </c>
      <c r="C850" s="40" t="s">
        <v>930</v>
      </c>
      <c r="D850" s="40" t="s">
        <v>931</v>
      </c>
      <c r="E850" s="40">
        <v>9.24</v>
      </c>
      <c r="F850" s="38" t="s">
        <v>1843</v>
      </c>
      <c r="G850" s="38" t="s">
        <v>786</v>
      </c>
      <c r="H850" s="56">
        <v>30</v>
      </c>
      <c r="I850" s="57">
        <v>43445</v>
      </c>
      <c r="J850" s="57">
        <v>43489</v>
      </c>
      <c r="K850" s="57">
        <v>43604</v>
      </c>
      <c r="L850" s="40">
        <v>44</v>
      </c>
      <c r="M850" s="40">
        <v>159</v>
      </c>
      <c r="N850" s="56">
        <v>9834</v>
      </c>
      <c r="O850" s="42">
        <f t="shared" si="92"/>
        <v>80999.38</v>
      </c>
      <c r="P850" s="58"/>
      <c r="Q850" s="40">
        <v>1030</v>
      </c>
      <c r="R850" s="46">
        <f t="shared" si="90"/>
        <v>12.749514563106796</v>
      </c>
      <c r="S850" s="42">
        <f t="shared" si="93"/>
        <v>8483.7666666666664</v>
      </c>
      <c r="T850" s="40">
        <v>13132</v>
      </c>
      <c r="U850" s="58">
        <v>750</v>
      </c>
      <c r="V850" s="58"/>
      <c r="W850" s="58"/>
      <c r="X850" s="42">
        <f t="shared" si="91"/>
        <v>955</v>
      </c>
      <c r="Y850" s="42">
        <f t="shared" si="94"/>
        <v>7866.0166666666664</v>
      </c>
      <c r="Z850" s="40">
        <f t="shared" si="95"/>
        <v>108163.90666666666</v>
      </c>
      <c r="AA850" s="42">
        <f t="shared" si="96"/>
        <v>27164.526666666658</v>
      </c>
      <c r="AB850" s="59"/>
      <c r="AC850" s="59"/>
      <c r="AD850" s="59"/>
      <c r="AE850" s="59"/>
      <c r="AF850" s="59"/>
      <c r="AG850" s="59"/>
      <c r="AH850" s="59"/>
    </row>
    <row r="851" spans="1:34" customFormat="1" x14ac:dyDescent="0.3">
      <c r="A851" s="56">
        <v>848</v>
      </c>
      <c r="B851" s="66" t="s">
        <v>925</v>
      </c>
      <c r="C851" s="40" t="s">
        <v>930</v>
      </c>
      <c r="D851" s="40" t="s">
        <v>931</v>
      </c>
      <c r="E851" s="40">
        <v>9.26</v>
      </c>
      <c r="F851" s="38" t="s">
        <v>1844</v>
      </c>
      <c r="G851" s="38" t="s">
        <v>787</v>
      </c>
      <c r="H851" s="56">
        <v>30</v>
      </c>
      <c r="I851" s="57">
        <v>43445</v>
      </c>
      <c r="J851" s="57">
        <v>43490</v>
      </c>
      <c r="K851" s="57">
        <v>43604</v>
      </c>
      <c r="L851" s="40">
        <v>45</v>
      </c>
      <c r="M851" s="40">
        <v>159</v>
      </c>
      <c r="N851" s="56">
        <v>9844</v>
      </c>
      <c r="O851" s="42">
        <f t="shared" si="92"/>
        <v>81081.746666666659</v>
      </c>
      <c r="P851" s="58"/>
      <c r="Q851" s="40">
        <v>1060</v>
      </c>
      <c r="R851" s="46">
        <f t="shared" si="90"/>
        <v>12.5</v>
      </c>
      <c r="S851" s="42">
        <f t="shared" si="93"/>
        <v>8730.8666666666668</v>
      </c>
      <c r="T851" s="40">
        <v>13250</v>
      </c>
      <c r="U851" s="58">
        <v>750</v>
      </c>
      <c r="V851" s="58"/>
      <c r="W851" s="58"/>
      <c r="X851" s="42">
        <f t="shared" si="91"/>
        <v>985</v>
      </c>
      <c r="Y851" s="42">
        <f t="shared" si="94"/>
        <v>8113.1166666666668</v>
      </c>
      <c r="Z851" s="40">
        <f t="shared" si="95"/>
        <v>109135.83333333333</v>
      </c>
      <c r="AA851" s="42">
        <f t="shared" si="96"/>
        <v>28054.08666666667</v>
      </c>
      <c r="AB851" s="59"/>
      <c r="AC851" s="59"/>
      <c r="AD851" s="59"/>
      <c r="AE851" s="59"/>
      <c r="AF851" s="59"/>
      <c r="AG851" s="59"/>
      <c r="AH851" s="59"/>
    </row>
    <row r="852" spans="1:34" customFormat="1" x14ac:dyDescent="0.3">
      <c r="A852" s="56">
        <v>849</v>
      </c>
      <c r="B852" s="66" t="s">
        <v>925</v>
      </c>
      <c r="C852" s="40" t="s">
        <v>932</v>
      </c>
      <c r="D852" s="40" t="s">
        <v>933</v>
      </c>
      <c r="E852" s="40">
        <v>8.01</v>
      </c>
      <c r="F852" s="38" t="s">
        <v>1845</v>
      </c>
      <c r="G852" s="38" t="s">
        <v>788</v>
      </c>
      <c r="H852" s="56">
        <v>30</v>
      </c>
      <c r="I852" s="57">
        <v>43437</v>
      </c>
      <c r="J852" s="57">
        <v>43483</v>
      </c>
      <c r="K852" s="57">
        <v>43597</v>
      </c>
      <c r="L852" s="40">
        <v>46</v>
      </c>
      <c r="M852" s="40">
        <v>160</v>
      </c>
      <c r="N852" s="56">
        <v>9089</v>
      </c>
      <c r="O852" s="42">
        <f t="shared" si="92"/>
        <v>74863.063333333324</v>
      </c>
      <c r="P852" s="58"/>
      <c r="Q852" s="40">
        <v>920</v>
      </c>
      <c r="R852" s="46">
        <f t="shared" si="90"/>
        <v>13</v>
      </c>
      <c r="S852" s="42">
        <f t="shared" si="93"/>
        <v>7577.7333333333336</v>
      </c>
      <c r="T852" s="40">
        <v>11960</v>
      </c>
      <c r="U852" s="58">
        <v>720</v>
      </c>
      <c r="V852" s="58"/>
      <c r="W852" s="58"/>
      <c r="X852" s="42">
        <f t="shared" si="91"/>
        <v>845</v>
      </c>
      <c r="Y852" s="42">
        <f t="shared" si="94"/>
        <v>6959.9833333333336</v>
      </c>
      <c r="Z852" s="40">
        <f t="shared" si="95"/>
        <v>98510.53333333334</v>
      </c>
      <c r="AA852" s="42">
        <f t="shared" si="96"/>
        <v>23647.470000000016</v>
      </c>
      <c r="AB852" s="59"/>
      <c r="AC852" s="59"/>
      <c r="AD852" s="59"/>
      <c r="AE852" s="59"/>
      <c r="AF852" s="59"/>
      <c r="AG852" s="59"/>
      <c r="AH852" s="59"/>
    </row>
    <row r="853" spans="1:34" customFormat="1" x14ac:dyDescent="0.3">
      <c r="A853" s="56">
        <v>850</v>
      </c>
      <c r="B853" s="66" t="s">
        <v>925</v>
      </c>
      <c r="C853" s="40" t="s">
        <v>932</v>
      </c>
      <c r="D853" s="40" t="s">
        <v>933</v>
      </c>
      <c r="E853" s="40">
        <v>8.02</v>
      </c>
      <c r="F853" s="38" t="s">
        <v>1846</v>
      </c>
      <c r="G853" s="38" t="s">
        <v>789</v>
      </c>
      <c r="H853" s="56">
        <v>30</v>
      </c>
      <c r="I853" s="57">
        <v>43441</v>
      </c>
      <c r="J853" s="57">
        <v>43485</v>
      </c>
      <c r="K853" s="57">
        <v>43600</v>
      </c>
      <c r="L853" s="40">
        <v>44</v>
      </c>
      <c r="M853" s="40">
        <v>159</v>
      </c>
      <c r="N853" s="56">
        <v>9239</v>
      </c>
      <c r="O853" s="42">
        <f t="shared" si="92"/>
        <v>76098.563333333324</v>
      </c>
      <c r="P853" s="58"/>
      <c r="Q853" s="40">
        <v>1000</v>
      </c>
      <c r="R853" s="46">
        <f t="shared" si="90"/>
        <v>13</v>
      </c>
      <c r="S853" s="42">
        <f t="shared" si="93"/>
        <v>8236.6666666666679</v>
      </c>
      <c r="T853" s="40">
        <v>13000</v>
      </c>
      <c r="U853" s="58">
        <v>800</v>
      </c>
      <c r="V853" s="58"/>
      <c r="W853" s="58"/>
      <c r="X853" s="42">
        <f t="shared" si="91"/>
        <v>925</v>
      </c>
      <c r="Y853" s="42">
        <f t="shared" si="94"/>
        <v>7618.9166666666661</v>
      </c>
      <c r="Z853" s="40">
        <f t="shared" si="95"/>
        <v>107076.66666666669</v>
      </c>
      <c r="AA853" s="42">
        <f t="shared" si="96"/>
        <v>30978.103333333362</v>
      </c>
      <c r="AB853" s="59"/>
      <c r="AC853" s="59"/>
      <c r="AD853" s="59"/>
      <c r="AE853" s="59"/>
      <c r="AF853" s="59"/>
      <c r="AG853" s="59"/>
      <c r="AH853" s="59"/>
    </row>
    <row r="854" spans="1:34" customFormat="1" x14ac:dyDescent="0.3">
      <c r="A854" s="56">
        <v>851</v>
      </c>
      <c r="B854" s="66" t="s">
        <v>925</v>
      </c>
      <c r="C854" s="40" t="s">
        <v>932</v>
      </c>
      <c r="D854" s="40" t="s">
        <v>933</v>
      </c>
      <c r="E854" s="40">
        <v>8.0299999999999994</v>
      </c>
      <c r="F854" s="38" t="s">
        <v>1846</v>
      </c>
      <c r="G854" s="38" t="s">
        <v>789</v>
      </c>
      <c r="H854" s="56">
        <v>30</v>
      </c>
      <c r="I854" s="57">
        <v>43437</v>
      </c>
      <c r="J854" s="57">
        <v>43490</v>
      </c>
      <c r="K854" s="57">
        <v>43597</v>
      </c>
      <c r="L854" s="40">
        <v>53</v>
      </c>
      <c r="M854" s="40">
        <v>160</v>
      </c>
      <c r="N854" s="56">
        <v>9604</v>
      </c>
      <c r="O854" s="42">
        <f t="shared" si="92"/>
        <v>79104.946666666656</v>
      </c>
      <c r="P854" s="58"/>
      <c r="Q854" s="40">
        <v>1040</v>
      </c>
      <c r="R854" s="46">
        <f t="shared" si="90"/>
        <v>13</v>
      </c>
      <c r="S854" s="42">
        <f t="shared" si="93"/>
        <v>8566.1333333333332</v>
      </c>
      <c r="T854" s="40">
        <v>13520</v>
      </c>
      <c r="U854" s="58">
        <v>790</v>
      </c>
      <c r="V854" s="58"/>
      <c r="W854" s="58"/>
      <c r="X854" s="42">
        <f t="shared" si="91"/>
        <v>965</v>
      </c>
      <c r="Y854" s="42">
        <f t="shared" si="94"/>
        <v>7948.3833333333323</v>
      </c>
      <c r="Z854" s="40">
        <f t="shared" si="95"/>
        <v>111359.73333333334</v>
      </c>
      <c r="AA854" s="42">
        <f t="shared" si="96"/>
        <v>32254.786666666681</v>
      </c>
      <c r="AB854" s="59"/>
      <c r="AC854" s="59"/>
      <c r="AD854" s="59"/>
      <c r="AE854" s="59"/>
      <c r="AF854" s="59"/>
      <c r="AG854" s="59"/>
      <c r="AH854" s="59"/>
    </row>
    <row r="855" spans="1:34" customFormat="1" x14ac:dyDescent="0.3">
      <c r="A855" s="56">
        <v>852</v>
      </c>
      <c r="B855" s="66" t="s">
        <v>925</v>
      </c>
      <c r="C855" s="40" t="s">
        <v>932</v>
      </c>
      <c r="D855" s="40" t="s">
        <v>933</v>
      </c>
      <c r="E855" s="40">
        <v>8.0399999999999991</v>
      </c>
      <c r="F855" s="38" t="s">
        <v>1847</v>
      </c>
      <c r="G855" s="38" t="s">
        <v>790</v>
      </c>
      <c r="H855" s="56">
        <v>30</v>
      </c>
      <c r="I855" s="57">
        <v>43437</v>
      </c>
      <c r="J855" s="57">
        <v>43482</v>
      </c>
      <c r="K855" s="57">
        <v>43598</v>
      </c>
      <c r="L855" s="40">
        <v>45</v>
      </c>
      <c r="M855" s="40">
        <v>161</v>
      </c>
      <c r="N855" s="56">
        <v>9624</v>
      </c>
      <c r="O855" s="42">
        <f t="shared" si="92"/>
        <v>79269.680000000008</v>
      </c>
      <c r="P855" s="58"/>
      <c r="Q855" s="40">
        <v>960</v>
      </c>
      <c r="R855" s="46">
        <f t="shared" si="90"/>
        <v>13</v>
      </c>
      <c r="S855" s="42">
        <f t="shared" si="93"/>
        <v>7907.2</v>
      </c>
      <c r="T855" s="40">
        <v>12480</v>
      </c>
      <c r="U855" s="58">
        <v>780</v>
      </c>
      <c r="V855" s="58"/>
      <c r="W855" s="58"/>
      <c r="X855" s="42">
        <f t="shared" si="91"/>
        <v>885</v>
      </c>
      <c r="Y855" s="42">
        <f t="shared" si="94"/>
        <v>7289.45</v>
      </c>
      <c r="Z855" s="40">
        <f t="shared" si="95"/>
        <v>102793.59999999999</v>
      </c>
      <c r="AA855" s="42">
        <f t="shared" si="96"/>
        <v>23523.919999999984</v>
      </c>
      <c r="AB855" s="59"/>
      <c r="AC855" s="59"/>
      <c r="AD855" s="59"/>
      <c r="AE855" s="59"/>
      <c r="AF855" s="59"/>
      <c r="AG855" s="59"/>
      <c r="AH855" s="59"/>
    </row>
    <row r="856" spans="1:34" customFormat="1" x14ac:dyDescent="0.3">
      <c r="A856" s="56">
        <v>853</v>
      </c>
      <c r="B856" s="66" t="s">
        <v>925</v>
      </c>
      <c r="C856" s="40" t="s">
        <v>932</v>
      </c>
      <c r="D856" s="40" t="s">
        <v>933</v>
      </c>
      <c r="E856" s="40">
        <v>8.0500000000000007</v>
      </c>
      <c r="F856" s="38" t="s">
        <v>1848</v>
      </c>
      <c r="G856" s="38" t="s">
        <v>791</v>
      </c>
      <c r="H856" s="56">
        <v>30</v>
      </c>
      <c r="I856" s="57">
        <v>43437</v>
      </c>
      <c r="J856" s="57">
        <v>43480</v>
      </c>
      <c r="K856" s="57">
        <v>43599</v>
      </c>
      <c r="L856" s="40">
        <v>43</v>
      </c>
      <c r="M856" s="40">
        <v>162</v>
      </c>
      <c r="N856" s="56">
        <v>9974</v>
      </c>
      <c r="O856" s="42">
        <f t="shared" si="92"/>
        <v>82152.513333333321</v>
      </c>
      <c r="P856" s="58"/>
      <c r="Q856" s="40">
        <v>980</v>
      </c>
      <c r="R856" s="46">
        <f t="shared" si="90"/>
        <v>13</v>
      </c>
      <c r="S856" s="42">
        <f t="shared" si="93"/>
        <v>8071.9333333333325</v>
      </c>
      <c r="T856" s="40">
        <v>12740</v>
      </c>
      <c r="U856" s="58">
        <v>860</v>
      </c>
      <c r="V856" s="58"/>
      <c r="W856" s="58"/>
      <c r="X856" s="42">
        <f t="shared" si="91"/>
        <v>905</v>
      </c>
      <c r="Y856" s="42">
        <f t="shared" si="94"/>
        <v>7454.1833333333334</v>
      </c>
      <c r="Z856" s="40">
        <f t="shared" si="95"/>
        <v>104935.13333333332</v>
      </c>
      <c r="AA856" s="42">
        <f t="shared" si="96"/>
        <v>22782.619999999995</v>
      </c>
      <c r="AB856" s="59"/>
      <c r="AC856" s="59"/>
      <c r="AD856" s="59"/>
      <c r="AE856" s="59"/>
      <c r="AF856" s="59"/>
      <c r="AG856" s="59"/>
      <c r="AH856" s="59"/>
    </row>
    <row r="857" spans="1:34" customFormat="1" x14ac:dyDescent="0.3">
      <c r="A857" s="56">
        <v>854</v>
      </c>
      <c r="B857" s="66" t="s">
        <v>925</v>
      </c>
      <c r="C857" s="40" t="s">
        <v>932</v>
      </c>
      <c r="D857" s="40" t="s">
        <v>933</v>
      </c>
      <c r="E857" s="40">
        <v>8.06</v>
      </c>
      <c r="F857" s="38" t="s">
        <v>1849</v>
      </c>
      <c r="G857" s="38" t="s">
        <v>792</v>
      </c>
      <c r="H857" s="56">
        <v>30</v>
      </c>
      <c r="I857" s="57">
        <v>43437</v>
      </c>
      <c r="J857" s="57">
        <v>43483</v>
      </c>
      <c r="K857" s="57">
        <v>43597</v>
      </c>
      <c r="L857" s="40">
        <v>46</v>
      </c>
      <c r="M857" s="40">
        <v>160</v>
      </c>
      <c r="N857" s="56">
        <v>9749</v>
      </c>
      <c r="O857" s="42">
        <f t="shared" si="92"/>
        <v>80299.263333333321</v>
      </c>
      <c r="P857" s="58"/>
      <c r="Q857" s="40">
        <v>1000</v>
      </c>
      <c r="R857" s="46">
        <f t="shared" si="90"/>
        <v>13</v>
      </c>
      <c r="S857" s="42">
        <f t="shared" si="93"/>
        <v>8236.6666666666679</v>
      </c>
      <c r="T857" s="40">
        <v>13000</v>
      </c>
      <c r="U857" s="58">
        <v>860</v>
      </c>
      <c r="V857" s="58"/>
      <c r="W857" s="58"/>
      <c r="X857" s="42">
        <f t="shared" si="91"/>
        <v>925</v>
      </c>
      <c r="Y857" s="42">
        <f t="shared" si="94"/>
        <v>7618.9166666666661</v>
      </c>
      <c r="Z857" s="40">
        <f t="shared" si="95"/>
        <v>107076.66666666669</v>
      </c>
      <c r="AA857" s="42">
        <f t="shared" si="96"/>
        <v>26777.403333333365</v>
      </c>
      <c r="AB857" s="59"/>
      <c r="AC857" s="59"/>
      <c r="AD857" s="59"/>
      <c r="AE857" s="59"/>
      <c r="AF857" s="59"/>
      <c r="AG857" s="59"/>
      <c r="AH857" s="59"/>
    </row>
    <row r="858" spans="1:34" customFormat="1" x14ac:dyDescent="0.3">
      <c r="A858" s="56">
        <v>855</v>
      </c>
      <c r="B858" s="66" t="s">
        <v>925</v>
      </c>
      <c r="C858" s="40" t="s">
        <v>932</v>
      </c>
      <c r="D858" s="40" t="s">
        <v>933</v>
      </c>
      <c r="E858" s="40">
        <v>8.07</v>
      </c>
      <c r="F858" s="38" t="s">
        <v>1850</v>
      </c>
      <c r="G858" s="38" t="s">
        <v>787</v>
      </c>
      <c r="H858" s="56">
        <v>30</v>
      </c>
      <c r="I858" s="57">
        <v>43437</v>
      </c>
      <c r="J858" s="57">
        <v>43483</v>
      </c>
      <c r="K858" s="57">
        <v>43609</v>
      </c>
      <c r="L858" s="40">
        <v>46</v>
      </c>
      <c r="M858" s="40">
        <v>172</v>
      </c>
      <c r="N858" s="56">
        <v>9748</v>
      </c>
      <c r="O858" s="42">
        <f t="shared" si="92"/>
        <v>80291.026666666672</v>
      </c>
      <c r="P858" s="58"/>
      <c r="Q858" s="40">
        <v>980</v>
      </c>
      <c r="R858" s="46">
        <f t="shared" si="90"/>
        <v>13</v>
      </c>
      <c r="S858" s="42">
        <f t="shared" si="93"/>
        <v>8071.9333333333325</v>
      </c>
      <c r="T858" s="40">
        <v>12740</v>
      </c>
      <c r="U858" s="58">
        <v>880</v>
      </c>
      <c r="V858" s="58"/>
      <c r="W858" s="58"/>
      <c r="X858" s="42">
        <f t="shared" si="91"/>
        <v>905</v>
      </c>
      <c r="Y858" s="42">
        <f t="shared" si="94"/>
        <v>7454.1833333333334</v>
      </c>
      <c r="Z858" s="40">
        <f t="shared" si="95"/>
        <v>104935.13333333332</v>
      </c>
      <c r="AA858" s="42">
        <f t="shared" si="96"/>
        <v>24644.106666666645</v>
      </c>
      <c r="AB858" s="59"/>
      <c r="AC858" s="59"/>
      <c r="AD858" s="59"/>
      <c r="AE858" s="59"/>
      <c r="AF858" s="59"/>
      <c r="AG858" s="59"/>
      <c r="AH858" s="59"/>
    </row>
    <row r="859" spans="1:34" customFormat="1" x14ac:dyDescent="0.3">
      <c r="A859" s="56">
        <v>856</v>
      </c>
      <c r="B859" s="66" t="s">
        <v>925</v>
      </c>
      <c r="C859" s="40" t="s">
        <v>932</v>
      </c>
      <c r="D859" s="40" t="s">
        <v>933</v>
      </c>
      <c r="E859" s="40">
        <v>8.08</v>
      </c>
      <c r="F859" s="38" t="s">
        <v>1844</v>
      </c>
      <c r="G859" s="38" t="s">
        <v>787</v>
      </c>
      <c r="H859" s="56">
        <v>30</v>
      </c>
      <c r="I859" s="57">
        <v>43437</v>
      </c>
      <c r="J859" s="57">
        <v>43481</v>
      </c>
      <c r="K859" s="57">
        <v>43600</v>
      </c>
      <c r="L859" s="40">
        <v>44</v>
      </c>
      <c r="M859" s="40">
        <v>163</v>
      </c>
      <c r="N859" s="56">
        <v>9609</v>
      </c>
      <c r="O859" s="42">
        <f t="shared" si="92"/>
        <v>79146.13</v>
      </c>
      <c r="P859" s="58"/>
      <c r="Q859" s="40">
        <v>980</v>
      </c>
      <c r="R859" s="46">
        <f t="shared" si="90"/>
        <v>13</v>
      </c>
      <c r="S859" s="42">
        <f t="shared" si="93"/>
        <v>8071.9333333333325</v>
      </c>
      <c r="T859" s="40">
        <v>12740</v>
      </c>
      <c r="U859" s="58">
        <v>840</v>
      </c>
      <c r="V859" s="58"/>
      <c r="W859" s="58"/>
      <c r="X859" s="42">
        <f t="shared" si="91"/>
        <v>905</v>
      </c>
      <c r="Y859" s="42">
        <f t="shared" si="94"/>
        <v>7454.1833333333334</v>
      </c>
      <c r="Z859" s="40">
        <f t="shared" si="95"/>
        <v>104935.13333333332</v>
      </c>
      <c r="AA859" s="42">
        <f t="shared" si="96"/>
        <v>25789.003333333312</v>
      </c>
      <c r="AB859" s="59"/>
      <c r="AC859" s="59"/>
      <c r="AD859" s="59"/>
      <c r="AE859" s="59"/>
      <c r="AF859" s="59"/>
      <c r="AG859" s="59"/>
      <c r="AH859" s="59"/>
    </row>
    <row r="860" spans="1:34" customFormat="1" x14ac:dyDescent="0.3">
      <c r="A860" s="56">
        <v>857</v>
      </c>
      <c r="B860" s="66" t="s">
        <v>925</v>
      </c>
      <c r="C860" s="40" t="s">
        <v>932</v>
      </c>
      <c r="D860" s="40" t="s">
        <v>933</v>
      </c>
      <c r="E860" s="40">
        <v>8.09</v>
      </c>
      <c r="F860" s="38" t="s">
        <v>1851</v>
      </c>
      <c r="G860" s="38" t="s">
        <v>793</v>
      </c>
      <c r="H860" s="56">
        <v>30</v>
      </c>
      <c r="I860" s="57">
        <v>43446</v>
      </c>
      <c r="J860" s="57">
        <v>43490</v>
      </c>
      <c r="K860" s="57">
        <v>43605</v>
      </c>
      <c r="L860" s="40">
        <v>44</v>
      </c>
      <c r="M860" s="40">
        <v>159</v>
      </c>
      <c r="N860" s="56">
        <v>9420</v>
      </c>
      <c r="O860" s="42">
        <f t="shared" si="92"/>
        <v>77589.399999999994</v>
      </c>
      <c r="P860" s="58"/>
      <c r="Q860" s="40">
        <v>1000</v>
      </c>
      <c r="R860" s="46">
        <f t="shared" si="90"/>
        <v>13</v>
      </c>
      <c r="S860" s="42">
        <f t="shared" si="93"/>
        <v>8236.6666666666679</v>
      </c>
      <c r="T860" s="40">
        <v>13000</v>
      </c>
      <c r="U860" s="58">
        <v>800</v>
      </c>
      <c r="V860" s="58"/>
      <c r="W860" s="58"/>
      <c r="X860" s="42">
        <f t="shared" si="91"/>
        <v>925</v>
      </c>
      <c r="Y860" s="42">
        <f t="shared" si="94"/>
        <v>7618.9166666666661</v>
      </c>
      <c r="Z860" s="40">
        <f t="shared" si="95"/>
        <v>107076.66666666669</v>
      </c>
      <c r="AA860" s="42">
        <f t="shared" si="96"/>
        <v>29487.266666666692</v>
      </c>
      <c r="AB860" s="59"/>
      <c r="AC860" s="59"/>
      <c r="AD860" s="59"/>
      <c r="AE860" s="59"/>
      <c r="AF860" s="59"/>
      <c r="AG860" s="59"/>
      <c r="AH860" s="59"/>
    </row>
    <row r="861" spans="1:34" customFormat="1" x14ac:dyDescent="0.3">
      <c r="A861" s="56">
        <v>858</v>
      </c>
      <c r="B861" s="66" t="s">
        <v>925</v>
      </c>
      <c r="C861" s="40" t="s">
        <v>932</v>
      </c>
      <c r="D861" s="40" t="s">
        <v>933</v>
      </c>
      <c r="E861" s="40">
        <v>8.11</v>
      </c>
      <c r="F861" s="38" t="s">
        <v>1852</v>
      </c>
      <c r="G861" s="38" t="s">
        <v>794</v>
      </c>
      <c r="H861" s="56">
        <v>30</v>
      </c>
      <c r="I861" s="57">
        <v>43444</v>
      </c>
      <c r="J861" s="57">
        <v>43484</v>
      </c>
      <c r="K861" s="57">
        <v>43605</v>
      </c>
      <c r="L861" s="40">
        <v>40</v>
      </c>
      <c r="M861" s="40">
        <v>161</v>
      </c>
      <c r="N861" s="56">
        <v>9594</v>
      </c>
      <c r="O861" s="42">
        <f t="shared" si="92"/>
        <v>79022.58</v>
      </c>
      <c r="P861" s="58"/>
      <c r="Q861" s="40">
        <v>1000</v>
      </c>
      <c r="R861" s="46">
        <f t="shared" si="90"/>
        <v>13</v>
      </c>
      <c r="S861" s="42">
        <f t="shared" si="93"/>
        <v>8236.6666666666679</v>
      </c>
      <c r="T861" s="40">
        <v>13000</v>
      </c>
      <c r="U861" s="58">
        <v>800</v>
      </c>
      <c r="V861" s="58"/>
      <c r="W861" s="58"/>
      <c r="X861" s="42">
        <f t="shared" si="91"/>
        <v>925</v>
      </c>
      <c r="Y861" s="42">
        <f t="shared" si="94"/>
        <v>7618.9166666666661</v>
      </c>
      <c r="Z861" s="40">
        <f t="shared" si="95"/>
        <v>107076.66666666669</v>
      </c>
      <c r="AA861" s="42">
        <f t="shared" si="96"/>
        <v>28054.086666666684</v>
      </c>
      <c r="AB861" s="59"/>
      <c r="AC861" s="59"/>
      <c r="AD861" s="59"/>
      <c r="AE861" s="59"/>
      <c r="AF861" s="59"/>
      <c r="AG861" s="59"/>
      <c r="AH861" s="59"/>
    </row>
    <row r="862" spans="1:34" customFormat="1" x14ac:dyDescent="0.3">
      <c r="A862" s="56">
        <v>859</v>
      </c>
      <c r="B862" s="66" t="s">
        <v>925</v>
      </c>
      <c r="C862" s="40" t="s">
        <v>932</v>
      </c>
      <c r="D862" s="40" t="s">
        <v>933</v>
      </c>
      <c r="E862" s="40">
        <v>8.1199999999999992</v>
      </c>
      <c r="F862" s="38" t="s">
        <v>1853</v>
      </c>
      <c r="G862" s="38" t="s">
        <v>795</v>
      </c>
      <c r="H862" s="56">
        <v>30</v>
      </c>
      <c r="I862" s="57">
        <v>43141</v>
      </c>
      <c r="J862" s="57">
        <v>43489</v>
      </c>
      <c r="K862" s="57">
        <v>43605</v>
      </c>
      <c r="L862" s="40">
        <v>34</v>
      </c>
      <c r="M862" s="40">
        <v>464</v>
      </c>
      <c r="N862" s="56">
        <v>9679</v>
      </c>
      <c r="O862" s="42">
        <f t="shared" si="92"/>
        <v>79722.696666666656</v>
      </c>
      <c r="P862" s="58"/>
      <c r="Q862" s="40">
        <v>1040</v>
      </c>
      <c r="R862" s="46">
        <f t="shared" si="90"/>
        <v>13</v>
      </c>
      <c r="S862" s="42">
        <f t="shared" si="93"/>
        <v>8566.1333333333332</v>
      </c>
      <c r="T862" s="40">
        <v>13520</v>
      </c>
      <c r="U862" s="58">
        <v>780</v>
      </c>
      <c r="V862" s="58"/>
      <c r="W862" s="58"/>
      <c r="X862" s="42">
        <f t="shared" si="91"/>
        <v>965</v>
      </c>
      <c r="Y862" s="42">
        <f t="shared" si="94"/>
        <v>7948.3833333333323</v>
      </c>
      <c r="Z862" s="40">
        <f t="shared" si="95"/>
        <v>111359.73333333334</v>
      </c>
      <c r="AA862" s="42">
        <f t="shared" si="96"/>
        <v>31637.036666666681</v>
      </c>
      <c r="AB862" s="59"/>
      <c r="AC862" s="59"/>
      <c r="AD862" s="59"/>
      <c r="AE862" s="59"/>
      <c r="AF862" s="59"/>
      <c r="AG862" s="59"/>
      <c r="AH862" s="59"/>
    </row>
    <row r="863" spans="1:34" customFormat="1" x14ac:dyDescent="0.3">
      <c r="A863" s="56">
        <v>860</v>
      </c>
      <c r="B863" s="66" t="s">
        <v>925</v>
      </c>
      <c r="C863" s="40" t="s">
        <v>932</v>
      </c>
      <c r="D863" s="40" t="s">
        <v>933</v>
      </c>
      <c r="E863" s="40">
        <v>8.1300000000000008</v>
      </c>
      <c r="F863" s="38" t="s">
        <v>1854</v>
      </c>
      <c r="G863" s="38" t="s">
        <v>796</v>
      </c>
      <c r="H863" s="56">
        <v>30</v>
      </c>
      <c r="I863" s="57">
        <v>43444</v>
      </c>
      <c r="J863" s="57">
        <v>43478</v>
      </c>
      <c r="K863" s="57">
        <v>43606</v>
      </c>
      <c r="L863" s="40">
        <v>34</v>
      </c>
      <c r="M863" s="40">
        <v>162</v>
      </c>
      <c r="N863" s="56">
        <v>9519</v>
      </c>
      <c r="O863" s="42">
        <f t="shared" si="92"/>
        <v>78404.83</v>
      </c>
      <c r="P863" s="58"/>
      <c r="Q863" s="40">
        <v>1040</v>
      </c>
      <c r="R863" s="46">
        <f t="shared" si="90"/>
        <v>13</v>
      </c>
      <c r="S863" s="42">
        <f t="shared" si="93"/>
        <v>8566.1333333333332</v>
      </c>
      <c r="T863" s="40">
        <v>13520</v>
      </c>
      <c r="U863" s="58">
        <v>750</v>
      </c>
      <c r="V863" s="58"/>
      <c r="W863" s="58"/>
      <c r="X863" s="42">
        <f t="shared" si="91"/>
        <v>965</v>
      </c>
      <c r="Y863" s="42">
        <f t="shared" si="94"/>
        <v>7948.3833333333323</v>
      </c>
      <c r="Z863" s="40">
        <f t="shared" si="95"/>
        <v>111359.73333333334</v>
      </c>
      <c r="AA863" s="42">
        <f t="shared" si="96"/>
        <v>32954.903333333335</v>
      </c>
      <c r="AB863" s="59"/>
      <c r="AC863" s="59"/>
      <c r="AD863" s="59"/>
      <c r="AE863" s="59"/>
      <c r="AF863" s="59"/>
      <c r="AG863" s="59"/>
      <c r="AH863" s="59"/>
    </row>
    <row r="864" spans="1:34" customFormat="1" x14ac:dyDescent="0.3">
      <c r="A864" s="56">
        <v>861</v>
      </c>
      <c r="B864" s="66" t="s">
        <v>925</v>
      </c>
      <c r="C864" s="40" t="s">
        <v>932</v>
      </c>
      <c r="D864" s="40" t="s">
        <v>933</v>
      </c>
      <c r="E864" s="40">
        <v>8.14</v>
      </c>
      <c r="F864" s="38" t="s">
        <v>1855</v>
      </c>
      <c r="G864" s="38" t="s">
        <v>798</v>
      </c>
      <c r="H864" s="56">
        <v>30</v>
      </c>
      <c r="I864" s="57">
        <v>43446</v>
      </c>
      <c r="J864" s="57">
        <v>43485</v>
      </c>
      <c r="K864" s="57">
        <v>43607</v>
      </c>
      <c r="L864" s="40">
        <v>39</v>
      </c>
      <c r="M864" s="40">
        <v>161</v>
      </c>
      <c r="N864" s="56">
        <v>9494</v>
      </c>
      <c r="O864" s="42">
        <f t="shared" si="92"/>
        <v>78198.91333333333</v>
      </c>
      <c r="P864" s="58"/>
      <c r="Q864" s="40">
        <v>960</v>
      </c>
      <c r="R864" s="46">
        <f t="shared" si="90"/>
        <v>12.916666666666666</v>
      </c>
      <c r="S864" s="42">
        <f t="shared" si="93"/>
        <v>7907.2</v>
      </c>
      <c r="T864" s="40">
        <v>12400</v>
      </c>
      <c r="U864" s="58">
        <v>750</v>
      </c>
      <c r="V864" s="58"/>
      <c r="W864" s="58"/>
      <c r="X864" s="42">
        <f t="shared" si="91"/>
        <v>885</v>
      </c>
      <c r="Y864" s="42">
        <f t="shared" si="94"/>
        <v>7289.45</v>
      </c>
      <c r="Z864" s="40">
        <f t="shared" si="95"/>
        <v>102134.66666666666</v>
      </c>
      <c r="AA864" s="42">
        <f t="shared" si="96"/>
        <v>23935.753333333327</v>
      </c>
      <c r="AB864" s="59"/>
      <c r="AC864" s="59"/>
      <c r="AD864" s="59"/>
      <c r="AE864" s="59"/>
      <c r="AF864" s="59"/>
      <c r="AG864" s="59"/>
      <c r="AH864" s="59"/>
    </row>
    <row r="865" spans="1:34" customFormat="1" x14ac:dyDescent="0.3">
      <c r="A865" s="56">
        <v>862</v>
      </c>
      <c r="B865" s="66" t="s">
        <v>925</v>
      </c>
      <c r="C865" s="40" t="s">
        <v>932</v>
      </c>
      <c r="D865" s="40" t="s">
        <v>933</v>
      </c>
      <c r="E865" s="40">
        <v>8.15</v>
      </c>
      <c r="F865" s="38" t="s">
        <v>1856</v>
      </c>
      <c r="G865" s="38" t="s">
        <v>799</v>
      </c>
      <c r="H865" s="56">
        <v>30</v>
      </c>
      <c r="I865" s="57">
        <v>43446</v>
      </c>
      <c r="J865" s="57">
        <v>43490</v>
      </c>
      <c r="K865" s="57">
        <v>43611</v>
      </c>
      <c r="L865" s="40">
        <v>44</v>
      </c>
      <c r="M865" s="40">
        <v>165</v>
      </c>
      <c r="N865" s="56">
        <v>9779</v>
      </c>
      <c r="O865" s="42">
        <f t="shared" si="92"/>
        <v>80546.363333333327</v>
      </c>
      <c r="P865" s="58"/>
      <c r="Q865" s="40">
        <v>1000</v>
      </c>
      <c r="R865" s="46">
        <f t="shared" si="90"/>
        <v>13</v>
      </c>
      <c r="S865" s="42">
        <f t="shared" si="93"/>
        <v>8236.6666666666679</v>
      </c>
      <c r="T865" s="40">
        <v>13000</v>
      </c>
      <c r="U865" s="58">
        <v>750</v>
      </c>
      <c r="V865" s="58"/>
      <c r="W865" s="58"/>
      <c r="X865" s="42">
        <f t="shared" si="91"/>
        <v>925</v>
      </c>
      <c r="Y865" s="42">
        <f t="shared" si="94"/>
        <v>7618.9166666666661</v>
      </c>
      <c r="Z865" s="40">
        <f t="shared" si="95"/>
        <v>107076.66666666669</v>
      </c>
      <c r="AA865" s="42">
        <f t="shared" si="96"/>
        <v>26530.303333333359</v>
      </c>
      <c r="AB865" s="59"/>
      <c r="AC865" s="59"/>
      <c r="AD865" s="59"/>
      <c r="AE865" s="59"/>
      <c r="AF865" s="59"/>
      <c r="AG865" s="59"/>
      <c r="AH865" s="59"/>
    </row>
    <row r="866" spans="1:34" customFormat="1" x14ac:dyDescent="0.3">
      <c r="A866" s="56">
        <v>863</v>
      </c>
      <c r="B866" s="66" t="s">
        <v>925</v>
      </c>
      <c r="C866" s="40" t="s">
        <v>932</v>
      </c>
      <c r="D866" s="40" t="s">
        <v>933</v>
      </c>
      <c r="E866" s="40">
        <v>8.16</v>
      </c>
      <c r="F866" s="38" t="s">
        <v>1857</v>
      </c>
      <c r="G866" s="38" t="s">
        <v>787</v>
      </c>
      <c r="H866" s="56">
        <v>30</v>
      </c>
      <c r="I866" s="57">
        <v>43446</v>
      </c>
      <c r="J866" s="57">
        <v>43485</v>
      </c>
      <c r="K866" s="57">
        <v>43607</v>
      </c>
      <c r="L866" s="40">
        <v>39</v>
      </c>
      <c r="M866" s="40">
        <v>161</v>
      </c>
      <c r="N866" s="56">
        <v>9499</v>
      </c>
      <c r="O866" s="42">
        <f t="shared" si="92"/>
        <v>78240.096666666665</v>
      </c>
      <c r="P866" s="58"/>
      <c r="Q866" s="40">
        <v>940</v>
      </c>
      <c r="R866" s="46">
        <f t="shared" si="90"/>
        <v>13</v>
      </c>
      <c r="S866" s="42">
        <f t="shared" si="93"/>
        <v>7742.4666666666662</v>
      </c>
      <c r="T866" s="40">
        <v>12220</v>
      </c>
      <c r="U866" s="58">
        <v>680</v>
      </c>
      <c r="V866" s="58"/>
      <c r="W866" s="58"/>
      <c r="X866" s="42">
        <f t="shared" si="91"/>
        <v>865</v>
      </c>
      <c r="Y866" s="42">
        <f t="shared" si="94"/>
        <v>7124.7166666666662</v>
      </c>
      <c r="Z866" s="40">
        <f t="shared" si="95"/>
        <v>100652.06666666667</v>
      </c>
      <c r="AA866" s="42">
        <f t="shared" si="96"/>
        <v>22411.97</v>
      </c>
      <c r="AB866" s="59"/>
      <c r="AC866" s="59"/>
      <c r="AD866" s="59"/>
      <c r="AE866" s="59"/>
      <c r="AF866" s="59"/>
      <c r="AG866" s="59"/>
      <c r="AH866" s="59"/>
    </row>
    <row r="867" spans="1:34" customFormat="1" x14ac:dyDescent="0.3">
      <c r="A867" s="56">
        <v>864</v>
      </c>
      <c r="B867" s="66" t="s">
        <v>925</v>
      </c>
      <c r="C867" s="40" t="s">
        <v>932</v>
      </c>
      <c r="D867" s="40" t="s">
        <v>933</v>
      </c>
      <c r="E867" s="40">
        <v>8.18</v>
      </c>
      <c r="F867" s="38" t="s">
        <v>1844</v>
      </c>
      <c r="G867" s="38" t="s">
        <v>787</v>
      </c>
      <c r="H867" s="56">
        <v>30</v>
      </c>
      <c r="I867" s="57">
        <v>43442</v>
      </c>
      <c r="J867" s="57">
        <v>43488</v>
      </c>
      <c r="K867" s="57">
        <v>43605</v>
      </c>
      <c r="L867" s="40">
        <v>46</v>
      </c>
      <c r="M867" s="40">
        <v>163</v>
      </c>
      <c r="N867" s="56">
        <v>9870</v>
      </c>
      <c r="O867" s="42">
        <f t="shared" si="92"/>
        <v>81295.899999999994</v>
      </c>
      <c r="P867" s="58"/>
      <c r="Q867" s="40">
        <v>960</v>
      </c>
      <c r="R867" s="46">
        <f t="shared" ref="R867:R885" si="97">T867/Q867</f>
        <v>13</v>
      </c>
      <c r="S867" s="42">
        <f t="shared" si="93"/>
        <v>7907.2</v>
      </c>
      <c r="T867" s="40">
        <v>12480</v>
      </c>
      <c r="U867" s="58">
        <v>750</v>
      </c>
      <c r="V867" s="58"/>
      <c r="W867" s="58"/>
      <c r="X867" s="42">
        <f t="shared" si="91"/>
        <v>885</v>
      </c>
      <c r="Y867" s="42">
        <f t="shared" si="94"/>
        <v>7289.45</v>
      </c>
      <c r="Z867" s="40">
        <f t="shared" si="95"/>
        <v>102793.59999999999</v>
      </c>
      <c r="AA867" s="42">
        <f t="shared" si="96"/>
        <v>21497.699999999997</v>
      </c>
      <c r="AB867" s="59"/>
      <c r="AC867" s="59"/>
      <c r="AD867" s="59"/>
      <c r="AE867" s="59"/>
      <c r="AF867" s="59"/>
      <c r="AG867" s="59"/>
      <c r="AH867" s="59"/>
    </row>
    <row r="868" spans="1:34" customFormat="1" x14ac:dyDescent="0.3">
      <c r="A868" s="56">
        <v>865</v>
      </c>
      <c r="B868" s="66" t="s">
        <v>925</v>
      </c>
      <c r="C868" s="40" t="s">
        <v>932</v>
      </c>
      <c r="D868" s="40" t="s">
        <v>933</v>
      </c>
      <c r="E868" s="40">
        <v>8.26</v>
      </c>
      <c r="F868" s="38" t="s">
        <v>1851</v>
      </c>
      <c r="G868" s="38" t="s">
        <v>793</v>
      </c>
      <c r="H868" s="56">
        <v>30</v>
      </c>
      <c r="I868" s="57">
        <v>43436</v>
      </c>
      <c r="J868" s="57">
        <v>43475</v>
      </c>
      <c r="K868" s="57">
        <v>43595</v>
      </c>
      <c r="L868" s="40">
        <v>39</v>
      </c>
      <c r="M868" s="40">
        <v>159</v>
      </c>
      <c r="N868" s="56">
        <v>9239</v>
      </c>
      <c r="O868" s="42">
        <f t="shared" si="92"/>
        <v>76098.563333333324</v>
      </c>
      <c r="P868" s="58"/>
      <c r="Q868" s="40">
        <v>1050</v>
      </c>
      <c r="R868" s="46">
        <f t="shared" si="97"/>
        <v>13</v>
      </c>
      <c r="S868" s="42">
        <f t="shared" si="93"/>
        <v>8648.5</v>
      </c>
      <c r="T868" s="40">
        <v>13650</v>
      </c>
      <c r="U868" s="58">
        <v>750</v>
      </c>
      <c r="V868" s="58"/>
      <c r="W868" s="58"/>
      <c r="X868" s="42">
        <f t="shared" si="91"/>
        <v>975</v>
      </c>
      <c r="Y868" s="42">
        <f t="shared" si="94"/>
        <v>8030.75</v>
      </c>
      <c r="Z868" s="40">
        <f t="shared" si="95"/>
        <v>112430.5</v>
      </c>
      <c r="AA868" s="42">
        <f t="shared" si="96"/>
        <v>36331.936666666676</v>
      </c>
      <c r="AB868" s="59"/>
      <c r="AC868" s="59"/>
      <c r="AD868" s="59"/>
      <c r="AE868" s="59"/>
      <c r="AF868" s="59"/>
      <c r="AG868" s="59"/>
      <c r="AH868" s="59"/>
    </row>
    <row r="869" spans="1:34" customFormat="1" x14ac:dyDescent="0.3">
      <c r="A869" s="56">
        <v>866</v>
      </c>
      <c r="B869" s="66" t="s">
        <v>925</v>
      </c>
      <c r="C869" s="66" t="s">
        <v>934</v>
      </c>
      <c r="D869" s="40" t="s">
        <v>935</v>
      </c>
      <c r="E869" s="40">
        <v>16.04</v>
      </c>
      <c r="F869" s="38" t="s">
        <v>1845</v>
      </c>
      <c r="G869" s="38" t="s">
        <v>788</v>
      </c>
      <c r="H869" s="56">
        <v>30</v>
      </c>
      <c r="I869" s="57">
        <v>43443</v>
      </c>
      <c r="J869" s="57">
        <v>43484</v>
      </c>
      <c r="K869" s="57">
        <v>43605</v>
      </c>
      <c r="L869" s="40">
        <v>41</v>
      </c>
      <c r="M869" s="40">
        <v>162</v>
      </c>
      <c r="N869" s="56">
        <v>9730</v>
      </c>
      <c r="O869" s="42">
        <f t="shared" si="92"/>
        <v>80142.766666666663</v>
      </c>
      <c r="P869" s="58"/>
      <c r="Q869" s="40">
        <v>950</v>
      </c>
      <c r="R869" s="46">
        <f t="shared" si="97"/>
        <v>12.5</v>
      </c>
      <c r="S869" s="42">
        <f t="shared" si="93"/>
        <v>7824.833333333333</v>
      </c>
      <c r="T869" s="40">
        <v>11875</v>
      </c>
      <c r="U869" s="58">
        <v>850</v>
      </c>
      <c r="V869" s="58"/>
      <c r="W869" s="58"/>
      <c r="X869" s="42">
        <f t="shared" si="91"/>
        <v>875</v>
      </c>
      <c r="Y869" s="42">
        <f t="shared" si="94"/>
        <v>7207.083333333333</v>
      </c>
      <c r="Z869" s="40">
        <f t="shared" si="95"/>
        <v>97810.416666666657</v>
      </c>
      <c r="AA869" s="42">
        <f t="shared" si="96"/>
        <v>17667.649999999994</v>
      </c>
      <c r="AB869" s="59"/>
      <c r="AC869" s="59"/>
      <c r="AD869" s="59"/>
      <c r="AE869" s="59"/>
      <c r="AF869" s="59"/>
      <c r="AG869" s="59"/>
      <c r="AH869" s="59"/>
    </row>
    <row r="870" spans="1:34" customFormat="1" x14ac:dyDescent="0.3">
      <c r="A870" s="56">
        <v>867</v>
      </c>
      <c r="B870" s="66" t="s">
        <v>925</v>
      </c>
      <c r="C870" s="66" t="s">
        <v>934</v>
      </c>
      <c r="D870" s="40" t="s">
        <v>935</v>
      </c>
      <c r="E870" s="40">
        <v>16.05</v>
      </c>
      <c r="F870" s="38" t="s">
        <v>1846</v>
      </c>
      <c r="G870" s="38" t="s">
        <v>789</v>
      </c>
      <c r="H870" s="56">
        <v>30</v>
      </c>
      <c r="I870" s="57">
        <v>43445</v>
      </c>
      <c r="J870" s="57">
        <v>43483</v>
      </c>
      <c r="K870" s="57">
        <v>43607</v>
      </c>
      <c r="L870" s="40">
        <v>38</v>
      </c>
      <c r="M870" s="40">
        <v>162</v>
      </c>
      <c r="N870" s="56">
        <v>9930</v>
      </c>
      <c r="O870" s="42">
        <f t="shared" si="92"/>
        <v>81790.099999999991</v>
      </c>
      <c r="P870" s="58"/>
      <c r="Q870" s="40">
        <v>920</v>
      </c>
      <c r="R870" s="46">
        <f t="shared" si="97"/>
        <v>12.5</v>
      </c>
      <c r="S870" s="42">
        <f t="shared" si="93"/>
        <v>7577.7333333333336</v>
      </c>
      <c r="T870" s="40">
        <v>11500</v>
      </c>
      <c r="U870" s="58">
        <v>820</v>
      </c>
      <c r="V870" s="58"/>
      <c r="W870" s="58"/>
      <c r="X870" s="42">
        <f t="shared" si="91"/>
        <v>845</v>
      </c>
      <c r="Y870" s="42">
        <f t="shared" si="94"/>
        <v>6959.9833333333336</v>
      </c>
      <c r="Z870" s="40">
        <f t="shared" si="95"/>
        <v>94721.666666666672</v>
      </c>
      <c r="AA870" s="42">
        <f t="shared" si="96"/>
        <v>12931.56666666668</v>
      </c>
      <c r="AB870" s="59"/>
      <c r="AC870" s="59"/>
      <c r="AD870" s="59"/>
      <c r="AE870" s="59"/>
      <c r="AF870" s="59"/>
      <c r="AG870" s="59"/>
      <c r="AH870" s="59"/>
    </row>
    <row r="871" spans="1:34" customFormat="1" x14ac:dyDescent="0.3">
      <c r="A871" s="56">
        <v>868</v>
      </c>
      <c r="B871" s="66" t="s">
        <v>925</v>
      </c>
      <c r="C871" s="66" t="s">
        <v>934</v>
      </c>
      <c r="D871" s="40" t="s">
        <v>935</v>
      </c>
      <c r="E871" s="40">
        <v>16.059999999999999</v>
      </c>
      <c r="F871" s="38" t="s">
        <v>1846</v>
      </c>
      <c r="G871" s="38" t="s">
        <v>789</v>
      </c>
      <c r="H871" s="56">
        <v>30</v>
      </c>
      <c r="I871" s="57">
        <v>43444</v>
      </c>
      <c r="J871" s="57">
        <v>43485</v>
      </c>
      <c r="K871" s="57">
        <v>43606</v>
      </c>
      <c r="L871" s="40">
        <v>41</v>
      </c>
      <c r="M871" s="40">
        <v>162</v>
      </c>
      <c r="N871" s="56">
        <v>10100</v>
      </c>
      <c r="O871" s="42">
        <f t="shared" si="92"/>
        <v>83190.333333333343</v>
      </c>
      <c r="P871" s="58"/>
      <c r="Q871" s="40">
        <v>960</v>
      </c>
      <c r="R871" s="46">
        <f t="shared" si="97"/>
        <v>12.5</v>
      </c>
      <c r="S871" s="42">
        <f t="shared" si="93"/>
        <v>7907.2</v>
      </c>
      <c r="T871" s="40">
        <v>12000</v>
      </c>
      <c r="U871" s="58">
        <v>850</v>
      </c>
      <c r="V871" s="58"/>
      <c r="W871" s="58"/>
      <c r="X871" s="42">
        <f t="shared" ref="X871:X908" si="98">Q871-75</f>
        <v>885</v>
      </c>
      <c r="Y871" s="42">
        <f t="shared" si="94"/>
        <v>7289.45</v>
      </c>
      <c r="Z871" s="40">
        <f t="shared" si="95"/>
        <v>98840</v>
      </c>
      <c r="AA871" s="42">
        <f t="shared" si="96"/>
        <v>15649.666666666657</v>
      </c>
      <c r="AB871" s="59"/>
      <c r="AC871" s="59"/>
      <c r="AD871" s="59"/>
      <c r="AE871" s="59"/>
      <c r="AF871" s="59"/>
      <c r="AG871" s="59"/>
      <c r="AH871" s="59"/>
    </row>
    <row r="872" spans="1:34" customFormat="1" x14ac:dyDescent="0.3">
      <c r="A872" s="56">
        <v>869</v>
      </c>
      <c r="B872" s="66" t="s">
        <v>925</v>
      </c>
      <c r="C872" s="66" t="s">
        <v>934</v>
      </c>
      <c r="D872" s="40" t="s">
        <v>935</v>
      </c>
      <c r="E872" s="40">
        <v>16.07</v>
      </c>
      <c r="F872" s="38" t="s">
        <v>1847</v>
      </c>
      <c r="G872" s="38" t="s">
        <v>790</v>
      </c>
      <c r="H872" s="56">
        <v>30</v>
      </c>
      <c r="I872" s="57">
        <v>43445</v>
      </c>
      <c r="J872" s="57">
        <v>43486</v>
      </c>
      <c r="K872" s="57">
        <v>43607</v>
      </c>
      <c r="L872" s="40">
        <v>41</v>
      </c>
      <c r="M872" s="40">
        <v>162</v>
      </c>
      <c r="N872" s="56">
        <v>9450</v>
      </c>
      <c r="O872" s="42">
        <f t="shared" si="92"/>
        <v>77836.5</v>
      </c>
      <c r="P872" s="58"/>
      <c r="Q872" s="40">
        <v>990</v>
      </c>
      <c r="R872" s="46">
        <f t="shared" si="97"/>
        <v>12.5</v>
      </c>
      <c r="S872" s="42">
        <f t="shared" si="93"/>
        <v>8154.3</v>
      </c>
      <c r="T872" s="40">
        <v>12375</v>
      </c>
      <c r="U872" s="58">
        <v>850</v>
      </c>
      <c r="V872" s="58"/>
      <c r="W872" s="58"/>
      <c r="X872" s="42">
        <f t="shared" si="98"/>
        <v>915</v>
      </c>
      <c r="Y872" s="42">
        <f t="shared" si="94"/>
        <v>7536.55</v>
      </c>
      <c r="Z872" s="40">
        <f t="shared" si="95"/>
        <v>101928.75</v>
      </c>
      <c r="AA872" s="42">
        <f t="shared" si="96"/>
        <v>24092.25</v>
      </c>
      <c r="AB872" s="59"/>
      <c r="AC872" s="59"/>
      <c r="AD872" s="59"/>
      <c r="AE872" s="59"/>
      <c r="AF872" s="59"/>
      <c r="AG872" s="59"/>
      <c r="AH872" s="59"/>
    </row>
    <row r="873" spans="1:34" customFormat="1" x14ac:dyDescent="0.3">
      <c r="A873" s="56">
        <v>870</v>
      </c>
      <c r="B873" s="66" t="s">
        <v>925</v>
      </c>
      <c r="C873" s="66" t="s">
        <v>934</v>
      </c>
      <c r="D873" s="40" t="s">
        <v>935</v>
      </c>
      <c r="E873" s="40">
        <v>16.11</v>
      </c>
      <c r="F873" s="38" t="s">
        <v>1848</v>
      </c>
      <c r="G873" s="38" t="s">
        <v>791</v>
      </c>
      <c r="H873" s="56">
        <v>30</v>
      </c>
      <c r="I873" s="57">
        <v>43445</v>
      </c>
      <c r="J873" s="57">
        <v>43486</v>
      </c>
      <c r="K873" s="57">
        <v>43607</v>
      </c>
      <c r="L873" s="40">
        <v>41</v>
      </c>
      <c r="M873" s="40">
        <v>162</v>
      </c>
      <c r="N873" s="56">
        <v>10120</v>
      </c>
      <c r="O873" s="42">
        <f t="shared" si="92"/>
        <v>83355.066666666666</v>
      </c>
      <c r="P873" s="58"/>
      <c r="Q873" s="40">
        <v>1040</v>
      </c>
      <c r="R873" s="46">
        <f t="shared" si="97"/>
        <v>12.5</v>
      </c>
      <c r="S873" s="42">
        <f t="shared" si="93"/>
        <v>8566.1333333333332</v>
      </c>
      <c r="T873" s="40">
        <v>13000</v>
      </c>
      <c r="U873" s="58">
        <v>850</v>
      </c>
      <c r="V873" s="58"/>
      <c r="W873" s="58"/>
      <c r="X873" s="42">
        <f t="shared" si="98"/>
        <v>965</v>
      </c>
      <c r="Y873" s="42">
        <f t="shared" si="94"/>
        <v>7948.3833333333323</v>
      </c>
      <c r="Z873" s="40">
        <f t="shared" si="95"/>
        <v>107076.66666666667</v>
      </c>
      <c r="AA873" s="42">
        <f t="shared" si="96"/>
        <v>23721.600000000006</v>
      </c>
      <c r="AB873" s="59"/>
      <c r="AC873" s="59"/>
      <c r="AD873" s="59"/>
      <c r="AE873" s="59"/>
      <c r="AF873" s="59"/>
      <c r="AG873" s="59"/>
      <c r="AH873" s="59"/>
    </row>
    <row r="874" spans="1:34" customFormat="1" x14ac:dyDescent="0.3">
      <c r="A874" s="56">
        <v>871</v>
      </c>
      <c r="B874" s="66" t="s">
        <v>925</v>
      </c>
      <c r="C874" s="66" t="s">
        <v>934</v>
      </c>
      <c r="D874" s="40" t="s">
        <v>935</v>
      </c>
      <c r="E874" s="40">
        <v>16.13</v>
      </c>
      <c r="F874" s="38" t="s">
        <v>1849</v>
      </c>
      <c r="G874" s="38" t="s">
        <v>792</v>
      </c>
      <c r="H874" s="56">
        <v>30</v>
      </c>
      <c r="I874" s="57">
        <v>43444</v>
      </c>
      <c r="J874" s="57">
        <v>43483</v>
      </c>
      <c r="K874" s="57">
        <v>43606</v>
      </c>
      <c r="L874" s="40">
        <v>39</v>
      </c>
      <c r="M874" s="40">
        <v>162</v>
      </c>
      <c r="N874" s="56">
        <v>10140</v>
      </c>
      <c r="O874" s="42">
        <f t="shared" si="92"/>
        <v>83519.8</v>
      </c>
      <c r="P874" s="58"/>
      <c r="Q874" s="40">
        <v>980</v>
      </c>
      <c r="R874" s="46">
        <f t="shared" si="97"/>
        <v>12.5</v>
      </c>
      <c r="S874" s="42">
        <f t="shared" si="93"/>
        <v>8071.9333333333325</v>
      </c>
      <c r="T874" s="40">
        <v>12250</v>
      </c>
      <c r="U874" s="58">
        <v>850</v>
      </c>
      <c r="V874" s="58"/>
      <c r="W874" s="58"/>
      <c r="X874" s="42">
        <f t="shared" si="98"/>
        <v>905</v>
      </c>
      <c r="Y874" s="42">
        <f t="shared" si="94"/>
        <v>7454.1833333333334</v>
      </c>
      <c r="Z874" s="40">
        <f t="shared" si="95"/>
        <v>100899.16666666666</v>
      </c>
      <c r="AA874" s="42">
        <f t="shared" si="96"/>
        <v>17379.366666666654</v>
      </c>
      <c r="AB874" s="59"/>
      <c r="AC874" s="59"/>
      <c r="AD874" s="59"/>
      <c r="AE874" s="59"/>
      <c r="AF874" s="59"/>
      <c r="AG874" s="59"/>
      <c r="AH874" s="59"/>
    </row>
    <row r="875" spans="1:34" customFormat="1" x14ac:dyDescent="0.3">
      <c r="A875" s="56">
        <v>872</v>
      </c>
      <c r="B875" s="66" t="s">
        <v>925</v>
      </c>
      <c r="C875" s="66" t="s">
        <v>934</v>
      </c>
      <c r="D875" s="40" t="s">
        <v>935</v>
      </c>
      <c r="E875" s="40">
        <v>16.14</v>
      </c>
      <c r="F875" s="38" t="s">
        <v>1850</v>
      </c>
      <c r="G875" s="38" t="s">
        <v>787</v>
      </c>
      <c r="H875" s="56">
        <v>30</v>
      </c>
      <c r="I875" s="57">
        <v>43442</v>
      </c>
      <c r="J875" s="57">
        <v>43482</v>
      </c>
      <c r="K875" s="57">
        <v>43604</v>
      </c>
      <c r="L875" s="40">
        <v>40</v>
      </c>
      <c r="M875" s="40">
        <v>162</v>
      </c>
      <c r="N875" s="56">
        <v>10350</v>
      </c>
      <c r="O875" s="42">
        <f t="shared" si="92"/>
        <v>85249.5</v>
      </c>
      <c r="P875" s="58"/>
      <c r="Q875" s="40">
        <v>980</v>
      </c>
      <c r="R875" s="46">
        <f t="shared" si="97"/>
        <v>12.5</v>
      </c>
      <c r="S875" s="42">
        <f t="shared" si="93"/>
        <v>8071.9333333333325</v>
      </c>
      <c r="T875" s="40">
        <v>12250</v>
      </c>
      <c r="U875" s="58">
        <v>910</v>
      </c>
      <c r="V875" s="58"/>
      <c r="W875" s="58"/>
      <c r="X875" s="42">
        <f t="shared" si="98"/>
        <v>905</v>
      </c>
      <c r="Y875" s="42">
        <f t="shared" si="94"/>
        <v>7454.1833333333334</v>
      </c>
      <c r="Z875" s="40">
        <f t="shared" si="95"/>
        <v>100899.16666666666</v>
      </c>
      <c r="AA875" s="42">
        <f t="shared" si="96"/>
        <v>15649.666666666657</v>
      </c>
      <c r="AB875" s="59"/>
      <c r="AC875" s="59"/>
      <c r="AD875" s="59"/>
      <c r="AE875" s="59"/>
      <c r="AF875" s="59"/>
      <c r="AG875" s="59"/>
      <c r="AH875" s="59"/>
    </row>
    <row r="876" spans="1:34" customFormat="1" x14ac:dyDescent="0.3">
      <c r="A876" s="56">
        <v>873</v>
      </c>
      <c r="B876" s="66" t="s">
        <v>925</v>
      </c>
      <c r="C876" s="66" t="s">
        <v>934</v>
      </c>
      <c r="D876" s="40" t="s">
        <v>935</v>
      </c>
      <c r="E876" s="40">
        <v>16.149999999999999</v>
      </c>
      <c r="F876" s="38" t="s">
        <v>1844</v>
      </c>
      <c r="G876" s="38" t="s">
        <v>787</v>
      </c>
      <c r="H876" s="56">
        <v>30</v>
      </c>
      <c r="I876" s="57">
        <v>43445</v>
      </c>
      <c r="J876" s="57">
        <v>43485</v>
      </c>
      <c r="K876" s="57">
        <v>43607</v>
      </c>
      <c r="L876" s="40">
        <v>40</v>
      </c>
      <c r="M876" s="40">
        <v>162</v>
      </c>
      <c r="N876" s="56">
        <v>10360</v>
      </c>
      <c r="O876" s="42">
        <f t="shared" si="92"/>
        <v>85331.866666666654</v>
      </c>
      <c r="P876" s="58"/>
      <c r="Q876" s="40">
        <v>1020</v>
      </c>
      <c r="R876" s="46">
        <f t="shared" si="97"/>
        <v>12.5</v>
      </c>
      <c r="S876" s="42">
        <f t="shared" si="93"/>
        <v>8401.4</v>
      </c>
      <c r="T876" s="40">
        <v>12750</v>
      </c>
      <c r="U876" s="58">
        <v>850</v>
      </c>
      <c r="V876" s="58"/>
      <c r="W876" s="58"/>
      <c r="X876" s="42">
        <f t="shared" si="98"/>
        <v>945</v>
      </c>
      <c r="Y876" s="42">
        <f t="shared" si="94"/>
        <v>7783.65</v>
      </c>
      <c r="Z876" s="40">
        <f t="shared" si="95"/>
        <v>105017.5</v>
      </c>
      <c r="AA876" s="42">
        <f t="shared" si="96"/>
        <v>19685.633333333346</v>
      </c>
      <c r="AB876" s="59"/>
      <c r="AC876" s="59"/>
      <c r="AD876" s="59"/>
      <c r="AE876" s="59"/>
      <c r="AF876" s="59"/>
      <c r="AG876" s="59"/>
      <c r="AH876" s="59"/>
    </row>
    <row r="877" spans="1:34" customFormat="1" x14ac:dyDescent="0.3">
      <c r="A877" s="56">
        <v>874</v>
      </c>
      <c r="B877" s="66" t="s">
        <v>925</v>
      </c>
      <c r="C877" s="66" t="s">
        <v>934</v>
      </c>
      <c r="D877" s="40" t="s">
        <v>935</v>
      </c>
      <c r="E877" s="40">
        <v>16.16</v>
      </c>
      <c r="F877" s="38" t="s">
        <v>1851</v>
      </c>
      <c r="G877" s="38" t="s">
        <v>793</v>
      </c>
      <c r="H877" s="56">
        <v>30</v>
      </c>
      <c r="I877" s="57">
        <v>43445</v>
      </c>
      <c r="J877" s="57">
        <v>43485</v>
      </c>
      <c r="K877" s="57">
        <v>43607</v>
      </c>
      <c r="L877" s="40">
        <v>40</v>
      </c>
      <c r="M877" s="40">
        <v>162</v>
      </c>
      <c r="N877" s="56">
        <v>10130</v>
      </c>
      <c r="O877" s="42">
        <f t="shared" si="92"/>
        <v>83437.433333333334</v>
      </c>
      <c r="P877" s="58"/>
      <c r="Q877" s="40">
        <v>950</v>
      </c>
      <c r="R877" s="46">
        <f t="shared" si="97"/>
        <v>12.5</v>
      </c>
      <c r="S877" s="42">
        <f t="shared" si="93"/>
        <v>7824.833333333333</v>
      </c>
      <c r="T877" s="40">
        <v>11875</v>
      </c>
      <c r="U877" s="58">
        <v>850</v>
      </c>
      <c r="V877" s="58"/>
      <c r="W877" s="58"/>
      <c r="X877" s="42">
        <f t="shared" si="98"/>
        <v>875</v>
      </c>
      <c r="Y877" s="42">
        <f t="shared" si="94"/>
        <v>7207.083333333333</v>
      </c>
      <c r="Z877" s="40">
        <f t="shared" si="95"/>
        <v>97810.416666666657</v>
      </c>
      <c r="AA877" s="42">
        <f t="shared" si="96"/>
        <v>14372.983333333323</v>
      </c>
      <c r="AB877" s="59"/>
      <c r="AC877" s="59"/>
      <c r="AD877" s="59"/>
      <c r="AE877" s="59"/>
      <c r="AF877" s="59"/>
      <c r="AG877" s="59"/>
      <c r="AH877" s="59"/>
    </row>
    <row r="878" spans="1:34" customFormat="1" x14ac:dyDescent="0.3">
      <c r="A878" s="56">
        <v>875</v>
      </c>
      <c r="B878" s="66" t="s">
        <v>925</v>
      </c>
      <c r="C878" s="66" t="s">
        <v>934</v>
      </c>
      <c r="D878" s="40" t="s">
        <v>935</v>
      </c>
      <c r="E878" s="40">
        <v>16.170000000000002</v>
      </c>
      <c r="F878" s="38" t="s">
        <v>1852</v>
      </c>
      <c r="G878" s="38" t="s">
        <v>794</v>
      </c>
      <c r="H878" s="56">
        <v>30</v>
      </c>
      <c r="I878" s="57">
        <v>43445</v>
      </c>
      <c r="J878" s="57">
        <v>43485</v>
      </c>
      <c r="K878" s="57">
        <v>43607</v>
      </c>
      <c r="L878" s="40">
        <v>40</v>
      </c>
      <c r="M878" s="40">
        <v>162</v>
      </c>
      <c r="N878" s="56">
        <v>10060</v>
      </c>
      <c r="O878" s="42">
        <f t="shared" si="92"/>
        <v>82860.866666666654</v>
      </c>
      <c r="P878" s="58"/>
      <c r="Q878" s="40">
        <v>960</v>
      </c>
      <c r="R878" s="46">
        <f t="shared" si="97"/>
        <v>12.5</v>
      </c>
      <c r="S878" s="42">
        <f t="shared" si="93"/>
        <v>7907.2</v>
      </c>
      <c r="T878" s="40">
        <v>12000</v>
      </c>
      <c r="U878" s="58">
        <v>850</v>
      </c>
      <c r="V878" s="58"/>
      <c r="W878" s="58"/>
      <c r="X878" s="42">
        <f t="shared" si="98"/>
        <v>885</v>
      </c>
      <c r="Y878" s="42">
        <f t="shared" si="94"/>
        <v>7289.45</v>
      </c>
      <c r="Z878" s="40">
        <f t="shared" si="95"/>
        <v>98840</v>
      </c>
      <c r="AA878" s="42">
        <f t="shared" si="96"/>
        <v>15979.133333333346</v>
      </c>
      <c r="AB878" s="59"/>
      <c r="AC878" s="59"/>
      <c r="AD878" s="59"/>
      <c r="AE878" s="59"/>
      <c r="AF878" s="59"/>
      <c r="AG878" s="59"/>
      <c r="AH878" s="59"/>
    </row>
    <row r="879" spans="1:34" customFormat="1" x14ac:dyDescent="0.3">
      <c r="A879" s="56">
        <v>876</v>
      </c>
      <c r="B879" s="66" t="s">
        <v>925</v>
      </c>
      <c r="C879" s="66" t="s">
        <v>934</v>
      </c>
      <c r="D879" s="40" t="s">
        <v>935</v>
      </c>
      <c r="E879" s="40">
        <v>16.18</v>
      </c>
      <c r="F879" s="38" t="s">
        <v>1853</v>
      </c>
      <c r="G879" s="38" t="s">
        <v>795</v>
      </c>
      <c r="H879" s="56">
        <v>30</v>
      </c>
      <c r="I879" s="57">
        <v>43444</v>
      </c>
      <c r="J879" s="57">
        <v>43485</v>
      </c>
      <c r="K879" s="57">
        <v>43605</v>
      </c>
      <c r="L879" s="40">
        <v>41</v>
      </c>
      <c r="M879" s="40">
        <v>161</v>
      </c>
      <c r="N879" s="56">
        <v>10450</v>
      </c>
      <c r="O879" s="42">
        <f t="shared" si="92"/>
        <v>86073.166666666657</v>
      </c>
      <c r="P879" s="58"/>
      <c r="Q879" s="40">
        <v>920</v>
      </c>
      <c r="R879" s="46">
        <f t="shared" si="97"/>
        <v>12.5</v>
      </c>
      <c r="S879" s="42">
        <f t="shared" si="93"/>
        <v>7577.7333333333336</v>
      </c>
      <c r="T879" s="40">
        <v>11500</v>
      </c>
      <c r="U879" s="58">
        <v>850</v>
      </c>
      <c r="V879" s="58"/>
      <c r="W879" s="58"/>
      <c r="X879" s="42">
        <f t="shared" si="98"/>
        <v>845</v>
      </c>
      <c r="Y879" s="42">
        <f t="shared" si="94"/>
        <v>6959.9833333333336</v>
      </c>
      <c r="Z879" s="40">
        <f t="shared" si="95"/>
        <v>94721.666666666672</v>
      </c>
      <c r="AA879" s="42">
        <f t="shared" si="96"/>
        <v>8648.5000000000146</v>
      </c>
      <c r="AB879" s="59"/>
      <c r="AC879" s="59"/>
      <c r="AD879" s="59"/>
      <c r="AE879" s="59"/>
      <c r="AF879" s="59"/>
      <c r="AG879" s="59"/>
      <c r="AH879" s="59"/>
    </row>
    <row r="880" spans="1:34" customFormat="1" x14ac:dyDescent="0.3">
      <c r="A880" s="56">
        <v>877</v>
      </c>
      <c r="B880" s="66" t="s">
        <v>925</v>
      </c>
      <c r="C880" s="66" t="s">
        <v>934</v>
      </c>
      <c r="D880" s="40" t="s">
        <v>935</v>
      </c>
      <c r="E880" s="40">
        <v>16.190000000000001</v>
      </c>
      <c r="F880" s="38" t="s">
        <v>1854</v>
      </c>
      <c r="G880" s="38" t="s">
        <v>796</v>
      </c>
      <c r="H880" s="56">
        <v>30</v>
      </c>
      <c r="I880" s="57">
        <v>43445</v>
      </c>
      <c r="J880" s="57">
        <v>43485</v>
      </c>
      <c r="K880" s="57">
        <v>43607</v>
      </c>
      <c r="L880" s="40">
        <v>40</v>
      </c>
      <c r="M880" s="40">
        <v>162</v>
      </c>
      <c r="N880" s="56">
        <v>10180</v>
      </c>
      <c r="O880" s="42">
        <f t="shared" si="92"/>
        <v>83849.266666666663</v>
      </c>
      <c r="P880" s="58"/>
      <c r="Q880" s="40">
        <v>910</v>
      </c>
      <c r="R880" s="46">
        <f t="shared" si="97"/>
        <v>12.5</v>
      </c>
      <c r="S880" s="42">
        <f t="shared" si="93"/>
        <v>7495.3666666666659</v>
      </c>
      <c r="T880" s="40">
        <v>11375</v>
      </c>
      <c r="U880" s="58">
        <v>850</v>
      </c>
      <c r="V880" s="58"/>
      <c r="W880" s="58"/>
      <c r="X880" s="42">
        <f t="shared" si="98"/>
        <v>835</v>
      </c>
      <c r="Y880" s="42">
        <f t="shared" si="94"/>
        <v>6877.6166666666659</v>
      </c>
      <c r="Z880" s="40">
        <f t="shared" si="95"/>
        <v>93692.083333333328</v>
      </c>
      <c r="AA880" s="42">
        <f t="shared" si="96"/>
        <v>9842.8166666666657</v>
      </c>
      <c r="AB880" s="59"/>
      <c r="AC880" s="59"/>
      <c r="AD880" s="59"/>
      <c r="AE880" s="59"/>
      <c r="AF880" s="59"/>
      <c r="AG880" s="59"/>
      <c r="AH880" s="59"/>
    </row>
    <row r="881" spans="1:34" customFormat="1" x14ac:dyDescent="0.3">
      <c r="A881" s="56">
        <v>878</v>
      </c>
      <c r="B881" s="66" t="s">
        <v>925</v>
      </c>
      <c r="C881" s="66" t="s">
        <v>934</v>
      </c>
      <c r="D881" s="40" t="s">
        <v>935</v>
      </c>
      <c r="E881" s="40">
        <v>16.21</v>
      </c>
      <c r="F881" s="38" t="s">
        <v>1855</v>
      </c>
      <c r="G881" s="38" t="s">
        <v>798</v>
      </c>
      <c r="H881" s="56">
        <v>30</v>
      </c>
      <c r="I881" s="57">
        <v>43445</v>
      </c>
      <c r="J881" s="57">
        <v>43485</v>
      </c>
      <c r="K881" s="57">
        <v>43607</v>
      </c>
      <c r="L881" s="40">
        <v>40</v>
      </c>
      <c r="M881" s="40">
        <v>162</v>
      </c>
      <c r="N881" s="56">
        <v>10570</v>
      </c>
      <c r="O881" s="42">
        <f t="shared" si="92"/>
        <v>87061.566666666666</v>
      </c>
      <c r="P881" s="58"/>
      <c r="Q881" s="40">
        <v>1000</v>
      </c>
      <c r="R881" s="46">
        <f t="shared" si="97"/>
        <v>12.5</v>
      </c>
      <c r="S881" s="42">
        <f t="shared" si="93"/>
        <v>8236.6666666666679</v>
      </c>
      <c r="T881" s="40">
        <v>12500</v>
      </c>
      <c r="U881" s="58">
        <v>850</v>
      </c>
      <c r="V881" s="58"/>
      <c r="W881" s="58"/>
      <c r="X881" s="42">
        <f t="shared" si="98"/>
        <v>925</v>
      </c>
      <c r="Y881" s="42">
        <f t="shared" si="94"/>
        <v>7618.9166666666661</v>
      </c>
      <c r="Z881" s="40">
        <f t="shared" si="95"/>
        <v>102958.33333333334</v>
      </c>
      <c r="AA881" s="42">
        <f t="shared" si="96"/>
        <v>15896.766666666677</v>
      </c>
      <c r="AB881" s="59"/>
      <c r="AC881" s="59"/>
      <c r="AD881" s="59"/>
      <c r="AE881" s="59"/>
      <c r="AF881" s="59"/>
      <c r="AG881" s="59"/>
      <c r="AH881" s="59"/>
    </row>
    <row r="882" spans="1:34" customFormat="1" x14ac:dyDescent="0.3">
      <c r="A882" s="56">
        <v>879</v>
      </c>
      <c r="B882" s="66" t="s">
        <v>925</v>
      </c>
      <c r="C882" s="66" t="s">
        <v>934</v>
      </c>
      <c r="D882" s="40" t="s">
        <v>935</v>
      </c>
      <c r="E882" s="40">
        <v>16.22</v>
      </c>
      <c r="F882" s="38" t="s">
        <v>1856</v>
      </c>
      <c r="G882" s="38" t="s">
        <v>799</v>
      </c>
      <c r="H882" s="56">
        <v>30</v>
      </c>
      <c r="I882" s="57">
        <v>43444</v>
      </c>
      <c r="J882" s="57">
        <v>43484</v>
      </c>
      <c r="K882" s="57">
        <v>43605</v>
      </c>
      <c r="L882" s="40">
        <v>40</v>
      </c>
      <c r="M882" s="40">
        <v>161</v>
      </c>
      <c r="N882" s="56">
        <v>9760</v>
      </c>
      <c r="O882" s="42">
        <f t="shared" si="92"/>
        <v>80389.866666666654</v>
      </c>
      <c r="P882" s="58"/>
      <c r="Q882" s="40">
        <v>960</v>
      </c>
      <c r="R882" s="46">
        <f t="shared" si="97"/>
        <v>12.5</v>
      </c>
      <c r="S882" s="42">
        <f t="shared" si="93"/>
        <v>7907.2</v>
      </c>
      <c r="T882" s="40">
        <v>12000</v>
      </c>
      <c r="U882" s="58">
        <v>850</v>
      </c>
      <c r="V882" s="58"/>
      <c r="W882" s="58"/>
      <c r="X882" s="42">
        <f t="shared" si="98"/>
        <v>885</v>
      </c>
      <c r="Y882" s="42">
        <f t="shared" si="94"/>
        <v>7289.45</v>
      </c>
      <c r="Z882" s="40">
        <f t="shared" si="95"/>
        <v>98840</v>
      </c>
      <c r="AA882" s="42">
        <f t="shared" si="96"/>
        <v>18450.133333333346</v>
      </c>
      <c r="AB882" s="59"/>
      <c r="AC882" s="59"/>
      <c r="AD882" s="59"/>
      <c r="AE882" s="59"/>
      <c r="AF882" s="59"/>
      <c r="AG882" s="59"/>
      <c r="AH882" s="59"/>
    </row>
    <row r="883" spans="1:34" customFormat="1" x14ac:dyDescent="0.3">
      <c r="A883" s="56">
        <v>880</v>
      </c>
      <c r="B883" s="66" t="s">
        <v>925</v>
      </c>
      <c r="C883" s="66" t="s">
        <v>934</v>
      </c>
      <c r="D883" s="40" t="s">
        <v>935</v>
      </c>
      <c r="E883" s="40">
        <v>16.23</v>
      </c>
      <c r="F883" s="38" t="s">
        <v>1857</v>
      </c>
      <c r="G883" s="38" t="s">
        <v>787</v>
      </c>
      <c r="H883" s="56">
        <v>30</v>
      </c>
      <c r="I883" s="57">
        <v>43444</v>
      </c>
      <c r="J883" s="57">
        <v>43483</v>
      </c>
      <c r="K883" s="57">
        <v>43606</v>
      </c>
      <c r="L883" s="40">
        <v>39</v>
      </c>
      <c r="M883" s="40">
        <v>162</v>
      </c>
      <c r="N883" s="56">
        <v>9530</v>
      </c>
      <c r="O883" s="42">
        <f t="shared" si="92"/>
        <v>78495.433333333334</v>
      </c>
      <c r="P883" s="58"/>
      <c r="Q883" s="40">
        <v>880</v>
      </c>
      <c r="R883" s="46">
        <f t="shared" si="97"/>
        <v>12.5</v>
      </c>
      <c r="S883" s="42">
        <f t="shared" si="93"/>
        <v>7248.2666666666664</v>
      </c>
      <c r="T883" s="40">
        <v>11000</v>
      </c>
      <c r="U883" s="58">
        <v>820</v>
      </c>
      <c r="V883" s="58"/>
      <c r="W883" s="58"/>
      <c r="X883" s="42">
        <f t="shared" si="98"/>
        <v>805</v>
      </c>
      <c r="Y883" s="42">
        <f t="shared" si="94"/>
        <v>6630.5166666666664</v>
      </c>
      <c r="Z883" s="40">
        <f t="shared" si="95"/>
        <v>90603.333333333328</v>
      </c>
      <c r="AA883" s="42">
        <f t="shared" si="96"/>
        <v>12107.899999999994</v>
      </c>
      <c r="AB883" s="59"/>
      <c r="AC883" s="59"/>
      <c r="AD883" s="59"/>
      <c r="AE883" s="59"/>
      <c r="AF883" s="59"/>
      <c r="AG883" s="59"/>
      <c r="AH883" s="59"/>
    </row>
    <row r="884" spans="1:34" customFormat="1" x14ac:dyDescent="0.3">
      <c r="A884" s="56">
        <v>881</v>
      </c>
      <c r="B884" s="66" t="s">
        <v>925</v>
      </c>
      <c r="C884" s="66" t="s">
        <v>934</v>
      </c>
      <c r="D884" s="40" t="s">
        <v>935</v>
      </c>
      <c r="E884" s="40">
        <v>16.25</v>
      </c>
      <c r="F884" s="38" t="s">
        <v>1844</v>
      </c>
      <c r="G884" s="38" t="s">
        <v>787</v>
      </c>
      <c r="H884" s="56">
        <v>30</v>
      </c>
      <c r="I884" s="57">
        <v>43441</v>
      </c>
      <c r="J884" s="57">
        <v>43482</v>
      </c>
      <c r="K884" s="57">
        <v>43603</v>
      </c>
      <c r="L884" s="40">
        <v>41</v>
      </c>
      <c r="M884" s="40">
        <v>162</v>
      </c>
      <c r="N884" s="56">
        <v>10060</v>
      </c>
      <c r="O884" s="42">
        <f t="shared" si="92"/>
        <v>82860.866666666654</v>
      </c>
      <c r="P884" s="58"/>
      <c r="Q884" s="40">
        <v>1000</v>
      </c>
      <c r="R884" s="46">
        <f t="shared" si="97"/>
        <v>12.5</v>
      </c>
      <c r="S884" s="42">
        <f t="shared" si="93"/>
        <v>8236.6666666666679</v>
      </c>
      <c r="T884" s="40">
        <v>12500</v>
      </c>
      <c r="U884" s="58">
        <v>910</v>
      </c>
      <c r="V884" s="58"/>
      <c r="W884" s="58"/>
      <c r="X884" s="42">
        <f t="shared" si="98"/>
        <v>925</v>
      </c>
      <c r="Y884" s="42">
        <f t="shared" si="94"/>
        <v>7618.9166666666661</v>
      </c>
      <c r="Z884" s="40">
        <f t="shared" si="95"/>
        <v>102958.33333333334</v>
      </c>
      <c r="AA884" s="42">
        <f t="shared" si="96"/>
        <v>20097.466666666689</v>
      </c>
      <c r="AB884" s="59"/>
      <c r="AC884" s="59"/>
      <c r="AD884" s="59"/>
      <c r="AE884" s="59"/>
      <c r="AF884" s="59"/>
      <c r="AG884" s="59"/>
      <c r="AH884" s="59"/>
    </row>
    <row r="885" spans="1:34" customFormat="1" x14ac:dyDescent="0.3">
      <c r="A885" s="56">
        <v>882</v>
      </c>
      <c r="B885" s="66" t="s">
        <v>925</v>
      </c>
      <c r="C885" s="66" t="s">
        <v>934</v>
      </c>
      <c r="D885" s="40" t="s">
        <v>935</v>
      </c>
      <c r="E885" s="40">
        <v>16.260000000000002</v>
      </c>
      <c r="F885" s="38" t="s">
        <v>1851</v>
      </c>
      <c r="G885" s="38" t="s">
        <v>793</v>
      </c>
      <c r="H885" s="56">
        <v>30</v>
      </c>
      <c r="I885" s="57">
        <v>43442</v>
      </c>
      <c r="J885" s="57">
        <v>43482</v>
      </c>
      <c r="K885" s="57">
        <v>43604</v>
      </c>
      <c r="L885" s="40">
        <v>40</v>
      </c>
      <c r="M885" s="40">
        <v>162</v>
      </c>
      <c r="N885" s="56">
        <v>9930</v>
      </c>
      <c r="O885" s="42">
        <f t="shared" si="92"/>
        <v>81790.099999999991</v>
      </c>
      <c r="P885" s="58"/>
      <c r="Q885" s="40">
        <v>960</v>
      </c>
      <c r="R885" s="46">
        <f t="shared" si="97"/>
        <v>12.5</v>
      </c>
      <c r="S885" s="42">
        <f t="shared" si="93"/>
        <v>7907.2</v>
      </c>
      <c r="T885" s="40">
        <v>12000</v>
      </c>
      <c r="U885" s="58">
        <v>850</v>
      </c>
      <c r="V885" s="58"/>
      <c r="W885" s="58"/>
      <c r="X885" s="42">
        <f t="shared" si="98"/>
        <v>885</v>
      </c>
      <c r="Y885" s="42">
        <f t="shared" si="94"/>
        <v>7289.45</v>
      </c>
      <c r="Z885" s="40">
        <f t="shared" si="95"/>
        <v>98840</v>
      </c>
      <c r="AA885" s="42">
        <f t="shared" si="96"/>
        <v>17049.900000000009</v>
      </c>
      <c r="AB885" s="59"/>
      <c r="AC885" s="59"/>
      <c r="AD885" s="59"/>
      <c r="AE885" s="59"/>
      <c r="AF885" s="59"/>
      <c r="AG885" s="59"/>
      <c r="AH885" s="59"/>
    </row>
    <row r="886" spans="1:34" customFormat="1" x14ac:dyDescent="0.3">
      <c r="A886" s="56">
        <v>883</v>
      </c>
      <c r="B886" s="56" t="s">
        <v>936</v>
      </c>
      <c r="C886" s="66" t="s">
        <v>937</v>
      </c>
      <c r="D886" s="40" t="s">
        <v>938</v>
      </c>
      <c r="E886" s="40">
        <v>75.03</v>
      </c>
      <c r="F886" s="38" t="s">
        <v>1851</v>
      </c>
      <c r="G886" s="38" t="s">
        <v>793</v>
      </c>
      <c r="H886" s="56">
        <v>35</v>
      </c>
      <c r="I886" s="57">
        <v>43431</v>
      </c>
      <c r="J886" s="57">
        <v>43465</v>
      </c>
      <c r="K886" s="57">
        <v>43595</v>
      </c>
      <c r="L886" s="40">
        <v>34</v>
      </c>
      <c r="M886" s="40">
        <v>164</v>
      </c>
      <c r="N886" s="56">
        <v>10120</v>
      </c>
      <c r="O886" s="42">
        <f t="shared" si="92"/>
        <v>71447.200000000012</v>
      </c>
      <c r="P886" s="58"/>
      <c r="Q886" s="40">
        <v>860</v>
      </c>
      <c r="R886" s="42">
        <v>15.5</v>
      </c>
      <c r="S886" s="42">
        <f t="shared" si="93"/>
        <v>6071.6</v>
      </c>
      <c r="T886" s="40">
        <f>Q886*R886</f>
        <v>13330</v>
      </c>
      <c r="U886" s="58">
        <v>790</v>
      </c>
      <c r="V886" s="58"/>
      <c r="W886" s="58"/>
      <c r="X886" s="42">
        <f t="shared" si="98"/>
        <v>785</v>
      </c>
      <c r="Y886" s="42">
        <f t="shared" si="94"/>
        <v>5542.0999999999995</v>
      </c>
      <c r="Z886" s="40">
        <f t="shared" si="95"/>
        <v>94109.8</v>
      </c>
      <c r="AA886" s="42">
        <f t="shared" si="96"/>
        <v>22662.599999999991</v>
      </c>
      <c r="AB886" s="59"/>
      <c r="AC886" s="59"/>
      <c r="AD886" s="59"/>
      <c r="AE886" s="59"/>
      <c r="AF886" s="59"/>
      <c r="AG886" s="59"/>
      <c r="AH886" s="59"/>
    </row>
    <row r="887" spans="1:34" customFormat="1" x14ac:dyDescent="0.3">
      <c r="A887" s="56">
        <v>884</v>
      </c>
      <c r="B887" s="56" t="s">
        <v>936</v>
      </c>
      <c r="C887" s="66" t="s">
        <v>937</v>
      </c>
      <c r="D887" s="40" t="s">
        <v>938</v>
      </c>
      <c r="E887" s="40">
        <v>75.040000000000006</v>
      </c>
      <c r="F887" s="38" t="s">
        <v>1852</v>
      </c>
      <c r="G887" s="38" t="s">
        <v>794</v>
      </c>
      <c r="H887" s="56">
        <v>35</v>
      </c>
      <c r="I887" s="57">
        <v>43425</v>
      </c>
      <c r="J887" s="57">
        <v>43460</v>
      </c>
      <c r="K887" s="57">
        <v>43588</v>
      </c>
      <c r="L887" s="40">
        <v>35</v>
      </c>
      <c r="M887" s="40">
        <v>163</v>
      </c>
      <c r="N887" s="56">
        <v>9895</v>
      </c>
      <c r="O887" s="42">
        <f t="shared" si="92"/>
        <v>69858.7</v>
      </c>
      <c r="P887" s="58"/>
      <c r="Q887" s="40">
        <v>880</v>
      </c>
      <c r="R887" s="42">
        <v>16.5</v>
      </c>
      <c r="S887" s="42">
        <f t="shared" si="93"/>
        <v>6212.8</v>
      </c>
      <c r="T887" s="40">
        <f t="shared" ref="T887:T897" si="99">Q887*R887</f>
        <v>14520</v>
      </c>
      <c r="U887" s="58">
        <v>805</v>
      </c>
      <c r="V887" s="58"/>
      <c r="W887" s="58"/>
      <c r="X887" s="42">
        <f t="shared" si="98"/>
        <v>805</v>
      </c>
      <c r="Y887" s="42">
        <f t="shared" si="94"/>
        <v>5683.3</v>
      </c>
      <c r="Z887" s="40">
        <f t="shared" si="95"/>
        <v>102511.2</v>
      </c>
      <c r="AA887" s="42">
        <f t="shared" si="96"/>
        <v>32652.5</v>
      </c>
      <c r="AB887" s="59"/>
      <c r="AC887" s="59"/>
      <c r="AD887" s="59"/>
      <c r="AE887" s="59"/>
      <c r="AF887" s="59"/>
      <c r="AG887" s="59"/>
      <c r="AH887" s="59"/>
    </row>
    <row r="888" spans="1:34" customFormat="1" x14ac:dyDescent="0.3">
      <c r="A888" s="56">
        <v>885</v>
      </c>
      <c r="B888" s="56" t="s">
        <v>936</v>
      </c>
      <c r="C888" s="66" t="s">
        <v>937</v>
      </c>
      <c r="D888" s="40" t="s">
        <v>938</v>
      </c>
      <c r="E888" s="40">
        <v>75.05</v>
      </c>
      <c r="F888" s="38" t="s">
        <v>1853</v>
      </c>
      <c r="G888" s="38" t="s">
        <v>795</v>
      </c>
      <c r="H888" s="56">
        <v>35</v>
      </c>
      <c r="I888" s="57">
        <v>43426</v>
      </c>
      <c r="J888" s="57">
        <v>43460</v>
      </c>
      <c r="K888" s="57">
        <v>43590</v>
      </c>
      <c r="L888" s="40">
        <v>34</v>
      </c>
      <c r="M888" s="40">
        <v>164</v>
      </c>
      <c r="N888" s="56">
        <v>10090</v>
      </c>
      <c r="O888" s="42">
        <f t="shared" si="92"/>
        <v>71235.399999999994</v>
      </c>
      <c r="P888" s="58"/>
      <c r="Q888" s="40">
        <v>890</v>
      </c>
      <c r="R888" s="42">
        <v>16</v>
      </c>
      <c r="S888" s="42">
        <f t="shared" si="93"/>
        <v>6283.4</v>
      </c>
      <c r="T888" s="40">
        <f t="shared" si="99"/>
        <v>14240</v>
      </c>
      <c r="U888" s="58">
        <v>810</v>
      </c>
      <c r="V888" s="58"/>
      <c r="W888" s="58"/>
      <c r="X888" s="42">
        <f t="shared" si="98"/>
        <v>815</v>
      </c>
      <c r="Y888" s="42">
        <f t="shared" si="94"/>
        <v>5753.9</v>
      </c>
      <c r="Z888" s="40">
        <f t="shared" si="95"/>
        <v>100534.39999999999</v>
      </c>
      <c r="AA888" s="42">
        <f t="shared" si="96"/>
        <v>29299</v>
      </c>
      <c r="AB888" s="59"/>
      <c r="AC888" s="59"/>
      <c r="AD888" s="59"/>
      <c r="AE888" s="59"/>
      <c r="AF888" s="59"/>
      <c r="AG888" s="59"/>
      <c r="AH888" s="59"/>
    </row>
    <row r="889" spans="1:34" customFormat="1" x14ac:dyDescent="0.3">
      <c r="A889" s="56">
        <v>886</v>
      </c>
      <c r="B889" s="56" t="s">
        <v>936</v>
      </c>
      <c r="C889" s="66" t="s">
        <v>937</v>
      </c>
      <c r="D889" s="40" t="s">
        <v>938</v>
      </c>
      <c r="E889" s="40">
        <v>75.069999999999993</v>
      </c>
      <c r="F889" s="38" t="s">
        <v>1854</v>
      </c>
      <c r="G889" s="38" t="s">
        <v>796</v>
      </c>
      <c r="H889" s="56">
        <v>35</v>
      </c>
      <c r="I889" s="57">
        <v>43428</v>
      </c>
      <c r="J889" s="57">
        <v>43466</v>
      </c>
      <c r="K889" s="57">
        <v>43592</v>
      </c>
      <c r="L889" s="40">
        <v>38</v>
      </c>
      <c r="M889" s="40">
        <v>164</v>
      </c>
      <c r="N889" s="56">
        <v>10230</v>
      </c>
      <c r="O889" s="42">
        <f t="shared" si="92"/>
        <v>72223.8</v>
      </c>
      <c r="P889" s="58"/>
      <c r="Q889" s="40">
        <v>885</v>
      </c>
      <c r="R889" s="42">
        <v>15.5</v>
      </c>
      <c r="S889" s="42">
        <f t="shared" si="93"/>
        <v>6248.0999999999995</v>
      </c>
      <c r="T889" s="40">
        <f t="shared" si="99"/>
        <v>13717.5</v>
      </c>
      <c r="U889" s="58">
        <v>810</v>
      </c>
      <c r="V889" s="58"/>
      <c r="W889" s="58"/>
      <c r="X889" s="42">
        <f t="shared" si="98"/>
        <v>810</v>
      </c>
      <c r="Y889" s="42">
        <f t="shared" si="94"/>
        <v>5718.5999999999995</v>
      </c>
      <c r="Z889" s="40">
        <f t="shared" si="95"/>
        <v>96845.549999999988</v>
      </c>
      <c r="AA889" s="42">
        <f t="shared" si="96"/>
        <v>24621.749999999985</v>
      </c>
      <c r="AB889" s="59"/>
      <c r="AC889" s="59"/>
      <c r="AD889" s="59"/>
      <c r="AE889" s="59"/>
      <c r="AF889" s="59"/>
      <c r="AG889" s="59"/>
      <c r="AH889" s="59"/>
    </row>
    <row r="890" spans="1:34" customFormat="1" x14ac:dyDescent="0.3">
      <c r="A890" s="56">
        <v>887</v>
      </c>
      <c r="B890" s="56" t="s">
        <v>936</v>
      </c>
      <c r="C890" s="66" t="s">
        <v>937</v>
      </c>
      <c r="D890" s="40" t="s">
        <v>938</v>
      </c>
      <c r="E890" s="40">
        <v>75.09</v>
      </c>
      <c r="F890" s="38" t="s">
        <v>1855</v>
      </c>
      <c r="G890" s="38" t="s">
        <v>798</v>
      </c>
      <c r="H890" s="56">
        <v>35</v>
      </c>
      <c r="I890" s="57">
        <v>43426</v>
      </c>
      <c r="J890" s="57">
        <v>43465</v>
      </c>
      <c r="K890" s="57">
        <v>43588</v>
      </c>
      <c r="L890" s="40">
        <v>39</v>
      </c>
      <c r="M890" s="40">
        <v>162</v>
      </c>
      <c r="N890" s="56">
        <v>10430</v>
      </c>
      <c r="O890" s="42">
        <f t="shared" si="92"/>
        <v>73635.8</v>
      </c>
      <c r="P890" s="58"/>
      <c r="Q890" s="40">
        <v>840</v>
      </c>
      <c r="R890" s="42">
        <v>16.25</v>
      </c>
      <c r="S890" s="42">
        <f t="shared" si="93"/>
        <v>5930.4</v>
      </c>
      <c r="T890" s="40">
        <f t="shared" si="99"/>
        <v>13650</v>
      </c>
      <c r="U890" s="58">
        <v>790</v>
      </c>
      <c r="V890" s="58"/>
      <c r="W890" s="58"/>
      <c r="X890" s="42">
        <f t="shared" si="98"/>
        <v>765</v>
      </c>
      <c r="Y890" s="42">
        <f t="shared" si="94"/>
        <v>5400.9</v>
      </c>
      <c r="Z890" s="40">
        <f t="shared" si="95"/>
        <v>96369</v>
      </c>
      <c r="AA890" s="42">
        <f t="shared" si="96"/>
        <v>22733.199999999997</v>
      </c>
      <c r="AB890" s="59"/>
      <c r="AC890" s="59"/>
      <c r="AD890" s="59"/>
      <c r="AE890" s="59"/>
      <c r="AF890" s="59"/>
      <c r="AG890" s="59"/>
      <c r="AH890" s="59"/>
    </row>
    <row r="891" spans="1:34" customFormat="1" x14ac:dyDescent="0.3">
      <c r="A891" s="56">
        <v>888</v>
      </c>
      <c r="B891" s="56" t="s">
        <v>936</v>
      </c>
      <c r="C891" s="66" t="s">
        <v>937</v>
      </c>
      <c r="D891" s="40" t="s">
        <v>938</v>
      </c>
      <c r="E891" s="40">
        <v>75.12</v>
      </c>
      <c r="F891" s="38" t="s">
        <v>1856</v>
      </c>
      <c r="G891" s="38" t="s">
        <v>799</v>
      </c>
      <c r="H891" s="56">
        <v>35</v>
      </c>
      <c r="I891" s="57">
        <v>43429</v>
      </c>
      <c r="J891" s="57">
        <v>43462</v>
      </c>
      <c r="K891" s="57">
        <v>43593</v>
      </c>
      <c r="L891" s="40">
        <v>33</v>
      </c>
      <c r="M891" s="40">
        <v>164</v>
      </c>
      <c r="N891" s="56">
        <v>100100</v>
      </c>
      <c r="O891" s="42">
        <f t="shared" si="92"/>
        <v>706706</v>
      </c>
      <c r="P891" s="58"/>
      <c r="Q891" s="40">
        <v>890</v>
      </c>
      <c r="R891" s="42">
        <v>16</v>
      </c>
      <c r="S891" s="42">
        <f t="shared" si="93"/>
        <v>6283.4</v>
      </c>
      <c r="T891" s="40">
        <f t="shared" si="99"/>
        <v>14240</v>
      </c>
      <c r="U891" s="58">
        <v>830</v>
      </c>
      <c r="V891" s="58"/>
      <c r="W891" s="58"/>
      <c r="X891" s="42">
        <f t="shared" si="98"/>
        <v>815</v>
      </c>
      <c r="Y891" s="42">
        <f t="shared" si="94"/>
        <v>5753.9</v>
      </c>
      <c r="Z891" s="40">
        <f t="shared" si="95"/>
        <v>100534.39999999999</v>
      </c>
      <c r="AA891" s="42">
        <f t="shared" si="96"/>
        <v>-606171.6</v>
      </c>
      <c r="AB891" s="59"/>
      <c r="AC891" s="59"/>
      <c r="AD891" s="59"/>
      <c r="AE891" s="59"/>
      <c r="AF891" s="59"/>
      <c r="AG891" s="59"/>
      <c r="AH891" s="59"/>
    </row>
    <row r="892" spans="1:34" customFormat="1" x14ac:dyDescent="0.3">
      <c r="A892" s="56">
        <v>889</v>
      </c>
      <c r="B892" s="56" t="s">
        <v>936</v>
      </c>
      <c r="C892" s="66" t="s">
        <v>937</v>
      </c>
      <c r="D892" s="40" t="s">
        <v>938</v>
      </c>
      <c r="E892" s="40">
        <v>75.17</v>
      </c>
      <c r="F892" s="38" t="s">
        <v>1857</v>
      </c>
      <c r="G892" s="38" t="s">
        <v>787</v>
      </c>
      <c r="H892" s="56">
        <v>35</v>
      </c>
      <c r="I892" s="57">
        <v>43429</v>
      </c>
      <c r="J892" s="57">
        <v>43464</v>
      </c>
      <c r="K892" s="57">
        <v>43593</v>
      </c>
      <c r="L892" s="40">
        <v>35</v>
      </c>
      <c r="M892" s="40">
        <v>164</v>
      </c>
      <c r="N892" s="56">
        <v>10290</v>
      </c>
      <c r="O892" s="42">
        <f t="shared" si="92"/>
        <v>72647.399999999994</v>
      </c>
      <c r="P892" s="58"/>
      <c r="Q892" s="40">
        <v>840</v>
      </c>
      <c r="R892" s="42">
        <v>16</v>
      </c>
      <c r="S892" s="42">
        <f t="shared" si="93"/>
        <v>5930.4</v>
      </c>
      <c r="T892" s="40">
        <f t="shared" si="99"/>
        <v>13440</v>
      </c>
      <c r="U892" s="58">
        <v>780</v>
      </c>
      <c r="V892" s="58"/>
      <c r="W892" s="58"/>
      <c r="X892" s="42">
        <f t="shared" si="98"/>
        <v>765</v>
      </c>
      <c r="Y892" s="42">
        <f t="shared" si="94"/>
        <v>5400.9</v>
      </c>
      <c r="Z892" s="40">
        <f t="shared" si="95"/>
        <v>94886.399999999994</v>
      </c>
      <c r="AA892" s="42">
        <f t="shared" si="96"/>
        <v>22239</v>
      </c>
      <c r="AB892" s="59"/>
      <c r="AC892" s="59"/>
      <c r="AD892" s="59"/>
      <c r="AE892" s="59"/>
      <c r="AF892" s="59"/>
      <c r="AG892" s="59"/>
      <c r="AH892" s="59"/>
    </row>
    <row r="893" spans="1:34" customFormat="1" x14ac:dyDescent="0.3">
      <c r="A893" s="56">
        <v>890</v>
      </c>
      <c r="B893" s="56" t="s">
        <v>936</v>
      </c>
      <c r="C893" s="66" t="s">
        <v>937</v>
      </c>
      <c r="D893" s="40" t="s">
        <v>938</v>
      </c>
      <c r="E893" s="40">
        <v>75.19</v>
      </c>
      <c r="F893" s="38" t="s">
        <v>1844</v>
      </c>
      <c r="G893" s="38" t="s">
        <v>787</v>
      </c>
      <c r="H893" s="56">
        <v>35</v>
      </c>
      <c r="I893" s="57">
        <v>43431</v>
      </c>
      <c r="J893" s="57">
        <v>43468</v>
      </c>
      <c r="K893" s="57">
        <v>43594</v>
      </c>
      <c r="L893" s="40">
        <v>37</v>
      </c>
      <c r="M893" s="40">
        <v>163</v>
      </c>
      <c r="N893" s="56">
        <v>10180</v>
      </c>
      <c r="O893" s="42">
        <f t="shared" si="92"/>
        <v>71870.799999999988</v>
      </c>
      <c r="P893" s="58"/>
      <c r="Q893" s="40">
        <v>840</v>
      </c>
      <c r="R893" s="42">
        <v>15.5</v>
      </c>
      <c r="S893" s="42">
        <f t="shared" si="93"/>
        <v>5930.4</v>
      </c>
      <c r="T893" s="40">
        <f t="shared" si="99"/>
        <v>13020</v>
      </c>
      <c r="U893" s="58">
        <v>805</v>
      </c>
      <c r="V893" s="58"/>
      <c r="W893" s="58"/>
      <c r="X893" s="42">
        <f t="shared" si="98"/>
        <v>765</v>
      </c>
      <c r="Y893" s="42">
        <f t="shared" si="94"/>
        <v>5400.9</v>
      </c>
      <c r="Z893" s="40">
        <f t="shared" si="95"/>
        <v>91921.2</v>
      </c>
      <c r="AA893" s="42">
        <f t="shared" si="96"/>
        <v>20050.400000000009</v>
      </c>
      <c r="AB893" s="59"/>
      <c r="AC893" s="59"/>
      <c r="AD893" s="59"/>
      <c r="AE893" s="59"/>
      <c r="AF893" s="59"/>
      <c r="AG893" s="59"/>
      <c r="AH893" s="59"/>
    </row>
    <row r="894" spans="1:34" customFormat="1" x14ac:dyDescent="0.3">
      <c r="A894" s="56">
        <v>891</v>
      </c>
      <c r="B894" s="56" t="s">
        <v>936</v>
      </c>
      <c r="C894" s="66" t="s">
        <v>937</v>
      </c>
      <c r="D894" s="40" t="s">
        <v>938</v>
      </c>
      <c r="E894" s="40">
        <v>75.2</v>
      </c>
      <c r="F894" s="38" t="s">
        <v>1851</v>
      </c>
      <c r="G894" s="38" t="s">
        <v>793</v>
      </c>
      <c r="H894" s="56">
        <v>35</v>
      </c>
      <c r="I894" s="57">
        <v>43429</v>
      </c>
      <c r="J894" s="57">
        <v>43466</v>
      </c>
      <c r="K894" s="57">
        <v>43593</v>
      </c>
      <c r="L894" s="40">
        <v>37</v>
      </c>
      <c r="M894" s="40">
        <v>164</v>
      </c>
      <c r="N894" s="56">
        <v>10080</v>
      </c>
      <c r="O894" s="42">
        <f t="shared" si="92"/>
        <v>71164.800000000003</v>
      </c>
      <c r="P894" s="58"/>
      <c r="Q894" s="40">
        <v>860</v>
      </c>
      <c r="R894" s="42">
        <v>16</v>
      </c>
      <c r="S894" s="42">
        <f t="shared" si="93"/>
        <v>6071.6</v>
      </c>
      <c r="T894" s="40">
        <f t="shared" si="99"/>
        <v>13760</v>
      </c>
      <c r="U894" s="58">
        <v>810</v>
      </c>
      <c r="V894" s="58"/>
      <c r="W894" s="58"/>
      <c r="X894" s="42">
        <f t="shared" si="98"/>
        <v>785</v>
      </c>
      <c r="Y894" s="42">
        <f t="shared" si="94"/>
        <v>5542.0999999999995</v>
      </c>
      <c r="Z894" s="40">
        <f t="shared" si="95"/>
        <v>97145.600000000006</v>
      </c>
      <c r="AA894" s="42">
        <f t="shared" si="96"/>
        <v>25980.800000000003</v>
      </c>
      <c r="AB894" s="59"/>
      <c r="AC894" s="59"/>
      <c r="AD894" s="59"/>
      <c r="AE894" s="59"/>
      <c r="AF894" s="59"/>
      <c r="AG894" s="59"/>
      <c r="AH894" s="59"/>
    </row>
    <row r="895" spans="1:34" customFormat="1" x14ac:dyDescent="0.3">
      <c r="A895" s="56">
        <v>892</v>
      </c>
      <c r="B895" s="56" t="s">
        <v>936</v>
      </c>
      <c r="C895" s="66" t="s">
        <v>937</v>
      </c>
      <c r="D895" s="40" t="s">
        <v>938</v>
      </c>
      <c r="E895" s="40">
        <v>75.23</v>
      </c>
      <c r="F895" s="38" t="s">
        <v>1854</v>
      </c>
      <c r="G895" s="38" t="s">
        <v>796</v>
      </c>
      <c r="H895" s="56">
        <v>35</v>
      </c>
      <c r="I895" s="57">
        <v>43426</v>
      </c>
      <c r="J895" s="57">
        <v>43466</v>
      </c>
      <c r="K895" s="57">
        <v>43600</v>
      </c>
      <c r="L895" s="40">
        <v>40</v>
      </c>
      <c r="M895" s="40">
        <v>174</v>
      </c>
      <c r="N895" s="56">
        <v>10580</v>
      </c>
      <c r="O895" s="42">
        <f t="shared" si="92"/>
        <v>74694.8</v>
      </c>
      <c r="P895" s="58"/>
      <c r="Q895" s="40">
        <v>840</v>
      </c>
      <c r="R895" s="42">
        <v>15</v>
      </c>
      <c r="S895" s="42">
        <f t="shared" si="93"/>
        <v>5930.4</v>
      </c>
      <c r="T895" s="40">
        <f t="shared" si="99"/>
        <v>12600</v>
      </c>
      <c r="U895" s="58">
        <v>820</v>
      </c>
      <c r="V895" s="58"/>
      <c r="W895" s="58"/>
      <c r="X895" s="42">
        <f t="shared" si="98"/>
        <v>765</v>
      </c>
      <c r="Y895" s="42">
        <f t="shared" si="94"/>
        <v>5400.9</v>
      </c>
      <c r="Z895" s="40">
        <f t="shared" si="95"/>
        <v>88956</v>
      </c>
      <c r="AA895" s="42">
        <f t="shared" si="96"/>
        <v>14261.199999999997</v>
      </c>
      <c r="AB895" s="59"/>
      <c r="AC895" s="59"/>
      <c r="AD895" s="59"/>
      <c r="AE895" s="59"/>
      <c r="AF895" s="59"/>
      <c r="AG895" s="59"/>
      <c r="AH895" s="59"/>
    </row>
    <row r="896" spans="1:34" customFormat="1" x14ac:dyDescent="0.3">
      <c r="A896" s="56">
        <v>893</v>
      </c>
      <c r="B896" s="56" t="s">
        <v>936</v>
      </c>
      <c r="C896" s="66" t="s">
        <v>937</v>
      </c>
      <c r="D896" s="40" t="s">
        <v>938</v>
      </c>
      <c r="E896" s="40">
        <v>75.239999999999995</v>
      </c>
      <c r="F896" s="38" t="s">
        <v>1855</v>
      </c>
      <c r="G896" s="38" t="s">
        <v>798</v>
      </c>
      <c r="H896" s="56">
        <v>35</v>
      </c>
      <c r="I896" s="57">
        <v>43424</v>
      </c>
      <c r="J896" s="57">
        <v>43464</v>
      </c>
      <c r="K896" s="57">
        <v>43597</v>
      </c>
      <c r="L896" s="40">
        <v>40</v>
      </c>
      <c r="M896" s="40">
        <v>173</v>
      </c>
      <c r="N896" s="56">
        <v>10290</v>
      </c>
      <c r="O896" s="42">
        <f t="shared" si="92"/>
        <v>72647.399999999994</v>
      </c>
      <c r="P896" s="58"/>
      <c r="Q896" s="40">
        <v>960</v>
      </c>
      <c r="R896" s="42">
        <v>16</v>
      </c>
      <c r="S896" s="42">
        <f t="shared" si="93"/>
        <v>6777.5999999999995</v>
      </c>
      <c r="T896" s="40">
        <f t="shared" si="99"/>
        <v>15360</v>
      </c>
      <c r="U896" s="58">
        <v>820</v>
      </c>
      <c r="V896" s="58"/>
      <c r="W896" s="58"/>
      <c r="X896" s="42">
        <f t="shared" si="98"/>
        <v>885</v>
      </c>
      <c r="Y896" s="42">
        <f t="shared" si="94"/>
        <v>6248.0999999999995</v>
      </c>
      <c r="Z896" s="40">
        <f t="shared" si="95"/>
        <v>108441.59999999999</v>
      </c>
      <c r="AA896" s="42">
        <f t="shared" si="96"/>
        <v>35794.199999999997</v>
      </c>
      <c r="AB896" s="59"/>
      <c r="AC896" s="59"/>
      <c r="AD896" s="59"/>
      <c r="AE896" s="59"/>
      <c r="AF896" s="59"/>
      <c r="AG896" s="59"/>
      <c r="AH896" s="59"/>
    </row>
    <row r="897" spans="1:34" customFormat="1" x14ac:dyDescent="0.3">
      <c r="A897" s="56">
        <v>894</v>
      </c>
      <c r="B897" s="56" t="s">
        <v>936</v>
      </c>
      <c r="C897" s="66" t="s">
        <v>937</v>
      </c>
      <c r="D897" s="40" t="s">
        <v>938</v>
      </c>
      <c r="E897" s="40">
        <v>75.260000000000005</v>
      </c>
      <c r="F897" s="38" t="s">
        <v>1856</v>
      </c>
      <c r="G897" s="38" t="s">
        <v>799</v>
      </c>
      <c r="H897" s="56">
        <v>35</v>
      </c>
      <c r="I897" s="57">
        <v>43424</v>
      </c>
      <c r="J897" s="57">
        <v>43461</v>
      </c>
      <c r="K897" s="57">
        <v>43588</v>
      </c>
      <c r="L897" s="40">
        <v>37</v>
      </c>
      <c r="M897" s="40">
        <v>164</v>
      </c>
      <c r="N897" s="56">
        <v>10520</v>
      </c>
      <c r="O897" s="42">
        <f t="shared" si="92"/>
        <v>74271.199999999997</v>
      </c>
      <c r="P897" s="58"/>
      <c r="Q897" s="40">
        <v>820</v>
      </c>
      <c r="R897" s="42">
        <v>15.25</v>
      </c>
      <c r="S897" s="42">
        <f t="shared" si="93"/>
        <v>5789.2</v>
      </c>
      <c r="T897" s="40">
        <f t="shared" si="99"/>
        <v>12505</v>
      </c>
      <c r="U897" s="58">
        <v>790</v>
      </c>
      <c r="V897" s="58"/>
      <c r="W897" s="58"/>
      <c r="X897" s="42">
        <f t="shared" si="98"/>
        <v>745</v>
      </c>
      <c r="Y897" s="42">
        <f t="shared" si="94"/>
        <v>5259.7</v>
      </c>
      <c r="Z897" s="40">
        <f t="shared" si="95"/>
        <v>88285.3</v>
      </c>
      <c r="AA897" s="42">
        <f t="shared" si="96"/>
        <v>14014.100000000006</v>
      </c>
      <c r="AB897" s="59"/>
      <c r="AC897" s="59"/>
      <c r="AD897" s="59"/>
      <c r="AE897" s="59"/>
      <c r="AF897" s="59"/>
      <c r="AG897" s="59"/>
      <c r="AH897" s="59"/>
    </row>
    <row r="898" spans="1:34" s="29" customFormat="1" x14ac:dyDescent="0.25">
      <c r="A898" s="56">
        <v>895</v>
      </c>
      <c r="B898" s="56" t="s">
        <v>838</v>
      </c>
      <c r="C898" s="66" t="s">
        <v>939</v>
      </c>
      <c r="D898" s="40" t="s">
        <v>940</v>
      </c>
      <c r="E898" s="40">
        <v>91.12</v>
      </c>
      <c r="F898" s="38" t="s">
        <v>1839</v>
      </c>
      <c r="G898" s="38" t="s">
        <v>780</v>
      </c>
      <c r="H898" s="40">
        <v>35</v>
      </c>
      <c r="I898" s="48">
        <v>43432</v>
      </c>
      <c r="J898" s="48">
        <v>43483</v>
      </c>
      <c r="K898" s="48">
        <v>43592</v>
      </c>
      <c r="L898" s="40">
        <v>51</v>
      </c>
      <c r="M898" s="40">
        <v>160</v>
      </c>
      <c r="N898" s="40">
        <v>10567</v>
      </c>
      <c r="O898" s="42">
        <f t="shared" si="92"/>
        <v>74603.02</v>
      </c>
      <c r="P898" s="42"/>
      <c r="Q898" s="42">
        <v>960</v>
      </c>
      <c r="R898" s="42">
        <v>15.5</v>
      </c>
      <c r="S898" s="42">
        <f t="shared" si="93"/>
        <v>6777.5999999999995</v>
      </c>
      <c r="T898" s="49">
        <f t="shared" ref="T898:T942" si="100">R898*Q898</f>
        <v>14880</v>
      </c>
      <c r="U898" s="40"/>
      <c r="V898" s="40"/>
      <c r="W898" s="40"/>
      <c r="X898" s="42">
        <f t="shared" si="98"/>
        <v>885</v>
      </c>
      <c r="Y898" s="42">
        <f t="shared" si="94"/>
        <v>6248.0999999999995</v>
      </c>
      <c r="Z898" s="40">
        <f t="shared" si="95"/>
        <v>105052.79999999999</v>
      </c>
      <c r="AA898" s="42">
        <f t="shared" si="96"/>
        <v>30449.779999999984</v>
      </c>
      <c r="AB898" s="40"/>
      <c r="AC898" s="40"/>
      <c r="AD898" s="40"/>
      <c r="AE898" s="40"/>
      <c r="AF898" s="40"/>
      <c r="AG898" s="40"/>
      <c r="AH898" s="40"/>
    </row>
    <row r="899" spans="1:34" s="29" customFormat="1" x14ac:dyDescent="0.25">
      <c r="A899" s="56">
        <v>896</v>
      </c>
      <c r="B899" s="56" t="s">
        <v>838</v>
      </c>
      <c r="C899" s="66" t="s">
        <v>941</v>
      </c>
      <c r="D899" s="40" t="s">
        <v>940</v>
      </c>
      <c r="E899" s="40">
        <v>91.24</v>
      </c>
      <c r="F899" s="38" t="s">
        <v>1839</v>
      </c>
      <c r="G899" s="38" t="s">
        <v>780</v>
      </c>
      <c r="H899" s="40">
        <v>35</v>
      </c>
      <c r="I899" s="48">
        <v>43426</v>
      </c>
      <c r="J899" s="48">
        <v>43479</v>
      </c>
      <c r="K899" s="48">
        <v>43586</v>
      </c>
      <c r="L899" s="40">
        <v>53</v>
      </c>
      <c r="M899" s="40">
        <v>160</v>
      </c>
      <c r="N899" s="40">
        <v>9982</v>
      </c>
      <c r="O899" s="42">
        <f t="shared" si="92"/>
        <v>70472.92</v>
      </c>
      <c r="P899" s="42"/>
      <c r="Q899" s="42">
        <v>845</v>
      </c>
      <c r="R899" s="42">
        <v>15.5</v>
      </c>
      <c r="S899" s="42">
        <f t="shared" si="93"/>
        <v>5965.7</v>
      </c>
      <c r="T899" s="49">
        <f t="shared" si="100"/>
        <v>13097.5</v>
      </c>
      <c r="U899" s="40"/>
      <c r="V899" s="40"/>
      <c r="W899" s="40"/>
      <c r="X899" s="42">
        <f t="shared" si="98"/>
        <v>770</v>
      </c>
      <c r="Y899" s="42">
        <f t="shared" si="94"/>
        <v>5436.2</v>
      </c>
      <c r="Z899" s="40">
        <f t="shared" si="95"/>
        <v>92468.349999999991</v>
      </c>
      <c r="AA899" s="42">
        <f t="shared" si="96"/>
        <v>21995.429999999993</v>
      </c>
      <c r="AB899" s="40"/>
      <c r="AC899" s="40"/>
      <c r="AD899" s="40"/>
      <c r="AE899" s="40"/>
      <c r="AF899" s="40"/>
      <c r="AG899" s="40"/>
      <c r="AH899" s="40"/>
    </row>
    <row r="900" spans="1:34" s="29" customFormat="1" x14ac:dyDescent="0.25">
      <c r="A900" s="56">
        <v>897</v>
      </c>
      <c r="B900" s="56" t="s">
        <v>838</v>
      </c>
      <c r="C900" s="66" t="s">
        <v>942</v>
      </c>
      <c r="D900" s="40" t="s">
        <v>940</v>
      </c>
      <c r="E900" s="40">
        <v>91.02</v>
      </c>
      <c r="F900" s="40" t="s">
        <v>1767</v>
      </c>
      <c r="G900" s="40" t="s">
        <v>147</v>
      </c>
      <c r="H900" s="40">
        <v>35</v>
      </c>
      <c r="I900" s="48">
        <v>43427</v>
      </c>
      <c r="J900" s="48">
        <v>43477</v>
      </c>
      <c r="K900" s="48">
        <v>43586</v>
      </c>
      <c r="L900" s="40">
        <v>50</v>
      </c>
      <c r="M900" s="40">
        <v>159</v>
      </c>
      <c r="N900" s="40">
        <v>9893</v>
      </c>
      <c r="O900" s="42">
        <f t="shared" si="92"/>
        <v>69844.58</v>
      </c>
      <c r="P900" s="42"/>
      <c r="Q900" s="42">
        <v>922</v>
      </c>
      <c r="R900" s="42">
        <v>14.5</v>
      </c>
      <c r="S900" s="42">
        <f t="shared" si="93"/>
        <v>6509.32</v>
      </c>
      <c r="T900" s="49">
        <f t="shared" si="100"/>
        <v>13369</v>
      </c>
      <c r="U900" s="40"/>
      <c r="V900" s="40"/>
      <c r="W900" s="40"/>
      <c r="X900" s="42">
        <f t="shared" si="98"/>
        <v>847</v>
      </c>
      <c r="Y900" s="42">
        <f t="shared" si="94"/>
        <v>5979.82</v>
      </c>
      <c r="Z900" s="40">
        <f t="shared" si="95"/>
        <v>94385.14</v>
      </c>
      <c r="AA900" s="42">
        <f t="shared" si="96"/>
        <v>24540.559999999998</v>
      </c>
      <c r="AB900" s="40"/>
      <c r="AC900" s="40"/>
      <c r="AD900" s="40"/>
      <c r="AE900" s="40"/>
      <c r="AF900" s="40"/>
      <c r="AG900" s="40"/>
      <c r="AH900" s="40"/>
    </row>
    <row r="901" spans="1:34" s="29" customFormat="1" x14ac:dyDescent="0.25">
      <c r="A901" s="56">
        <v>898</v>
      </c>
      <c r="B901" s="56" t="s">
        <v>838</v>
      </c>
      <c r="C901" s="66" t="s">
        <v>943</v>
      </c>
      <c r="D901" s="40" t="s">
        <v>940</v>
      </c>
      <c r="E901" s="40">
        <v>91.13</v>
      </c>
      <c r="F901" s="40" t="s">
        <v>1768</v>
      </c>
      <c r="G901" s="40" t="s">
        <v>148</v>
      </c>
      <c r="H901" s="40">
        <v>35</v>
      </c>
      <c r="I901" s="48">
        <v>43429</v>
      </c>
      <c r="J901" s="48">
        <v>43481</v>
      </c>
      <c r="K901" s="48">
        <v>43590</v>
      </c>
      <c r="L901" s="40">
        <v>52</v>
      </c>
      <c r="M901" s="40">
        <v>161</v>
      </c>
      <c r="N901" s="40">
        <v>10500</v>
      </c>
      <c r="O901" s="42">
        <f t="shared" ref="O901:O964" si="101">(N901/H901)*247.1</f>
        <v>74130</v>
      </c>
      <c r="P901" s="42"/>
      <c r="Q901" s="42">
        <v>1008</v>
      </c>
      <c r="R901" s="42">
        <v>14.5</v>
      </c>
      <c r="S901" s="42">
        <f t="shared" ref="S901:S964" si="102">(Q901/H901)*247.1</f>
        <v>7116.48</v>
      </c>
      <c r="T901" s="49">
        <f t="shared" si="100"/>
        <v>14616</v>
      </c>
      <c r="U901" s="40"/>
      <c r="V901" s="40"/>
      <c r="W901" s="40"/>
      <c r="X901" s="42">
        <f t="shared" si="98"/>
        <v>933</v>
      </c>
      <c r="Y901" s="42">
        <f t="shared" ref="Y901:Y964" si="103">(X901/H901)*247.1</f>
        <v>6586.9800000000005</v>
      </c>
      <c r="Z901" s="40">
        <f t="shared" ref="Z901:Z964" si="104">S901*R901</f>
        <v>103188.95999999999</v>
      </c>
      <c r="AA901" s="42">
        <f t="shared" ref="AA901:AA964" si="105">Z901-O901</f>
        <v>29058.959999999992</v>
      </c>
      <c r="AB901" s="40"/>
      <c r="AC901" s="40"/>
      <c r="AD901" s="40"/>
      <c r="AE901" s="40"/>
      <c r="AF901" s="40"/>
      <c r="AG901" s="40"/>
      <c r="AH901" s="40"/>
    </row>
    <row r="902" spans="1:34" s="29" customFormat="1" x14ac:dyDescent="0.25">
      <c r="A902" s="56">
        <v>899</v>
      </c>
      <c r="B902" s="56" t="s">
        <v>838</v>
      </c>
      <c r="C902" s="66" t="s">
        <v>944</v>
      </c>
      <c r="D902" s="40" t="s">
        <v>940</v>
      </c>
      <c r="E902" s="40">
        <v>91.03</v>
      </c>
      <c r="F902" s="40" t="s">
        <v>1769</v>
      </c>
      <c r="G902" s="40" t="s">
        <v>149</v>
      </c>
      <c r="H902" s="40">
        <v>35</v>
      </c>
      <c r="I902" s="48">
        <v>43428</v>
      </c>
      <c r="J902" s="48">
        <v>43474</v>
      </c>
      <c r="K902" s="48">
        <v>43594</v>
      </c>
      <c r="L902" s="40">
        <v>46</v>
      </c>
      <c r="M902" s="40">
        <v>166</v>
      </c>
      <c r="N902" s="40">
        <v>10135</v>
      </c>
      <c r="O902" s="42">
        <f t="shared" si="101"/>
        <v>71553.099999999991</v>
      </c>
      <c r="P902" s="42"/>
      <c r="Q902" s="42">
        <v>985</v>
      </c>
      <c r="R902" s="42">
        <v>15.5</v>
      </c>
      <c r="S902" s="42">
        <f t="shared" si="102"/>
        <v>6954.0999999999995</v>
      </c>
      <c r="T902" s="49">
        <f t="shared" si="100"/>
        <v>15267.5</v>
      </c>
      <c r="U902" s="40"/>
      <c r="V902" s="40"/>
      <c r="W902" s="40"/>
      <c r="X902" s="42">
        <f t="shared" si="98"/>
        <v>910</v>
      </c>
      <c r="Y902" s="42">
        <f t="shared" si="103"/>
        <v>6424.5999999999995</v>
      </c>
      <c r="Z902" s="40">
        <f t="shared" si="104"/>
        <v>107788.54999999999</v>
      </c>
      <c r="AA902" s="42">
        <f t="shared" si="105"/>
        <v>36235.449999999997</v>
      </c>
      <c r="AB902" s="40"/>
      <c r="AC902" s="40"/>
      <c r="AD902" s="40"/>
      <c r="AE902" s="40"/>
      <c r="AF902" s="40"/>
      <c r="AG902" s="40"/>
      <c r="AH902" s="40"/>
    </row>
    <row r="903" spans="1:34" s="29" customFormat="1" x14ac:dyDescent="0.25">
      <c r="A903" s="56">
        <v>900</v>
      </c>
      <c r="B903" s="56" t="s">
        <v>838</v>
      </c>
      <c r="C903" s="66" t="s">
        <v>945</v>
      </c>
      <c r="D903" s="40" t="s">
        <v>940</v>
      </c>
      <c r="E903" s="40">
        <v>91.17</v>
      </c>
      <c r="F903" s="40" t="s">
        <v>1770</v>
      </c>
      <c r="G903" s="40" t="s">
        <v>150</v>
      </c>
      <c r="H903" s="40">
        <v>35</v>
      </c>
      <c r="I903" s="48">
        <v>43428</v>
      </c>
      <c r="J903" s="48">
        <v>43484</v>
      </c>
      <c r="K903" s="48">
        <v>43588</v>
      </c>
      <c r="L903" s="40">
        <v>56</v>
      </c>
      <c r="M903" s="40">
        <v>160</v>
      </c>
      <c r="N903" s="40">
        <v>9095</v>
      </c>
      <c r="O903" s="42">
        <f t="shared" si="101"/>
        <v>64210.69999999999</v>
      </c>
      <c r="P903" s="42"/>
      <c r="Q903" s="42">
        <v>763</v>
      </c>
      <c r="R903" s="42">
        <v>15</v>
      </c>
      <c r="S903" s="42">
        <f t="shared" si="102"/>
        <v>5386.78</v>
      </c>
      <c r="T903" s="49">
        <f t="shared" si="100"/>
        <v>11445</v>
      </c>
      <c r="U903" s="40"/>
      <c r="V903" s="40"/>
      <c r="W903" s="40"/>
      <c r="X903" s="42">
        <f t="shared" si="98"/>
        <v>688</v>
      </c>
      <c r="Y903" s="42">
        <f t="shared" si="103"/>
        <v>4857.28</v>
      </c>
      <c r="Z903" s="40">
        <f t="shared" si="104"/>
        <v>80801.7</v>
      </c>
      <c r="AA903" s="42">
        <f t="shared" si="105"/>
        <v>16591.000000000007</v>
      </c>
      <c r="AB903" s="40"/>
      <c r="AC903" s="40"/>
      <c r="AD903" s="40"/>
      <c r="AE903" s="40"/>
      <c r="AF903" s="40"/>
      <c r="AG903" s="40"/>
      <c r="AH903" s="40"/>
    </row>
    <row r="904" spans="1:34" s="29" customFormat="1" x14ac:dyDescent="0.25">
      <c r="A904" s="56">
        <v>901</v>
      </c>
      <c r="B904" s="56" t="s">
        <v>838</v>
      </c>
      <c r="C904" s="66" t="s">
        <v>946</v>
      </c>
      <c r="D904" s="40" t="s">
        <v>940</v>
      </c>
      <c r="E904" s="40">
        <v>91.11</v>
      </c>
      <c r="F904" s="40" t="s">
        <v>1771</v>
      </c>
      <c r="G904" s="40" t="s">
        <v>151</v>
      </c>
      <c r="H904" s="40">
        <v>35</v>
      </c>
      <c r="I904" s="48">
        <v>43432</v>
      </c>
      <c r="J904" s="48">
        <v>43477</v>
      </c>
      <c r="K904" s="48">
        <v>43593</v>
      </c>
      <c r="L904" s="40">
        <v>45</v>
      </c>
      <c r="M904" s="40">
        <v>161</v>
      </c>
      <c r="N904" s="40">
        <v>10010</v>
      </c>
      <c r="O904" s="42">
        <f t="shared" si="101"/>
        <v>70670.599999999991</v>
      </c>
      <c r="P904" s="42"/>
      <c r="Q904" s="42">
        <v>1010</v>
      </c>
      <c r="R904" s="42">
        <v>14.5</v>
      </c>
      <c r="S904" s="42">
        <f t="shared" si="102"/>
        <v>7130.6</v>
      </c>
      <c r="T904" s="49">
        <f t="shared" si="100"/>
        <v>14645</v>
      </c>
      <c r="U904" s="40"/>
      <c r="V904" s="40"/>
      <c r="W904" s="40"/>
      <c r="X904" s="42">
        <f t="shared" si="98"/>
        <v>935</v>
      </c>
      <c r="Y904" s="42">
        <f t="shared" si="103"/>
        <v>6601.1</v>
      </c>
      <c r="Z904" s="40">
        <f t="shared" si="104"/>
        <v>103393.70000000001</v>
      </c>
      <c r="AA904" s="42">
        <f t="shared" si="105"/>
        <v>32723.10000000002</v>
      </c>
      <c r="AB904" s="40"/>
      <c r="AC904" s="40"/>
      <c r="AD904" s="40"/>
      <c r="AE904" s="40"/>
      <c r="AF904" s="40"/>
      <c r="AG904" s="40"/>
      <c r="AH904" s="40"/>
    </row>
    <row r="905" spans="1:34" s="29" customFormat="1" x14ac:dyDescent="0.25">
      <c r="A905" s="56">
        <v>902</v>
      </c>
      <c r="B905" s="56" t="s">
        <v>838</v>
      </c>
      <c r="C905" s="66" t="s">
        <v>947</v>
      </c>
      <c r="D905" s="40" t="s">
        <v>940</v>
      </c>
      <c r="E905" s="40">
        <v>91.5</v>
      </c>
      <c r="F905" s="40" t="s">
        <v>1772</v>
      </c>
      <c r="G905" s="40" t="s">
        <v>152</v>
      </c>
      <c r="H905" s="40">
        <v>35</v>
      </c>
      <c r="I905" s="48">
        <v>43432</v>
      </c>
      <c r="J905" s="48">
        <v>43475</v>
      </c>
      <c r="K905" s="48">
        <v>43592</v>
      </c>
      <c r="L905" s="40">
        <v>43</v>
      </c>
      <c r="M905" s="40">
        <v>160</v>
      </c>
      <c r="N905" s="40">
        <v>10290</v>
      </c>
      <c r="O905" s="42">
        <f t="shared" si="101"/>
        <v>72647.399999999994</v>
      </c>
      <c r="P905" s="42"/>
      <c r="Q905" s="42">
        <v>980</v>
      </c>
      <c r="R905" s="42">
        <v>13.5</v>
      </c>
      <c r="S905" s="42">
        <f t="shared" si="102"/>
        <v>6918.8</v>
      </c>
      <c r="T905" s="49">
        <f t="shared" si="100"/>
        <v>13230</v>
      </c>
      <c r="U905" s="40"/>
      <c r="V905" s="40"/>
      <c r="W905" s="40"/>
      <c r="X905" s="42">
        <f t="shared" si="98"/>
        <v>905</v>
      </c>
      <c r="Y905" s="42">
        <f t="shared" si="103"/>
        <v>6389.3</v>
      </c>
      <c r="Z905" s="40">
        <f t="shared" si="104"/>
        <v>93403.8</v>
      </c>
      <c r="AA905" s="42">
        <f t="shared" si="105"/>
        <v>20756.400000000009</v>
      </c>
      <c r="AB905" s="40"/>
      <c r="AC905" s="40"/>
      <c r="AD905" s="40"/>
      <c r="AE905" s="40"/>
      <c r="AF905" s="40"/>
      <c r="AG905" s="40"/>
      <c r="AH905" s="40"/>
    </row>
    <row r="906" spans="1:34" s="29" customFormat="1" x14ac:dyDescent="0.25">
      <c r="A906" s="56">
        <v>903</v>
      </c>
      <c r="B906" s="56" t="s">
        <v>838</v>
      </c>
      <c r="C906" s="66" t="s">
        <v>948</v>
      </c>
      <c r="D906" s="40" t="s">
        <v>940</v>
      </c>
      <c r="E906" s="40">
        <v>91.14</v>
      </c>
      <c r="F906" s="40" t="s">
        <v>1773</v>
      </c>
      <c r="G906" s="40" t="s">
        <v>153</v>
      </c>
      <c r="H906" s="40">
        <v>35</v>
      </c>
      <c r="I906" s="48">
        <v>43432</v>
      </c>
      <c r="J906" s="48">
        <v>43484</v>
      </c>
      <c r="K906" s="48">
        <v>43593</v>
      </c>
      <c r="L906" s="40">
        <v>52</v>
      </c>
      <c r="M906" s="40">
        <v>161</v>
      </c>
      <c r="N906" s="40">
        <v>11057</v>
      </c>
      <c r="O906" s="42">
        <f t="shared" si="101"/>
        <v>78062.42</v>
      </c>
      <c r="P906" s="42"/>
      <c r="Q906" s="42">
        <v>530</v>
      </c>
      <c r="R906" s="42">
        <v>15</v>
      </c>
      <c r="S906" s="42">
        <f t="shared" si="102"/>
        <v>3741.7999999999997</v>
      </c>
      <c r="T906" s="49">
        <f t="shared" si="100"/>
        <v>7950</v>
      </c>
      <c r="U906" s="40"/>
      <c r="V906" s="40"/>
      <c r="W906" s="40"/>
      <c r="X906" s="42">
        <f t="shared" si="98"/>
        <v>455</v>
      </c>
      <c r="Y906" s="42">
        <f t="shared" si="103"/>
        <v>3212.2999999999997</v>
      </c>
      <c r="Z906" s="40">
        <f t="shared" si="104"/>
        <v>56126.999999999993</v>
      </c>
      <c r="AA906" s="42">
        <f t="shared" si="105"/>
        <v>-21935.420000000006</v>
      </c>
      <c r="AB906" s="40"/>
      <c r="AC906" s="40"/>
      <c r="AD906" s="40"/>
      <c r="AE906" s="40"/>
      <c r="AF906" s="40"/>
      <c r="AG906" s="40"/>
      <c r="AH906" s="40"/>
    </row>
    <row r="907" spans="1:34" s="29" customFormat="1" x14ac:dyDescent="0.25">
      <c r="A907" s="56">
        <v>904</v>
      </c>
      <c r="B907" s="56" t="s">
        <v>838</v>
      </c>
      <c r="C907" s="66" t="s">
        <v>949</v>
      </c>
      <c r="D907" s="40" t="s">
        <v>940</v>
      </c>
      <c r="E907" s="40">
        <v>91.16</v>
      </c>
      <c r="F907" s="40" t="s">
        <v>1774</v>
      </c>
      <c r="G907" s="40" t="s">
        <v>147</v>
      </c>
      <c r="H907" s="40">
        <v>35</v>
      </c>
      <c r="I907" s="48">
        <v>43432</v>
      </c>
      <c r="J907" s="48">
        <v>43462</v>
      </c>
      <c r="K907" s="48">
        <v>43592</v>
      </c>
      <c r="L907" s="40">
        <v>30</v>
      </c>
      <c r="M907" s="40">
        <v>160</v>
      </c>
      <c r="N907" s="40">
        <v>11380</v>
      </c>
      <c r="O907" s="42">
        <f t="shared" si="101"/>
        <v>80342.8</v>
      </c>
      <c r="P907" s="42"/>
      <c r="Q907" s="42">
        <v>815</v>
      </c>
      <c r="R907" s="42">
        <v>12.5</v>
      </c>
      <c r="S907" s="42">
        <f t="shared" si="102"/>
        <v>5753.9</v>
      </c>
      <c r="T907" s="49">
        <f t="shared" si="100"/>
        <v>10187.5</v>
      </c>
      <c r="U907" s="40"/>
      <c r="V907" s="40"/>
      <c r="W907" s="40"/>
      <c r="X907" s="42">
        <f t="shared" si="98"/>
        <v>740</v>
      </c>
      <c r="Y907" s="42">
        <f t="shared" si="103"/>
        <v>5224.3999999999996</v>
      </c>
      <c r="Z907" s="40">
        <f t="shared" si="104"/>
        <v>71923.75</v>
      </c>
      <c r="AA907" s="42">
        <f t="shared" si="105"/>
        <v>-8419.0500000000029</v>
      </c>
      <c r="AB907" s="40"/>
      <c r="AC907" s="40"/>
      <c r="AD907" s="40"/>
      <c r="AE907" s="40"/>
      <c r="AF907" s="40"/>
      <c r="AG907" s="40"/>
      <c r="AH907" s="40"/>
    </row>
    <row r="908" spans="1:34" s="29" customFormat="1" x14ac:dyDescent="0.25">
      <c r="A908" s="56">
        <v>905</v>
      </c>
      <c r="B908" s="56" t="s">
        <v>838</v>
      </c>
      <c r="C908" s="66" t="s">
        <v>950</v>
      </c>
      <c r="D908" s="40" t="s">
        <v>940</v>
      </c>
      <c r="E908" s="40">
        <v>91.06</v>
      </c>
      <c r="F908" s="38" t="s">
        <v>154</v>
      </c>
      <c r="G908" s="38" t="s">
        <v>155</v>
      </c>
      <c r="H908" s="40">
        <v>35</v>
      </c>
      <c r="I908" s="48">
        <v>43430</v>
      </c>
      <c r="J908" s="48">
        <v>43475</v>
      </c>
      <c r="K908" s="48">
        <v>43591</v>
      </c>
      <c r="L908" s="40">
        <v>45</v>
      </c>
      <c r="M908" s="40">
        <v>161</v>
      </c>
      <c r="N908" s="40">
        <v>10190</v>
      </c>
      <c r="O908" s="42">
        <f t="shared" si="101"/>
        <v>71941.400000000009</v>
      </c>
      <c r="P908" s="42"/>
      <c r="Q908" s="42">
        <v>1005</v>
      </c>
      <c r="R908" s="42">
        <v>13.5</v>
      </c>
      <c r="S908" s="42">
        <f t="shared" si="102"/>
        <v>7095.3</v>
      </c>
      <c r="T908" s="49">
        <f t="shared" si="100"/>
        <v>13567.5</v>
      </c>
      <c r="U908" s="40"/>
      <c r="V908" s="40"/>
      <c r="W908" s="40"/>
      <c r="X908" s="42">
        <f t="shared" si="98"/>
        <v>930</v>
      </c>
      <c r="Y908" s="42">
        <f t="shared" si="103"/>
        <v>6565.8</v>
      </c>
      <c r="Z908" s="40">
        <f t="shared" si="104"/>
        <v>95786.55</v>
      </c>
      <c r="AA908" s="42">
        <f t="shared" si="105"/>
        <v>23845.149999999994</v>
      </c>
      <c r="AB908" s="40"/>
      <c r="AC908" s="40"/>
      <c r="AD908" s="40"/>
      <c r="AE908" s="40"/>
      <c r="AF908" s="40"/>
      <c r="AG908" s="40"/>
      <c r="AH908" s="40"/>
    </row>
    <row r="909" spans="1:34" s="29" customFormat="1" x14ac:dyDescent="0.25">
      <c r="A909" s="56">
        <v>906</v>
      </c>
      <c r="B909" s="56" t="s">
        <v>838</v>
      </c>
      <c r="C909" s="66" t="s">
        <v>951</v>
      </c>
      <c r="D909" s="40" t="s">
        <v>940</v>
      </c>
      <c r="E909" s="40">
        <v>91.26</v>
      </c>
      <c r="F909" s="38" t="s">
        <v>156</v>
      </c>
      <c r="G909" s="38" t="s">
        <v>157</v>
      </c>
      <c r="H909" s="40">
        <v>35</v>
      </c>
      <c r="I909" s="48">
        <v>43426</v>
      </c>
      <c r="J909" s="48">
        <v>43472</v>
      </c>
      <c r="K909" s="48">
        <v>43558</v>
      </c>
      <c r="L909" s="40">
        <v>46</v>
      </c>
      <c r="M909" s="40">
        <v>132</v>
      </c>
      <c r="N909" s="40">
        <v>9960</v>
      </c>
      <c r="O909" s="42">
        <f t="shared" si="101"/>
        <v>70317.599999999991</v>
      </c>
      <c r="P909" s="42"/>
      <c r="Q909" s="42">
        <v>842</v>
      </c>
      <c r="R909" s="42">
        <v>16</v>
      </c>
      <c r="S909" s="42">
        <f t="shared" si="102"/>
        <v>5944.5199999999995</v>
      </c>
      <c r="T909" s="49">
        <f t="shared" si="100"/>
        <v>13472</v>
      </c>
      <c r="U909" s="40"/>
      <c r="V909" s="40"/>
      <c r="W909" s="40"/>
      <c r="X909" s="49">
        <v>812</v>
      </c>
      <c r="Y909" s="42">
        <f t="shared" si="103"/>
        <v>5732.7199999999993</v>
      </c>
      <c r="Z909" s="40">
        <f t="shared" si="104"/>
        <v>95112.319999999992</v>
      </c>
      <c r="AA909" s="42">
        <f t="shared" si="105"/>
        <v>24794.720000000001</v>
      </c>
      <c r="AB909" s="40"/>
      <c r="AC909" s="40"/>
      <c r="AD909" s="40"/>
      <c r="AE909" s="40"/>
      <c r="AF909" s="40"/>
      <c r="AG909" s="40"/>
      <c r="AH909" s="40"/>
    </row>
    <row r="910" spans="1:34" s="29" customFormat="1" x14ac:dyDescent="0.25">
      <c r="A910" s="56">
        <v>907</v>
      </c>
      <c r="B910" s="56" t="s">
        <v>838</v>
      </c>
      <c r="C910" s="40" t="s">
        <v>952</v>
      </c>
      <c r="D910" s="40" t="s">
        <v>940</v>
      </c>
      <c r="E910" s="42">
        <v>91.2</v>
      </c>
      <c r="F910" s="38" t="s">
        <v>158</v>
      </c>
      <c r="G910" s="38" t="s">
        <v>159</v>
      </c>
      <c r="H910" s="40">
        <v>35</v>
      </c>
      <c r="I910" s="48">
        <v>43432</v>
      </c>
      <c r="J910" s="48">
        <v>43475</v>
      </c>
      <c r="K910" s="48">
        <v>43594</v>
      </c>
      <c r="L910" s="40">
        <v>43</v>
      </c>
      <c r="M910" s="40">
        <v>162</v>
      </c>
      <c r="N910" s="40">
        <v>10032</v>
      </c>
      <c r="O910" s="42">
        <f t="shared" si="101"/>
        <v>70825.919999999998</v>
      </c>
      <c r="P910" s="42"/>
      <c r="Q910" s="42">
        <v>925</v>
      </c>
      <c r="R910" s="42">
        <v>15</v>
      </c>
      <c r="S910" s="42">
        <f t="shared" si="102"/>
        <v>6530.4999999999991</v>
      </c>
      <c r="T910" s="49">
        <f t="shared" si="100"/>
        <v>13875</v>
      </c>
      <c r="U910" s="40"/>
      <c r="V910" s="40"/>
      <c r="W910" s="40"/>
      <c r="X910" s="49">
        <v>892</v>
      </c>
      <c r="Y910" s="42">
        <f t="shared" si="103"/>
        <v>6297.5199999999995</v>
      </c>
      <c r="Z910" s="40">
        <f t="shared" si="104"/>
        <v>97957.499999999985</v>
      </c>
      <c r="AA910" s="42">
        <f t="shared" si="105"/>
        <v>27131.579999999987</v>
      </c>
      <c r="AB910" s="40"/>
      <c r="AC910" s="40"/>
      <c r="AD910" s="40"/>
      <c r="AE910" s="40"/>
      <c r="AF910" s="40"/>
      <c r="AG910" s="40"/>
      <c r="AH910" s="40"/>
    </row>
    <row r="911" spans="1:34" s="29" customFormat="1" x14ac:dyDescent="0.25">
      <c r="A911" s="56">
        <v>908</v>
      </c>
      <c r="B911" s="56" t="s">
        <v>838</v>
      </c>
      <c r="C911" s="40" t="s">
        <v>953</v>
      </c>
      <c r="D911" s="40" t="s">
        <v>940</v>
      </c>
      <c r="E911" s="40">
        <v>91.09</v>
      </c>
      <c r="F911" s="38" t="s">
        <v>160</v>
      </c>
      <c r="G911" s="38" t="s">
        <v>157</v>
      </c>
      <c r="H911" s="40">
        <v>35</v>
      </c>
      <c r="I911" s="48">
        <v>43432</v>
      </c>
      <c r="J911" s="48">
        <v>43462</v>
      </c>
      <c r="K911" s="48">
        <v>43593</v>
      </c>
      <c r="L911" s="40">
        <v>30</v>
      </c>
      <c r="M911" s="40">
        <v>161</v>
      </c>
      <c r="N911" s="40">
        <v>10065</v>
      </c>
      <c r="O911" s="42">
        <f t="shared" si="101"/>
        <v>71058.899999999994</v>
      </c>
      <c r="P911" s="42"/>
      <c r="Q911" s="42">
        <v>1020</v>
      </c>
      <c r="R911" s="42">
        <v>15.5</v>
      </c>
      <c r="S911" s="42">
        <f t="shared" si="102"/>
        <v>7201.2</v>
      </c>
      <c r="T911" s="49">
        <f t="shared" si="100"/>
        <v>15810</v>
      </c>
      <c r="U911" s="40"/>
      <c r="V911" s="40"/>
      <c r="W911" s="40"/>
      <c r="X911" s="49">
        <v>930</v>
      </c>
      <c r="Y911" s="42">
        <f t="shared" si="103"/>
        <v>6565.8</v>
      </c>
      <c r="Z911" s="40">
        <f t="shared" si="104"/>
        <v>111618.59999999999</v>
      </c>
      <c r="AA911" s="42">
        <f t="shared" si="105"/>
        <v>40559.699999999997</v>
      </c>
      <c r="AB911" s="40"/>
      <c r="AC911" s="40"/>
      <c r="AD911" s="40"/>
      <c r="AE911" s="40"/>
      <c r="AF911" s="40"/>
      <c r="AG911" s="40"/>
      <c r="AH911" s="40"/>
    </row>
    <row r="912" spans="1:34" s="29" customFormat="1" x14ac:dyDescent="0.25">
      <c r="A912" s="56">
        <v>909</v>
      </c>
      <c r="B912" s="56" t="s">
        <v>838</v>
      </c>
      <c r="C912" s="40" t="s">
        <v>954</v>
      </c>
      <c r="D912" s="40" t="s">
        <v>940</v>
      </c>
      <c r="E912" s="40">
        <v>91.21</v>
      </c>
      <c r="F912" s="38" t="s">
        <v>161</v>
      </c>
      <c r="G912" s="38" t="s">
        <v>162</v>
      </c>
      <c r="H912" s="40">
        <v>35</v>
      </c>
      <c r="I912" s="48">
        <v>43426</v>
      </c>
      <c r="J912" s="48">
        <v>43471</v>
      </c>
      <c r="K912" s="48">
        <v>43585</v>
      </c>
      <c r="L912" s="40">
        <v>45</v>
      </c>
      <c r="M912" s="40">
        <v>159</v>
      </c>
      <c r="N912" s="40">
        <v>10275</v>
      </c>
      <c r="O912" s="42">
        <f t="shared" si="101"/>
        <v>72541.5</v>
      </c>
      <c r="P912" s="42"/>
      <c r="Q912" s="42">
        <v>802</v>
      </c>
      <c r="R912" s="42">
        <v>14.5</v>
      </c>
      <c r="S912" s="42">
        <f t="shared" si="102"/>
        <v>5662.12</v>
      </c>
      <c r="T912" s="49">
        <f t="shared" si="100"/>
        <v>11629</v>
      </c>
      <c r="U912" s="40"/>
      <c r="V912" s="40"/>
      <c r="W912" s="40"/>
      <c r="X912" s="49">
        <v>780</v>
      </c>
      <c r="Y912" s="42">
        <f t="shared" si="103"/>
        <v>5506.7999999999993</v>
      </c>
      <c r="Z912" s="40">
        <f t="shared" si="104"/>
        <v>82100.740000000005</v>
      </c>
      <c r="AA912" s="42">
        <f t="shared" si="105"/>
        <v>9559.2400000000052</v>
      </c>
      <c r="AB912" s="40"/>
      <c r="AC912" s="40"/>
      <c r="AD912" s="40"/>
      <c r="AE912" s="40"/>
      <c r="AF912" s="40"/>
      <c r="AG912" s="40"/>
      <c r="AH912" s="40"/>
    </row>
    <row r="913" spans="1:34" s="29" customFormat="1" x14ac:dyDescent="0.25">
      <c r="A913" s="56">
        <v>910</v>
      </c>
      <c r="B913" s="56" t="s">
        <v>838</v>
      </c>
      <c r="C913" s="40" t="s">
        <v>955</v>
      </c>
      <c r="D913" s="40" t="s">
        <v>940</v>
      </c>
      <c r="E913" s="40">
        <v>91.22</v>
      </c>
      <c r="F913" s="38" t="s">
        <v>163</v>
      </c>
      <c r="G913" s="38" t="s">
        <v>164</v>
      </c>
      <c r="H913" s="40">
        <v>35</v>
      </c>
      <c r="I913" s="48">
        <v>43432</v>
      </c>
      <c r="J913" s="48">
        <v>43474</v>
      </c>
      <c r="K913" s="48">
        <v>43595</v>
      </c>
      <c r="L913" s="40">
        <v>42</v>
      </c>
      <c r="M913" s="40">
        <v>163</v>
      </c>
      <c r="N913" s="40">
        <v>9950</v>
      </c>
      <c r="O913" s="42">
        <f t="shared" si="101"/>
        <v>70247</v>
      </c>
      <c r="P913" s="42"/>
      <c r="Q913" s="42">
        <v>961</v>
      </c>
      <c r="R913" s="42">
        <v>15</v>
      </c>
      <c r="S913" s="42">
        <f t="shared" si="102"/>
        <v>6784.66</v>
      </c>
      <c r="T913" s="49">
        <f t="shared" si="100"/>
        <v>14415</v>
      </c>
      <c r="U913" s="40"/>
      <c r="V913" s="40"/>
      <c r="W913" s="40"/>
      <c r="X913" s="49">
        <v>895</v>
      </c>
      <c r="Y913" s="42">
        <f t="shared" si="103"/>
        <v>6318.7</v>
      </c>
      <c r="Z913" s="40">
        <f t="shared" si="104"/>
        <v>101769.9</v>
      </c>
      <c r="AA913" s="42">
        <f t="shared" si="105"/>
        <v>31522.899999999994</v>
      </c>
      <c r="AB913" s="40"/>
      <c r="AC913" s="40"/>
      <c r="AD913" s="40"/>
      <c r="AE913" s="40"/>
      <c r="AF913" s="40"/>
      <c r="AG913" s="40"/>
      <c r="AH913" s="40"/>
    </row>
    <row r="914" spans="1:34" s="29" customFormat="1" x14ac:dyDescent="0.25">
      <c r="A914" s="56">
        <v>911</v>
      </c>
      <c r="B914" s="56" t="s">
        <v>838</v>
      </c>
      <c r="C914" s="40" t="s">
        <v>956</v>
      </c>
      <c r="D914" s="40" t="s">
        <v>940</v>
      </c>
      <c r="E914" s="40">
        <v>92.19</v>
      </c>
      <c r="F914" s="38" t="s">
        <v>165</v>
      </c>
      <c r="G914" s="38" t="s">
        <v>166</v>
      </c>
      <c r="H914" s="40">
        <v>35</v>
      </c>
      <c r="I914" s="48">
        <v>43432</v>
      </c>
      <c r="J914" s="48">
        <v>43479</v>
      </c>
      <c r="K914" s="48">
        <v>43594</v>
      </c>
      <c r="L914" s="40">
        <v>47</v>
      </c>
      <c r="M914" s="40">
        <v>162</v>
      </c>
      <c r="N914" s="40">
        <v>10352</v>
      </c>
      <c r="O914" s="42">
        <f t="shared" si="101"/>
        <v>73085.119999999995</v>
      </c>
      <c r="P914" s="42"/>
      <c r="Q914" s="42">
        <v>942</v>
      </c>
      <c r="R914" s="42">
        <v>15.5</v>
      </c>
      <c r="S914" s="42">
        <f t="shared" si="102"/>
        <v>6650.5199999999995</v>
      </c>
      <c r="T914" s="49">
        <f t="shared" si="100"/>
        <v>14601</v>
      </c>
      <c r="U914" s="40"/>
      <c r="V914" s="40"/>
      <c r="W914" s="40"/>
      <c r="X914" s="49">
        <v>915</v>
      </c>
      <c r="Y914" s="42">
        <f t="shared" si="103"/>
        <v>6459.9</v>
      </c>
      <c r="Z914" s="40">
        <f t="shared" si="104"/>
        <v>103083.06</v>
      </c>
      <c r="AA914" s="42">
        <f t="shared" si="105"/>
        <v>29997.940000000002</v>
      </c>
      <c r="AB914" s="40"/>
      <c r="AC914" s="40"/>
      <c r="AD914" s="40"/>
      <c r="AE914" s="40"/>
      <c r="AF914" s="40"/>
      <c r="AG914" s="40"/>
      <c r="AH914" s="40"/>
    </row>
    <row r="915" spans="1:34" s="29" customFormat="1" x14ac:dyDescent="0.25">
      <c r="A915" s="56">
        <v>912</v>
      </c>
      <c r="B915" s="56" t="s">
        <v>957</v>
      </c>
      <c r="C915" s="40" t="s">
        <v>958</v>
      </c>
      <c r="D915" s="40" t="s">
        <v>959</v>
      </c>
      <c r="E915" s="40">
        <v>100.12</v>
      </c>
      <c r="F915" s="38" t="s">
        <v>167</v>
      </c>
      <c r="G915" s="38" t="s">
        <v>168</v>
      </c>
      <c r="H915" s="40">
        <v>35</v>
      </c>
      <c r="I915" s="48">
        <v>43430</v>
      </c>
      <c r="J915" s="48">
        <v>43478</v>
      </c>
      <c r="K915" s="48">
        <v>43596</v>
      </c>
      <c r="L915" s="40">
        <v>48</v>
      </c>
      <c r="M915" s="40">
        <v>166</v>
      </c>
      <c r="N915" s="40">
        <v>10530</v>
      </c>
      <c r="O915" s="42">
        <f t="shared" si="101"/>
        <v>74341.799999999988</v>
      </c>
      <c r="P915" s="42"/>
      <c r="Q915" s="42">
        <v>598</v>
      </c>
      <c r="R915" s="42">
        <v>17.5</v>
      </c>
      <c r="S915" s="42">
        <f t="shared" si="102"/>
        <v>4221.88</v>
      </c>
      <c r="T915" s="49">
        <f t="shared" si="100"/>
        <v>10465</v>
      </c>
      <c r="U915" s="40"/>
      <c r="V915" s="40"/>
      <c r="W915" s="40"/>
      <c r="X915" s="49">
        <v>600</v>
      </c>
      <c r="Y915" s="42">
        <f t="shared" si="103"/>
        <v>4236</v>
      </c>
      <c r="Z915" s="40">
        <f t="shared" si="104"/>
        <v>73882.900000000009</v>
      </c>
      <c r="AA915" s="42">
        <f t="shared" si="105"/>
        <v>-458.89999999997963</v>
      </c>
      <c r="AB915" s="40"/>
      <c r="AC915" s="40"/>
      <c r="AD915" s="40"/>
      <c r="AE915" s="40"/>
      <c r="AF915" s="40"/>
      <c r="AG915" s="40"/>
      <c r="AH915" s="40"/>
    </row>
    <row r="916" spans="1:34" s="29" customFormat="1" x14ac:dyDescent="0.25">
      <c r="A916" s="56">
        <v>913</v>
      </c>
      <c r="B916" s="56" t="s">
        <v>957</v>
      </c>
      <c r="C916" s="40" t="s">
        <v>960</v>
      </c>
      <c r="D916" s="40" t="s">
        <v>959</v>
      </c>
      <c r="E916" s="40">
        <v>100.11</v>
      </c>
      <c r="F916" s="38" t="s">
        <v>169</v>
      </c>
      <c r="G916" s="38" t="s">
        <v>170</v>
      </c>
      <c r="H916" s="40">
        <v>35</v>
      </c>
      <c r="I916" s="48">
        <v>43429</v>
      </c>
      <c r="J916" s="48">
        <v>43476</v>
      </c>
      <c r="K916" s="48">
        <v>43596</v>
      </c>
      <c r="L916" s="40">
        <v>47</v>
      </c>
      <c r="M916" s="40">
        <v>167</v>
      </c>
      <c r="N916" s="40">
        <v>10500</v>
      </c>
      <c r="O916" s="42">
        <f t="shared" si="101"/>
        <v>74130</v>
      </c>
      <c r="P916" s="42"/>
      <c r="Q916" s="42">
        <v>610</v>
      </c>
      <c r="R916" s="42">
        <v>17.5</v>
      </c>
      <c r="S916" s="42">
        <f t="shared" si="102"/>
        <v>4306.5999999999995</v>
      </c>
      <c r="T916" s="49">
        <f t="shared" si="100"/>
        <v>10675</v>
      </c>
      <c r="U916" s="40"/>
      <c r="V916" s="40"/>
      <c r="W916" s="40"/>
      <c r="X916" s="49">
        <v>580</v>
      </c>
      <c r="Y916" s="42">
        <f t="shared" si="103"/>
        <v>4094.8</v>
      </c>
      <c r="Z916" s="40">
        <f t="shared" si="104"/>
        <v>75365.499999999985</v>
      </c>
      <c r="AA916" s="42">
        <f t="shared" si="105"/>
        <v>1235.4999999999854</v>
      </c>
      <c r="AB916" s="40"/>
      <c r="AC916" s="40"/>
      <c r="AD916" s="40"/>
      <c r="AE916" s="40"/>
      <c r="AF916" s="40"/>
      <c r="AG916" s="40"/>
      <c r="AH916" s="40"/>
    </row>
    <row r="917" spans="1:34" s="29" customFormat="1" x14ac:dyDescent="0.25">
      <c r="A917" s="56">
        <v>914</v>
      </c>
      <c r="B917" s="56" t="s">
        <v>957</v>
      </c>
      <c r="C917" s="40" t="s">
        <v>961</v>
      </c>
      <c r="D917" s="40" t="s">
        <v>959</v>
      </c>
      <c r="E917" s="42">
        <v>100.1</v>
      </c>
      <c r="F917" s="38" t="s">
        <v>173</v>
      </c>
      <c r="G917" s="38" t="s">
        <v>174</v>
      </c>
      <c r="H917" s="40">
        <v>35</v>
      </c>
      <c r="I917" s="48">
        <v>43427</v>
      </c>
      <c r="J917" s="48">
        <v>43471</v>
      </c>
      <c r="K917" s="48">
        <v>43592</v>
      </c>
      <c r="L917" s="40">
        <v>44</v>
      </c>
      <c r="M917" s="40">
        <v>165</v>
      </c>
      <c r="N917" s="40">
        <v>10620</v>
      </c>
      <c r="O917" s="42">
        <f t="shared" si="101"/>
        <v>74977.2</v>
      </c>
      <c r="P917" s="42"/>
      <c r="Q917" s="42">
        <v>620</v>
      </c>
      <c r="R917" s="42">
        <v>17.149999999999999</v>
      </c>
      <c r="S917" s="42">
        <f t="shared" si="102"/>
        <v>4377.2</v>
      </c>
      <c r="T917" s="49">
        <f t="shared" si="100"/>
        <v>10633</v>
      </c>
      <c r="U917" s="40"/>
      <c r="V917" s="40"/>
      <c r="W917" s="40"/>
      <c r="X917" s="49">
        <v>500</v>
      </c>
      <c r="Y917" s="42">
        <f t="shared" si="103"/>
        <v>3530</v>
      </c>
      <c r="Z917" s="40">
        <f t="shared" si="104"/>
        <v>75068.98</v>
      </c>
      <c r="AA917" s="42">
        <f t="shared" si="105"/>
        <v>91.779999999998836</v>
      </c>
      <c r="AB917" s="40"/>
      <c r="AC917" s="40"/>
      <c r="AD917" s="40"/>
      <c r="AE917" s="40"/>
      <c r="AF917" s="40"/>
      <c r="AG917" s="40"/>
      <c r="AH917" s="40"/>
    </row>
    <row r="918" spans="1:34" s="29" customFormat="1" x14ac:dyDescent="0.25">
      <c r="A918" s="56">
        <v>915</v>
      </c>
      <c r="B918" s="56" t="s">
        <v>957</v>
      </c>
      <c r="C918" s="40" t="s">
        <v>962</v>
      </c>
      <c r="D918" s="40" t="s">
        <v>959</v>
      </c>
      <c r="E918" s="40">
        <v>100.9</v>
      </c>
      <c r="F918" s="38" t="s">
        <v>175</v>
      </c>
      <c r="G918" s="38" t="s">
        <v>176</v>
      </c>
      <c r="H918" s="40">
        <v>35</v>
      </c>
      <c r="I918" s="48">
        <v>43426</v>
      </c>
      <c r="J918" s="48">
        <v>43472</v>
      </c>
      <c r="K918" s="48">
        <v>43590</v>
      </c>
      <c r="L918" s="40">
        <v>46</v>
      </c>
      <c r="M918" s="40">
        <v>164</v>
      </c>
      <c r="N918" s="40">
        <v>10530</v>
      </c>
      <c r="O918" s="42">
        <f t="shared" si="101"/>
        <v>74341.799999999988</v>
      </c>
      <c r="P918" s="42"/>
      <c r="Q918" s="42">
        <v>700</v>
      </c>
      <c r="R918" s="42">
        <v>17</v>
      </c>
      <c r="S918" s="42">
        <f t="shared" si="102"/>
        <v>4942</v>
      </c>
      <c r="T918" s="49">
        <f t="shared" si="100"/>
        <v>11900</v>
      </c>
      <c r="U918" s="40"/>
      <c r="V918" s="40"/>
      <c r="W918" s="40"/>
      <c r="X918" s="49">
        <v>650</v>
      </c>
      <c r="Y918" s="42">
        <f t="shared" si="103"/>
        <v>4589</v>
      </c>
      <c r="Z918" s="40">
        <f t="shared" si="104"/>
        <v>84014</v>
      </c>
      <c r="AA918" s="42">
        <f t="shared" si="105"/>
        <v>9672.2000000000116</v>
      </c>
      <c r="AB918" s="40"/>
      <c r="AC918" s="40"/>
      <c r="AD918" s="40"/>
      <c r="AE918" s="40"/>
      <c r="AF918" s="40"/>
      <c r="AG918" s="40"/>
      <c r="AH918" s="40"/>
    </row>
    <row r="919" spans="1:34" s="29" customFormat="1" x14ac:dyDescent="0.25">
      <c r="A919" s="56">
        <v>916</v>
      </c>
      <c r="B919" s="56" t="s">
        <v>957</v>
      </c>
      <c r="C919" s="40" t="s">
        <v>963</v>
      </c>
      <c r="D919" s="40" t="s">
        <v>959</v>
      </c>
      <c r="E919" s="40">
        <v>100.7</v>
      </c>
      <c r="F919" s="38" t="s">
        <v>177</v>
      </c>
      <c r="G919" s="38" t="s">
        <v>178</v>
      </c>
      <c r="H919" s="40">
        <v>35</v>
      </c>
      <c r="I919" s="48">
        <v>43430</v>
      </c>
      <c r="J919" s="48">
        <v>43475</v>
      </c>
      <c r="K919" s="48">
        <v>43590</v>
      </c>
      <c r="L919" s="40">
        <v>45</v>
      </c>
      <c r="M919" s="40">
        <v>160</v>
      </c>
      <c r="N919" s="40">
        <v>10460</v>
      </c>
      <c r="O919" s="42">
        <f t="shared" si="101"/>
        <v>73847.599999999991</v>
      </c>
      <c r="P919" s="42"/>
      <c r="Q919" s="42">
        <v>480</v>
      </c>
      <c r="R919" s="42">
        <v>17.25</v>
      </c>
      <c r="S919" s="42">
        <f t="shared" si="102"/>
        <v>3388.7999999999997</v>
      </c>
      <c r="T919" s="49">
        <f t="shared" si="100"/>
        <v>8280</v>
      </c>
      <c r="U919" s="40"/>
      <c r="V919" s="40"/>
      <c r="W919" s="40"/>
      <c r="X919" s="49">
        <v>450</v>
      </c>
      <c r="Y919" s="42">
        <f t="shared" si="103"/>
        <v>3177</v>
      </c>
      <c r="Z919" s="40">
        <f t="shared" si="104"/>
        <v>58456.799999999996</v>
      </c>
      <c r="AA919" s="42">
        <f t="shared" si="105"/>
        <v>-15390.799999999996</v>
      </c>
      <c r="AB919" s="40"/>
      <c r="AC919" s="40"/>
      <c r="AD919" s="40"/>
      <c r="AE919" s="40"/>
      <c r="AF919" s="40"/>
      <c r="AG919" s="40"/>
      <c r="AH919" s="40"/>
    </row>
    <row r="920" spans="1:34" s="29" customFormat="1" x14ac:dyDescent="0.25">
      <c r="A920" s="56">
        <v>917</v>
      </c>
      <c r="B920" s="56" t="s">
        <v>957</v>
      </c>
      <c r="C920" s="40" t="s">
        <v>964</v>
      </c>
      <c r="D920" s="40" t="s">
        <v>959</v>
      </c>
      <c r="E920" s="40">
        <v>100.33</v>
      </c>
      <c r="F920" s="38" t="s">
        <v>179</v>
      </c>
      <c r="G920" s="38" t="s">
        <v>180</v>
      </c>
      <c r="H920" s="40">
        <v>35</v>
      </c>
      <c r="I920" s="48">
        <v>43429</v>
      </c>
      <c r="J920" s="48">
        <v>43477</v>
      </c>
      <c r="K920" s="48">
        <v>43598</v>
      </c>
      <c r="L920" s="40">
        <v>48</v>
      </c>
      <c r="M920" s="40">
        <v>169</v>
      </c>
      <c r="N920" s="40">
        <v>10550</v>
      </c>
      <c r="O920" s="42">
        <f t="shared" si="101"/>
        <v>74483</v>
      </c>
      <c r="P920" s="42"/>
      <c r="Q920" s="42">
        <v>582</v>
      </c>
      <c r="R920" s="42">
        <v>17.5</v>
      </c>
      <c r="S920" s="42">
        <f t="shared" si="102"/>
        <v>4108.92</v>
      </c>
      <c r="T920" s="49">
        <f t="shared" si="100"/>
        <v>10185</v>
      </c>
      <c r="U920" s="40"/>
      <c r="V920" s="40"/>
      <c r="W920" s="40"/>
      <c r="X920" s="49">
        <v>610</v>
      </c>
      <c r="Y920" s="42">
        <f t="shared" si="103"/>
        <v>4306.5999999999995</v>
      </c>
      <c r="Z920" s="40">
        <f t="shared" si="104"/>
        <v>71906.100000000006</v>
      </c>
      <c r="AA920" s="42">
        <f t="shared" si="105"/>
        <v>-2576.8999999999942</v>
      </c>
      <c r="AB920" s="40"/>
      <c r="AC920" s="40"/>
      <c r="AD920" s="40"/>
      <c r="AE920" s="40"/>
      <c r="AF920" s="40"/>
      <c r="AG920" s="40"/>
      <c r="AH920" s="40"/>
    </row>
    <row r="921" spans="1:34" s="29" customFormat="1" x14ac:dyDescent="0.25">
      <c r="A921" s="56">
        <v>918</v>
      </c>
      <c r="B921" s="56" t="s">
        <v>957</v>
      </c>
      <c r="C921" s="40" t="s">
        <v>965</v>
      </c>
      <c r="D921" s="40" t="s">
        <v>959</v>
      </c>
      <c r="E921" s="40">
        <v>100.14</v>
      </c>
      <c r="F921" s="38" t="s">
        <v>181</v>
      </c>
      <c r="G921" s="38" t="s">
        <v>182</v>
      </c>
      <c r="H921" s="40">
        <v>35</v>
      </c>
      <c r="I921" s="48">
        <v>43425</v>
      </c>
      <c r="J921" s="48">
        <v>43469</v>
      </c>
      <c r="K921" s="48">
        <v>43593</v>
      </c>
      <c r="L921" s="40">
        <v>44</v>
      </c>
      <c r="M921" s="40">
        <v>168</v>
      </c>
      <c r="N921" s="40">
        <v>10610</v>
      </c>
      <c r="O921" s="42">
        <f t="shared" si="101"/>
        <v>74906.600000000006</v>
      </c>
      <c r="P921" s="42"/>
      <c r="Q921" s="42">
        <v>605</v>
      </c>
      <c r="R921" s="42">
        <v>17.25</v>
      </c>
      <c r="S921" s="42">
        <f t="shared" si="102"/>
        <v>4271.2999999999993</v>
      </c>
      <c r="T921" s="49">
        <f t="shared" si="100"/>
        <v>10436.25</v>
      </c>
      <c r="U921" s="40"/>
      <c r="V921" s="40"/>
      <c r="W921" s="40"/>
      <c r="X921" s="49">
        <v>600</v>
      </c>
      <c r="Y921" s="42">
        <f t="shared" si="103"/>
        <v>4236</v>
      </c>
      <c r="Z921" s="40">
        <f t="shared" si="104"/>
        <v>73679.924999999988</v>
      </c>
      <c r="AA921" s="42">
        <f t="shared" si="105"/>
        <v>-1226.6750000000175</v>
      </c>
      <c r="AB921" s="40"/>
      <c r="AC921" s="40"/>
      <c r="AD921" s="40"/>
      <c r="AE921" s="40"/>
      <c r="AF921" s="40"/>
      <c r="AG921" s="40"/>
      <c r="AH921" s="40"/>
    </row>
    <row r="922" spans="1:34" s="29" customFormat="1" x14ac:dyDescent="0.25">
      <c r="A922" s="56">
        <v>919</v>
      </c>
      <c r="B922" s="56" t="s">
        <v>957</v>
      </c>
      <c r="C922" s="40" t="s">
        <v>966</v>
      </c>
      <c r="D922" s="40" t="s">
        <v>959</v>
      </c>
      <c r="E922" s="40">
        <v>100.15</v>
      </c>
      <c r="F922" s="38" t="s">
        <v>183</v>
      </c>
      <c r="G922" s="38" t="s">
        <v>178</v>
      </c>
      <c r="H922" s="40">
        <v>35</v>
      </c>
      <c r="I922" s="48">
        <v>43423</v>
      </c>
      <c r="J922" s="48">
        <v>43467</v>
      </c>
      <c r="K922" s="48">
        <v>43595</v>
      </c>
      <c r="L922" s="40">
        <v>44</v>
      </c>
      <c r="M922" s="40">
        <v>172</v>
      </c>
      <c r="N922" s="40">
        <v>10620</v>
      </c>
      <c r="O922" s="42">
        <f t="shared" si="101"/>
        <v>74977.2</v>
      </c>
      <c r="P922" s="42"/>
      <c r="Q922" s="42">
        <v>600</v>
      </c>
      <c r="R922" s="42">
        <v>17.5</v>
      </c>
      <c r="S922" s="42">
        <f t="shared" si="102"/>
        <v>4236</v>
      </c>
      <c r="T922" s="49">
        <f t="shared" si="100"/>
        <v>10500</v>
      </c>
      <c r="U922" s="40"/>
      <c r="V922" s="40"/>
      <c r="W922" s="40"/>
      <c r="X922" s="49">
        <v>580</v>
      </c>
      <c r="Y922" s="42">
        <f t="shared" si="103"/>
        <v>4094.8</v>
      </c>
      <c r="Z922" s="40">
        <f t="shared" si="104"/>
        <v>74130</v>
      </c>
      <c r="AA922" s="42">
        <f t="shared" si="105"/>
        <v>-847.19999999999709</v>
      </c>
      <c r="AB922" s="40"/>
      <c r="AC922" s="40"/>
      <c r="AD922" s="40"/>
      <c r="AE922" s="40"/>
      <c r="AF922" s="40"/>
      <c r="AG922" s="40"/>
      <c r="AH922" s="40"/>
    </row>
    <row r="923" spans="1:34" s="29" customFormat="1" x14ac:dyDescent="0.25">
      <c r="A923" s="56">
        <v>920</v>
      </c>
      <c r="B923" s="56" t="s">
        <v>957</v>
      </c>
      <c r="C923" s="40" t="s">
        <v>967</v>
      </c>
      <c r="D923" s="40" t="s">
        <v>959</v>
      </c>
      <c r="E923" s="40">
        <v>100.16</v>
      </c>
      <c r="F923" s="38" t="s">
        <v>181</v>
      </c>
      <c r="G923" s="38" t="s">
        <v>184</v>
      </c>
      <c r="H923" s="40">
        <v>35</v>
      </c>
      <c r="I923" s="48">
        <v>43424</v>
      </c>
      <c r="J923" s="48">
        <v>43468</v>
      </c>
      <c r="K923" s="48">
        <v>43595</v>
      </c>
      <c r="L923" s="40">
        <v>44</v>
      </c>
      <c r="M923" s="40">
        <v>171</v>
      </c>
      <c r="N923" s="40">
        <v>10370</v>
      </c>
      <c r="O923" s="42">
        <f t="shared" si="101"/>
        <v>73212.2</v>
      </c>
      <c r="P923" s="42"/>
      <c r="Q923" s="42">
        <v>620</v>
      </c>
      <c r="R923" s="42">
        <v>17.25</v>
      </c>
      <c r="S923" s="42">
        <f t="shared" si="102"/>
        <v>4377.2</v>
      </c>
      <c r="T923" s="49">
        <f t="shared" si="100"/>
        <v>10695</v>
      </c>
      <c r="U923" s="40"/>
      <c r="V923" s="40"/>
      <c r="W923" s="40"/>
      <c r="X923" s="49">
        <v>600</v>
      </c>
      <c r="Y923" s="42">
        <f t="shared" si="103"/>
        <v>4236</v>
      </c>
      <c r="Z923" s="40">
        <f t="shared" si="104"/>
        <v>75506.7</v>
      </c>
      <c r="AA923" s="42">
        <f t="shared" si="105"/>
        <v>2294.5</v>
      </c>
      <c r="AB923" s="40"/>
      <c r="AC923" s="40"/>
      <c r="AD923" s="40"/>
      <c r="AE923" s="40"/>
      <c r="AF923" s="40"/>
      <c r="AG923" s="40"/>
      <c r="AH923" s="40"/>
    </row>
    <row r="924" spans="1:34" s="29" customFormat="1" x14ac:dyDescent="0.25">
      <c r="A924" s="56">
        <v>921</v>
      </c>
      <c r="B924" s="56" t="s">
        <v>957</v>
      </c>
      <c r="C924" s="40" t="s">
        <v>968</v>
      </c>
      <c r="D924" s="40" t="s">
        <v>959</v>
      </c>
      <c r="E924" s="40">
        <v>100.17</v>
      </c>
      <c r="F924" s="38" t="s">
        <v>185</v>
      </c>
      <c r="G924" s="38" t="s">
        <v>186</v>
      </c>
      <c r="H924" s="40">
        <v>35</v>
      </c>
      <c r="I924" s="48">
        <v>43424</v>
      </c>
      <c r="J924" s="48">
        <v>43466</v>
      </c>
      <c r="K924" s="48">
        <v>43594</v>
      </c>
      <c r="L924" s="40">
        <v>42</v>
      </c>
      <c r="M924" s="40">
        <v>170</v>
      </c>
      <c r="N924" s="40">
        <v>10520</v>
      </c>
      <c r="O924" s="42">
        <f t="shared" si="101"/>
        <v>74271.199999999997</v>
      </c>
      <c r="P924" s="42"/>
      <c r="Q924" s="42">
        <v>600</v>
      </c>
      <c r="R924" s="42">
        <v>17.5</v>
      </c>
      <c r="S924" s="42">
        <f t="shared" si="102"/>
        <v>4236</v>
      </c>
      <c r="T924" s="49">
        <f t="shared" si="100"/>
        <v>10500</v>
      </c>
      <c r="U924" s="40"/>
      <c r="V924" s="40"/>
      <c r="W924" s="40"/>
      <c r="X924" s="49">
        <v>580</v>
      </c>
      <c r="Y924" s="42">
        <f t="shared" si="103"/>
        <v>4094.8</v>
      </c>
      <c r="Z924" s="40">
        <f t="shared" si="104"/>
        <v>74130</v>
      </c>
      <c r="AA924" s="42">
        <f t="shared" si="105"/>
        <v>-141.19999999999709</v>
      </c>
      <c r="AB924" s="40"/>
      <c r="AC924" s="40"/>
      <c r="AD924" s="40"/>
      <c r="AE924" s="40"/>
      <c r="AF924" s="40"/>
      <c r="AG924" s="40"/>
      <c r="AH924" s="40"/>
    </row>
    <row r="925" spans="1:34" s="29" customFormat="1" x14ac:dyDescent="0.25">
      <c r="A925" s="56">
        <v>922</v>
      </c>
      <c r="B925" s="56" t="s">
        <v>957</v>
      </c>
      <c r="C925" s="40" t="s">
        <v>969</v>
      </c>
      <c r="D925" s="40" t="s">
        <v>959</v>
      </c>
      <c r="E925" s="40">
        <v>100.18</v>
      </c>
      <c r="F925" s="38" t="s">
        <v>187</v>
      </c>
      <c r="G925" s="38" t="s">
        <v>188</v>
      </c>
      <c r="H925" s="40">
        <v>35</v>
      </c>
      <c r="I925" s="48">
        <v>43425</v>
      </c>
      <c r="J925" s="48">
        <v>43556</v>
      </c>
      <c r="K925" s="48">
        <v>43599</v>
      </c>
      <c r="L925" s="40">
        <v>31</v>
      </c>
      <c r="M925" s="40">
        <v>174</v>
      </c>
      <c r="N925" s="40">
        <v>10650</v>
      </c>
      <c r="O925" s="42">
        <f t="shared" si="101"/>
        <v>75189</v>
      </c>
      <c r="P925" s="42"/>
      <c r="Q925" s="42">
        <v>610</v>
      </c>
      <c r="R925" s="42">
        <v>17.5</v>
      </c>
      <c r="S925" s="42">
        <f t="shared" si="102"/>
        <v>4306.5999999999995</v>
      </c>
      <c r="T925" s="49">
        <f t="shared" si="100"/>
        <v>10675</v>
      </c>
      <c r="U925" s="40"/>
      <c r="V925" s="40"/>
      <c r="W925" s="40"/>
      <c r="X925" s="49">
        <v>590</v>
      </c>
      <c r="Y925" s="42">
        <f t="shared" si="103"/>
        <v>4165.3999999999996</v>
      </c>
      <c r="Z925" s="40">
        <f t="shared" si="104"/>
        <v>75365.499999999985</v>
      </c>
      <c r="AA925" s="42">
        <f t="shared" si="105"/>
        <v>176.49999999998545</v>
      </c>
      <c r="AB925" s="40"/>
      <c r="AC925" s="40"/>
      <c r="AD925" s="40"/>
      <c r="AE925" s="40"/>
      <c r="AF925" s="40"/>
      <c r="AG925" s="40"/>
      <c r="AH925" s="40"/>
    </row>
    <row r="926" spans="1:34" s="29" customFormat="1" x14ac:dyDescent="0.25">
      <c r="A926" s="56">
        <v>923</v>
      </c>
      <c r="B926" s="56" t="s">
        <v>957</v>
      </c>
      <c r="C926" s="40" t="s">
        <v>970</v>
      </c>
      <c r="D926" s="40" t="s">
        <v>959</v>
      </c>
      <c r="E926" s="40">
        <v>100.19</v>
      </c>
      <c r="F926" s="38" t="s">
        <v>189</v>
      </c>
      <c r="G926" s="38" t="s">
        <v>190</v>
      </c>
      <c r="H926" s="40">
        <v>35</v>
      </c>
      <c r="I926" s="48">
        <v>43428</v>
      </c>
      <c r="J926" s="48">
        <v>43471</v>
      </c>
      <c r="K926" s="48">
        <v>43601</v>
      </c>
      <c r="L926" s="40">
        <v>43</v>
      </c>
      <c r="M926" s="40">
        <v>173</v>
      </c>
      <c r="N926" s="40">
        <v>10880</v>
      </c>
      <c r="O926" s="42">
        <f t="shared" si="101"/>
        <v>76812.799999999988</v>
      </c>
      <c r="P926" s="42"/>
      <c r="Q926" s="42">
        <v>710</v>
      </c>
      <c r="R926" s="42">
        <v>16.5</v>
      </c>
      <c r="S926" s="42">
        <f t="shared" si="102"/>
        <v>5012.5999999999995</v>
      </c>
      <c r="T926" s="49">
        <f t="shared" si="100"/>
        <v>11715</v>
      </c>
      <c r="U926" s="40"/>
      <c r="V926" s="40"/>
      <c r="W926" s="40"/>
      <c r="X926" s="49">
        <v>700</v>
      </c>
      <c r="Y926" s="42">
        <f t="shared" si="103"/>
        <v>4942</v>
      </c>
      <c r="Z926" s="40">
        <f t="shared" si="104"/>
        <v>82707.899999999994</v>
      </c>
      <c r="AA926" s="42">
        <f t="shared" si="105"/>
        <v>5895.1000000000058</v>
      </c>
      <c r="AB926" s="40"/>
      <c r="AC926" s="40"/>
      <c r="AD926" s="40"/>
      <c r="AE926" s="40"/>
      <c r="AF926" s="40"/>
      <c r="AG926" s="40"/>
      <c r="AH926" s="40"/>
    </row>
    <row r="927" spans="1:34" s="29" customFormat="1" x14ac:dyDescent="0.25">
      <c r="A927" s="56">
        <v>924</v>
      </c>
      <c r="B927" s="56" t="s">
        <v>957</v>
      </c>
      <c r="C927" s="40" t="s">
        <v>971</v>
      </c>
      <c r="D927" s="40" t="s">
        <v>959</v>
      </c>
      <c r="E927" s="42">
        <v>100.2</v>
      </c>
      <c r="F927" s="38" t="s">
        <v>191</v>
      </c>
      <c r="G927" s="38" t="s">
        <v>192</v>
      </c>
      <c r="H927" s="40">
        <v>35</v>
      </c>
      <c r="I927" s="48">
        <v>43429</v>
      </c>
      <c r="J927" s="48">
        <v>43474</v>
      </c>
      <c r="K927" s="48">
        <v>43596</v>
      </c>
      <c r="L927" s="40">
        <v>45</v>
      </c>
      <c r="M927" s="40">
        <v>167</v>
      </c>
      <c r="N927" s="40">
        <v>10980</v>
      </c>
      <c r="O927" s="42">
        <f t="shared" si="101"/>
        <v>77518.8</v>
      </c>
      <c r="P927" s="42"/>
      <c r="Q927" s="42">
        <v>742</v>
      </c>
      <c r="R927" s="42">
        <v>16.5</v>
      </c>
      <c r="S927" s="42">
        <f t="shared" si="102"/>
        <v>5238.5199999999995</v>
      </c>
      <c r="T927" s="49">
        <f t="shared" si="100"/>
        <v>12243</v>
      </c>
      <c r="U927" s="40"/>
      <c r="V927" s="40"/>
      <c r="W927" s="40"/>
      <c r="X927" s="49">
        <v>650</v>
      </c>
      <c r="Y927" s="42">
        <f t="shared" si="103"/>
        <v>4589</v>
      </c>
      <c r="Z927" s="40">
        <f t="shared" si="104"/>
        <v>86435.579999999987</v>
      </c>
      <c r="AA927" s="42">
        <f t="shared" si="105"/>
        <v>8916.7799999999843</v>
      </c>
      <c r="AB927" s="40"/>
      <c r="AC927" s="40"/>
      <c r="AD927" s="40"/>
      <c r="AE927" s="40"/>
      <c r="AF927" s="40"/>
      <c r="AG927" s="40"/>
      <c r="AH927" s="40"/>
    </row>
    <row r="928" spans="1:34" s="29" customFormat="1" x14ac:dyDescent="0.25">
      <c r="A928" s="56">
        <v>925</v>
      </c>
      <c r="B928" s="56" t="s">
        <v>838</v>
      </c>
      <c r="C928" s="40" t="s">
        <v>972</v>
      </c>
      <c r="D928" s="40" t="s">
        <v>973</v>
      </c>
      <c r="E928" s="40">
        <v>86.24</v>
      </c>
      <c r="F928" s="38" t="s">
        <v>193</v>
      </c>
      <c r="G928" s="38" t="s">
        <v>194</v>
      </c>
      <c r="H928" s="40">
        <v>35</v>
      </c>
      <c r="I928" s="48">
        <v>43428</v>
      </c>
      <c r="J928" s="48">
        <v>43472</v>
      </c>
      <c r="K928" s="48">
        <v>43587</v>
      </c>
      <c r="L928" s="40">
        <v>44</v>
      </c>
      <c r="M928" s="40">
        <v>159</v>
      </c>
      <c r="N928" s="40">
        <v>10075</v>
      </c>
      <c r="O928" s="42">
        <f t="shared" si="101"/>
        <v>71129.499999999985</v>
      </c>
      <c r="P928" s="42"/>
      <c r="Q928" s="42">
        <v>917</v>
      </c>
      <c r="R928" s="42">
        <v>14</v>
      </c>
      <c r="S928" s="42">
        <f t="shared" si="102"/>
        <v>6474.0199999999995</v>
      </c>
      <c r="T928" s="49">
        <f t="shared" si="100"/>
        <v>12838</v>
      </c>
      <c r="U928" s="40"/>
      <c r="V928" s="40"/>
      <c r="W928" s="40"/>
      <c r="X928" s="49">
        <v>909</v>
      </c>
      <c r="Y928" s="42">
        <f t="shared" si="103"/>
        <v>6417.54</v>
      </c>
      <c r="Z928" s="40">
        <f t="shared" si="104"/>
        <v>90636.28</v>
      </c>
      <c r="AA928" s="42">
        <f t="shared" si="105"/>
        <v>19506.780000000013</v>
      </c>
      <c r="AB928" s="40"/>
      <c r="AC928" s="40"/>
      <c r="AD928" s="40"/>
      <c r="AE928" s="40"/>
      <c r="AF928" s="40"/>
      <c r="AG928" s="40"/>
      <c r="AH928" s="40"/>
    </row>
    <row r="929" spans="1:34" s="29" customFormat="1" x14ac:dyDescent="0.25">
      <c r="A929" s="56">
        <v>926</v>
      </c>
      <c r="B929" s="56" t="s">
        <v>838</v>
      </c>
      <c r="C929" s="40" t="s">
        <v>972</v>
      </c>
      <c r="D929" s="40" t="s">
        <v>973</v>
      </c>
      <c r="E929" s="40">
        <v>86.22</v>
      </c>
      <c r="F929" s="38" t="s">
        <v>195</v>
      </c>
      <c r="G929" s="38" t="s">
        <v>196</v>
      </c>
      <c r="H929" s="40">
        <v>35</v>
      </c>
      <c r="I929" s="48">
        <v>43427</v>
      </c>
      <c r="J929" s="48">
        <v>43470</v>
      </c>
      <c r="K929" s="48">
        <v>43587</v>
      </c>
      <c r="L929" s="40">
        <v>43</v>
      </c>
      <c r="M929" s="40">
        <v>160</v>
      </c>
      <c r="N929" s="40">
        <v>10100</v>
      </c>
      <c r="O929" s="42">
        <f t="shared" si="101"/>
        <v>71306</v>
      </c>
      <c r="P929" s="42"/>
      <c r="Q929" s="42">
        <v>946</v>
      </c>
      <c r="R929" s="42">
        <v>14</v>
      </c>
      <c r="S929" s="42">
        <f t="shared" si="102"/>
        <v>6678.76</v>
      </c>
      <c r="T929" s="49">
        <f t="shared" si="100"/>
        <v>13244</v>
      </c>
      <c r="U929" s="40"/>
      <c r="V929" s="40"/>
      <c r="W929" s="40"/>
      <c r="X929" s="49">
        <v>908</v>
      </c>
      <c r="Y929" s="42">
        <f t="shared" si="103"/>
        <v>6410.48</v>
      </c>
      <c r="Z929" s="40">
        <f t="shared" si="104"/>
        <v>93502.64</v>
      </c>
      <c r="AA929" s="42">
        <f t="shared" si="105"/>
        <v>22196.639999999999</v>
      </c>
      <c r="AB929" s="40"/>
      <c r="AC929" s="40"/>
      <c r="AD929" s="40"/>
      <c r="AE929" s="40"/>
      <c r="AF929" s="40"/>
      <c r="AG929" s="40"/>
      <c r="AH929" s="40"/>
    </row>
    <row r="930" spans="1:34" s="29" customFormat="1" x14ac:dyDescent="0.25">
      <c r="A930" s="56">
        <v>927</v>
      </c>
      <c r="B930" s="56" t="s">
        <v>838</v>
      </c>
      <c r="C930" s="40" t="s">
        <v>972</v>
      </c>
      <c r="D930" s="40" t="s">
        <v>973</v>
      </c>
      <c r="E930" s="40">
        <v>86.2</v>
      </c>
      <c r="F930" s="38" t="s">
        <v>1828</v>
      </c>
      <c r="G930" s="38" t="s">
        <v>761</v>
      </c>
      <c r="H930" s="40">
        <v>35</v>
      </c>
      <c r="I930" s="48">
        <v>43430</v>
      </c>
      <c r="J930" s="48">
        <v>43473</v>
      </c>
      <c r="K930" s="48">
        <v>43590</v>
      </c>
      <c r="L930" s="40">
        <v>43</v>
      </c>
      <c r="M930" s="40">
        <v>160</v>
      </c>
      <c r="N930" s="40">
        <v>10150</v>
      </c>
      <c r="O930" s="42">
        <f t="shared" si="101"/>
        <v>71659</v>
      </c>
      <c r="P930" s="42"/>
      <c r="Q930" s="42">
        <v>940</v>
      </c>
      <c r="R930" s="42">
        <v>14</v>
      </c>
      <c r="S930" s="42">
        <f t="shared" si="102"/>
        <v>6636.4</v>
      </c>
      <c r="T930" s="49">
        <f t="shared" si="100"/>
        <v>13160</v>
      </c>
      <c r="U930" s="40"/>
      <c r="V930" s="40"/>
      <c r="W930" s="40"/>
      <c r="X930" s="49">
        <v>903</v>
      </c>
      <c r="Y930" s="42">
        <f t="shared" si="103"/>
        <v>6375.18</v>
      </c>
      <c r="Z930" s="40">
        <f t="shared" si="104"/>
        <v>92909.599999999991</v>
      </c>
      <c r="AA930" s="42">
        <f t="shared" si="105"/>
        <v>21250.599999999991</v>
      </c>
      <c r="AB930" s="40"/>
      <c r="AC930" s="40"/>
      <c r="AD930" s="40"/>
      <c r="AE930" s="40"/>
      <c r="AF930" s="40"/>
      <c r="AG930" s="40"/>
      <c r="AH930" s="40"/>
    </row>
    <row r="931" spans="1:34" s="29" customFormat="1" x14ac:dyDescent="0.25">
      <c r="A931" s="56">
        <v>928</v>
      </c>
      <c r="B931" s="56" t="s">
        <v>838</v>
      </c>
      <c r="C931" s="40" t="s">
        <v>972</v>
      </c>
      <c r="D931" s="40" t="s">
        <v>973</v>
      </c>
      <c r="E931" s="40">
        <v>86.18</v>
      </c>
      <c r="F931" s="38" t="s">
        <v>1829</v>
      </c>
      <c r="G931" s="38" t="s">
        <v>762</v>
      </c>
      <c r="H931" s="40">
        <v>35</v>
      </c>
      <c r="I931" s="48">
        <v>43427</v>
      </c>
      <c r="J931" s="48">
        <v>43471</v>
      </c>
      <c r="K931" s="48">
        <v>43588</v>
      </c>
      <c r="L931" s="40">
        <v>44</v>
      </c>
      <c r="M931" s="40">
        <v>161</v>
      </c>
      <c r="N931" s="40">
        <v>10020</v>
      </c>
      <c r="O931" s="42">
        <f t="shared" si="101"/>
        <v>70741.2</v>
      </c>
      <c r="P931" s="42"/>
      <c r="Q931" s="42">
        <v>935</v>
      </c>
      <c r="R931" s="42">
        <v>13</v>
      </c>
      <c r="S931" s="42">
        <f t="shared" si="102"/>
        <v>6601.1</v>
      </c>
      <c r="T931" s="49">
        <f t="shared" si="100"/>
        <v>12155</v>
      </c>
      <c r="U931" s="40"/>
      <c r="V931" s="40"/>
      <c r="W931" s="40"/>
      <c r="X931" s="49">
        <v>908</v>
      </c>
      <c r="Y931" s="42">
        <f t="shared" si="103"/>
        <v>6410.48</v>
      </c>
      <c r="Z931" s="40">
        <f t="shared" si="104"/>
        <v>85814.3</v>
      </c>
      <c r="AA931" s="42">
        <f t="shared" si="105"/>
        <v>15073.100000000006</v>
      </c>
      <c r="AB931" s="40"/>
      <c r="AC931" s="40"/>
      <c r="AD931" s="40"/>
      <c r="AE931" s="40"/>
      <c r="AF931" s="40"/>
      <c r="AG931" s="40"/>
      <c r="AH931" s="40"/>
    </row>
    <row r="932" spans="1:34" s="29" customFormat="1" x14ac:dyDescent="0.25">
      <c r="A932" s="56">
        <v>929</v>
      </c>
      <c r="B932" s="56" t="s">
        <v>838</v>
      </c>
      <c r="C932" s="40" t="s">
        <v>972</v>
      </c>
      <c r="D932" s="40" t="s">
        <v>973</v>
      </c>
      <c r="E932" s="40">
        <v>86.15</v>
      </c>
      <c r="F932" s="38" t="s">
        <v>1816</v>
      </c>
      <c r="G932" s="38" t="s">
        <v>763</v>
      </c>
      <c r="H932" s="40">
        <v>35</v>
      </c>
      <c r="I932" s="48">
        <v>43429</v>
      </c>
      <c r="J932" s="48">
        <v>43475</v>
      </c>
      <c r="K932" s="48">
        <v>43589</v>
      </c>
      <c r="L932" s="40">
        <v>46</v>
      </c>
      <c r="M932" s="40">
        <v>160</v>
      </c>
      <c r="N932" s="40">
        <v>10020</v>
      </c>
      <c r="O932" s="42">
        <f t="shared" si="101"/>
        <v>70741.2</v>
      </c>
      <c r="P932" s="42"/>
      <c r="Q932" s="42">
        <v>958</v>
      </c>
      <c r="R932" s="42">
        <v>14</v>
      </c>
      <c r="S932" s="42">
        <f t="shared" si="102"/>
        <v>6763.48</v>
      </c>
      <c r="T932" s="49">
        <f t="shared" si="100"/>
        <v>13412</v>
      </c>
      <c r="U932" s="40"/>
      <c r="V932" s="40"/>
      <c r="W932" s="40"/>
      <c r="X932" s="49">
        <v>909</v>
      </c>
      <c r="Y932" s="42">
        <f t="shared" si="103"/>
        <v>6417.54</v>
      </c>
      <c r="Z932" s="40">
        <f t="shared" si="104"/>
        <v>94688.72</v>
      </c>
      <c r="AA932" s="42">
        <f t="shared" si="105"/>
        <v>23947.520000000004</v>
      </c>
      <c r="AB932" s="40"/>
      <c r="AC932" s="40"/>
      <c r="AD932" s="40"/>
      <c r="AE932" s="40"/>
      <c r="AF932" s="40"/>
      <c r="AG932" s="40"/>
      <c r="AH932" s="40"/>
    </row>
    <row r="933" spans="1:34" s="29" customFormat="1" x14ac:dyDescent="0.25">
      <c r="A933" s="56">
        <v>930</v>
      </c>
      <c r="B933" s="56" t="s">
        <v>838</v>
      </c>
      <c r="C933" s="40" t="s">
        <v>972</v>
      </c>
      <c r="D933" s="40" t="s">
        <v>973</v>
      </c>
      <c r="E933" s="40">
        <v>86.13</v>
      </c>
      <c r="F933" s="38" t="s">
        <v>1812</v>
      </c>
      <c r="G933" s="38" t="s">
        <v>764</v>
      </c>
      <c r="H933" s="40">
        <v>35</v>
      </c>
      <c r="I933" s="48">
        <v>43429</v>
      </c>
      <c r="J933" s="48">
        <v>43467</v>
      </c>
      <c r="K933" s="48">
        <v>43587</v>
      </c>
      <c r="L933" s="40">
        <v>38</v>
      </c>
      <c r="M933" s="40">
        <v>158</v>
      </c>
      <c r="N933" s="40">
        <v>10580</v>
      </c>
      <c r="O933" s="42">
        <f t="shared" si="101"/>
        <v>74694.8</v>
      </c>
      <c r="P933" s="42"/>
      <c r="Q933" s="42">
        <v>970</v>
      </c>
      <c r="R933" s="42">
        <v>14</v>
      </c>
      <c r="S933" s="42">
        <f t="shared" si="102"/>
        <v>6848.2</v>
      </c>
      <c r="T933" s="49">
        <f t="shared" si="100"/>
        <v>13580</v>
      </c>
      <c r="U933" s="40"/>
      <c r="V933" s="40"/>
      <c r="W933" s="40"/>
      <c r="X933" s="49">
        <v>947</v>
      </c>
      <c r="Y933" s="42">
        <f t="shared" si="103"/>
        <v>6685.82</v>
      </c>
      <c r="Z933" s="40">
        <f t="shared" si="104"/>
        <v>95874.8</v>
      </c>
      <c r="AA933" s="42">
        <f t="shared" si="105"/>
        <v>21180</v>
      </c>
      <c r="AB933" s="40"/>
      <c r="AC933" s="40"/>
      <c r="AD933" s="40"/>
      <c r="AE933" s="40"/>
      <c r="AF933" s="40"/>
      <c r="AG933" s="40"/>
      <c r="AH933" s="40"/>
    </row>
    <row r="934" spans="1:34" s="29" customFormat="1" x14ac:dyDescent="0.25">
      <c r="A934" s="56">
        <v>931</v>
      </c>
      <c r="B934" s="56" t="s">
        <v>838</v>
      </c>
      <c r="C934" s="40" t="s">
        <v>972</v>
      </c>
      <c r="D934" s="40" t="s">
        <v>973</v>
      </c>
      <c r="E934" s="40">
        <v>86.12</v>
      </c>
      <c r="F934" s="38" t="s">
        <v>1817</v>
      </c>
      <c r="G934" s="38" t="s">
        <v>765</v>
      </c>
      <c r="H934" s="40">
        <v>35</v>
      </c>
      <c r="I934" s="48">
        <v>43427</v>
      </c>
      <c r="J934" s="48">
        <v>43472</v>
      </c>
      <c r="K934" s="48">
        <v>43588</v>
      </c>
      <c r="L934" s="40">
        <v>45</v>
      </c>
      <c r="M934" s="40">
        <v>161</v>
      </c>
      <c r="N934" s="40">
        <v>11020</v>
      </c>
      <c r="O934" s="42">
        <f t="shared" si="101"/>
        <v>77801.2</v>
      </c>
      <c r="P934" s="42"/>
      <c r="Q934" s="42">
        <v>958</v>
      </c>
      <c r="R934" s="42">
        <v>13.5</v>
      </c>
      <c r="S934" s="42">
        <f t="shared" si="102"/>
        <v>6763.48</v>
      </c>
      <c r="T934" s="49">
        <f t="shared" si="100"/>
        <v>12933</v>
      </c>
      <c r="U934" s="40"/>
      <c r="V934" s="40"/>
      <c r="W934" s="40"/>
      <c r="X934" s="49">
        <v>909</v>
      </c>
      <c r="Y934" s="42">
        <f t="shared" si="103"/>
        <v>6417.54</v>
      </c>
      <c r="Z934" s="40">
        <f t="shared" si="104"/>
        <v>91306.98</v>
      </c>
      <c r="AA934" s="42">
        <f t="shared" si="105"/>
        <v>13505.779999999999</v>
      </c>
      <c r="AB934" s="40"/>
      <c r="AC934" s="40"/>
      <c r="AD934" s="40"/>
      <c r="AE934" s="40"/>
      <c r="AF934" s="40"/>
      <c r="AG934" s="40"/>
      <c r="AH934" s="40"/>
    </row>
    <row r="935" spans="1:34" s="29" customFormat="1" x14ac:dyDescent="0.25">
      <c r="A935" s="56">
        <v>932</v>
      </c>
      <c r="B935" s="56" t="s">
        <v>838</v>
      </c>
      <c r="C935" s="40" t="s">
        <v>972</v>
      </c>
      <c r="D935" s="40" t="s">
        <v>973</v>
      </c>
      <c r="E935" s="42">
        <v>86.1</v>
      </c>
      <c r="F935" s="38" t="s">
        <v>1830</v>
      </c>
      <c r="G935" s="38" t="s">
        <v>766</v>
      </c>
      <c r="H935" s="40">
        <v>35</v>
      </c>
      <c r="I935" s="48">
        <v>43427</v>
      </c>
      <c r="J935" s="48">
        <v>43470</v>
      </c>
      <c r="K935" s="48">
        <v>43584</v>
      </c>
      <c r="L935" s="40">
        <v>43</v>
      </c>
      <c r="M935" s="40">
        <v>157</v>
      </c>
      <c r="N935" s="40">
        <v>9900</v>
      </c>
      <c r="O935" s="42">
        <f t="shared" si="101"/>
        <v>69893.999999999985</v>
      </c>
      <c r="P935" s="42"/>
      <c r="Q935" s="42">
        <v>940</v>
      </c>
      <c r="R935" s="42">
        <v>13</v>
      </c>
      <c r="S935" s="42">
        <f t="shared" si="102"/>
        <v>6636.4</v>
      </c>
      <c r="T935" s="49">
        <f t="shared" si="100"/>
        <v>12220</v>
      </c>
      <c r="U935" s="40"/>
      <c r="V935" s="40"/>
      <c r="W935" s="40"/>
      <c r="X935" s="94">
        <v>880</v>
      </c>
      <c r="Y935" s="42">
        <f t="shared" si="103"/>
        <v>6212.8</v>
      </c>
      <c r="Z935" s="40">
        <f t="shared" si="104"/>
        <v>86273.2</v>
      </c>
      <c r="AA935" s="42">
        <f t="shared" si="105"/>
        <v>16379.200000000012</v>
      </c>
      <c r="AB935" s="40"/>
      <c r="AC935" s="40"/>
      <c r="AD935" s="40"/>
      <c r="AE935" s="40"/>
      <c r="AF935" s="40"/>
      <c r="AG935" s="40"/>
      <c r="AH935" s="40"/>
    </row>
    <row r="936" spans="1:34" s="29" customFormat="1" x14ac:dyDescent="0.25">
      <c r="A936" s="56">
        <v>933</v>
      </c>
      <c r="B936" s="56" t="s">
        <v>838</v>
      </c>
      <c r="C936" s="40" t="s">
        <v>972</v>
      </c>
      <c r="D936" s="40" t="s">
        <v>973</v>
      </c>
      <c r="E936" s="40">
        <v>86.9</v>
      </c>
      <c r="F936" s="38" t="s">
        <v>767</v>
      </c>
      <c r="G936" s="38" t="s">
        <v>768</v>
      </c>
      <c r="H936" s="40">
        <v>35</v>
      </c>
      <c r="I936" s="48">
        <v>43427</v>
      </c>
      <c r="J936" s="48">
        <v>43472</v>
      </c>
      <c r="K936" s="48">
        <v>43585</v>
      </c>
      <c r="L936" s="40">
        <v>45</v>
      </c>
      <c r="M936" s="40">
        <v>158</v>
      </c>
      <c r="N936" s="40">
        <v>10250</v>
      </c>
      <c r="O936" s="42">
        <f t="shared" si="101"/>
        <v>72364.999999999985</v>
      </c>
      <c r="P936" s="42"/>
      <c r="Q936" s="42">
        <v>952</v>
      </c>
      <c r="R936" s="42">
        <v>13.5</v>
      </c>
      <c r="S936" s="42">
        <f t="shared" si="102"/>
        <v>6721.12</v>
      </c>
      <c r="T936" s="49">
        <f t="shared" si="100"/>
        <v>12852</v>
      </c>
      <c r="U936" s="40"/>
      <c r="V936" s="40"/>
      <c r="W936" s="40"/>
      <c r="X936" s="49">
        <v>908</v>
      </c>
      <c r="Y936" s="42">
        <f t="shared" si="103"/>
        <v>6410.48</v>
      </c>
      <c r="Z936" s="40">
        <f t="shared" si="104"/>
        <v>90735.12</v>
      </c>
      <c r="AA936" s="42">
        <f t="shared" si="105"/>
        <v>18370.12000000001</v>
      </c>
      <c r="AB936" s="40"/>
      <c r="AC936" s="40"/>
      <c r="AD936" s="40"/>
      <c r="AE936" s="40"/>
      <c r="AF936" s="40"/>
      <c r="AG936" s="40"/>
      <c r="AH936" s="40"/>
    </row>
    <row r="937" spans="1:34" s="29" customFormat="1" x14ac:dyDescent="0.25">
      <c r="A937" s="56">
        <v>934</v>
      </c>
      <c r="B937" s="56" t="s">
        <v>838</v>
      </c>
      <c r="C937" s="40" t="s">
        <v>972</v>
      </c>
      <c r="D937" s="40" t="s">
        <v>973</v>
      </c>
      <c r="E937" s="40">
        <v>86.8</v>
      </c>
      <c r="F937" s="38" t="s">
        <v>1831</v>
      </c>
      <c r="G937" s="38" t="s">
        <v>769</v>
      </c>
      <c r="H937" s="40">
        <v>35</v>
      </c>
      <c r="I937" s="48">
        <v>43430</v>
      </c>
      <c r="J937" s="48">
        <v>43475</v>
      </c>
      <c r="K937" s="48">
        <v>43588</v>
      </c>
      <c r="L937" s="40">
        <v>45</v>
      </c>
      <c r="M937" s="40">
        <v>158</v>
      </c>
      <c r="N937" s="40">
        <v>9700</v>
      </c>
      <c r="O937" s="42">
        <f t="shared" si="101"/>
        <v>68482</v>
      </c>
      <c r="P937" s="42"/>
      <c r="Q937" s="42">
        <v>929</v>
      </c>
      <c r="R937" s="42">
        <v>13</v>
      </c>
      <c r="S937" s="42">
        <f t="shared" si="102"/>
        <v>6558.7400000000007</v>
      </c>
      <c r="T937" s="49">
        <f t="shared" si="100"/>
        <v>12077</v>
      </c>
      <c r="U937" s="40"/>
      <c r="V937" s="40"/>
      <c r="W937" s="40"/>
      <c r="X937" s="49">
        <v>899</v>
      </c>
      <c r="Y937" s="42">
        <f t="shared" si="103"/>
        <v>6346.9400000000005</v>
      </c>
      <c r="Z937" s="40">
        <f t="shared" si="104"/>
        <v>85263.62000000001</v>
      </c>
      <c r="AA937" s="42">
        <f t="shared" si="105"/>
        <v>16781.62000000001</v>
      </c>
      <c r="AB937" s="40"/>
      <c r="AC937" s="40"/>
      <c r="AD937" s="40"/>
      <c r="AE937" s="40"/>
      <c r="AF937" s="40"/>
      <c r="AG937" s="40"/>
      <c r="AH937" s="40"/>
    </row>
    <row r="938" spans="1:34" s="29" customFormat="1" x14ac:dyDescent="0.25">
      <c r="A938" s="56">
        <v>935</v>
      </c>
      <c r="B938" s="56" t="s">
        <v>838</v>
      </c>
      <c r="C938" s="40" t="s">
        <v>972</v>
      </c>
      <c r="D938" s="40" t="s">
        <v>973</v>
      </c>
      <c r="E938" s="40">
        <v>86.6</v>
      </c>
      <c r="F938" s="38" t="s">
        <v>1832</v>
      </c>
      <c r="G938" s="38" t="s">
        <v>770</v>
      </c>
      <c r="H938" s="40">
        <v>35</v>
      </c>
      <c r="I938" s="48">
        <v>43431</v>
      </c>
      <c r="J938" s="48">
        <v>43471</v>
      </c>
      <c r="K938" s="48">
        <v>43592</v>
      </c>
      <c r="L938" s="40">
        <v>40</v>
      </c>
      <c r="M938" s="40">
        <v>161</v>
      </c>
      <c r="N938" s="40">
        <v>10800</v>
      </c>
      <c r="O938" s="42">
        <f t="shared" si="101"/>
        <v>76248</v>
      </c>
      <c r="P938" s="42"/>
      <c r="Q938" s="42">
        <v>940</v>
      </c>
      <c r="R938" s="42">
        <v>14</v>
      </c>
      <c r="S938" s="42">
        <f t="shared" si="102"/>
        <v>6636.4</v>
      </c>
      <c r="T938" s="49">
        <f t="shared" si="100"/>
        <v>13160</v>
      </c>
      <c r="U938" s="40"/>
      <c r="V938" s="40"/>
      <c r="W938" s="40"/>
      <c r="X938" s="49">
        <v>910</v>
      </c>
      <c r="Y938" s="42">
        <f t="shared" si="103"/>
        <v>6424.5999999999995</v>
      </c>
      <c r="Z938" s="40">
        <f t="shared" si="104"/>
        <v>92909.599999999991</v>
      </c>
      <c r="AA938" s="42">
        <f t="shared" si="105"/>
        <v>16661.599999999991</v>
      </c>
      <c r="AB938" s="40"/>
      <c r="AC938" s="40"/>
      <c r="AD938" s="40"/>
      <c r="AE938" s="40"/>
      <c r="AF938" s="40"/>
      <c r="AG938" s="40"/>
      <c r="AH938" s="40"/>
    </row>
    <row r="939" spans="1:34" s="29" customFormat="1" x14ac:dyDescent="0.25">
      <c r="A939" s="56">
        <v>936</v>
      </c>
      <c r="B939" s="56" t="s">
        <v>838</v>
      </c>
      <c r="C939" s="40" t="s">
        <v>972</v>
      </c>
      <c r="D939" s="40" t="s">
        <v>973</v>
      </c>
      <c r="E939" s="40">
        <v>86.5</v>
      </c>
      <c r="F939" s="38" t="s">
        <v>1833</v>
      </c>
      <c r="G939" s="38" t="s">
        <v>772</v>
      </c>
      <c r="H939" s="40">
        <v>35</v>
      </c>
      <c r="I939" s="48">
        <v>43430</v>
      </c>
      <c r="J939" s="48">
        <v>43473</v>
      </c>
      <c r="K939" s="48">
        <v>43590</v>
      </c>
      <c r="L939" s="40">
        <v>43</v>
      </c>
      <c r="M939" s="40">
        <v>160</v>
      </c>
      <c r="N939" s="40">
        <v>11060</v>
      </c>
      <c r="O939" s="42">
        <f t="shared" si="101"/>
        <v>78083.599999999991</v>
      </c>
      <c r="P939" s="42"/>
      <c r="Q939" s="42">
        <v>952</v>
      </c>
      <c r="R939" s="42">
        <v>13</v>
      </c>
      <c r="S939" s="42">
        <f t="shared" si="102"/>
        <v>6721.12</v>
      </c>
      <c r="T939" s="49">
        <f t="shared" si="100"/>
        <v>12376</v>
      </c>
      <c r="U939" s="40"/>
      <c r="V939" s="40"/>
      <c r="W939" s="40"/>
      <c r="X939" s="49">
        <v>908</v>
      </c>
      <c r="Y939" s="42">
        <f t="shared" si="103"/>
        <v>6410.48</v>
      </c>
      <c r="Z939" s="40">
        <f t="shared" si="104"/>
        <v>87374.56</v>
      </c>
      <c r="AA939" s="42">
        <f t="shared" si="105"/>
        <v>9290.9600000000064</v>
      </c>
      <c r="AB939" s="40"/>
      <c r="AC939" s="40"/>
      <c r="AD939" s="40"/>
      <c r="AE939" s="40"/>
      <c r="AF939" s="40"/>
      <c r="AG939" s="40"/>
      <c r="AH939" s="40"/>
    </row>
    <row r="940" spans="1:34" s="29" customFormat="1" x14ac:dyDescent="0.25">
      <c r="A940" s="56">
        <v>937</v>
      </c>
      <c r="B940" s="56" t="s">
        <v>838</v>
      </c>
      <c r="C940" s="40" t="s">
        <v>972</v>
      </c>
      <c r="D940" s="40" t="s">
        <v>973</v>
      </c>
      <c r="E940" s="40">
        <v>86.4</v>
      </c>
      <c r="F940" s="38" t="s">
        <v>1834</v>
      </c>
      <c r="G940" s="38" t="s">
        <v>773</v>
      </c>
      <c r="H940" s="40">
        <v>35</v>
      </c>
      <c r="I940" s="48">
        <v>43424</v>
      </c>
      <c r="J940" s="48">
        <v>43475</v>
      </c>
      <c r="K940" s="48">
        <v>43585</v>
      </c>
      <c r="L940" s="40">
        <v>51</v>
      </c>
      <c r="M940" s="40">
        <v>161</v>
      </c>
      <c r="N940" s="40">
        <v>10500</v>
      </c>
      <c r="O940" s="42">
        <f t="shared" si="101"/>
        <v>74130</v>
      </c>
      <c r="P940" s="42"/>
      <c r="Q940" s="42">
        <v>917</v>
      </c>
      <c r="R940" s="42">
        <v>14</v>
      </c>
      <c r="S940" s="42">
        <f t="shared" si="102"/>
        <v>6474.0199999999995</v>
      </c>
      <c r="T940" s="49">
        <f t="shared" si="100"/>
        <v>12838</v>
      </c>
      <c r="U940" s="40"/>
      <c r="V940" s="40"/>
      <c r="W940" s="40"/>
      <c r="X940" s="49">
        <v>899</v>
      </c>
      <c r="Y940" s="42">
        <f t="shared" si="103"/>
        <v>6346.9400000000005</v>
      </c>
      <c r="Z940" s="40">
        <f t="shared" si="104"/>
        <v>90636.28</v>
      </c>
      <c r="AA940" s="42">
        <f t="shared" si="105"/>
        <v>16506.28</v>
      </c>
      <c r="AB940" s="40"/>
      <c r="AC940" s="40"/>
      <c r="AD940" s="40"/>
      <c r="AE940" s="40"/>
      <c r="AF940" s="40"/>
      <c r="AG940" s="40"/>
      <c r="AH940" s="40"/>
    </row>
    <row r="941" spans="1:34" s="29" customFormat="1" x14ac:dyDescent="0.25">
      <c r="A941" s="56">
        <v>938</v>
      </c>
      <c r="B941" s="56" t="s">
        <v>838</v>
      </c>
      <c r="C941" s="40" t="s">
        <v>972</v>
      </c>
      <c r="D941" s="40" t="s">
        <v>973</v>
      </c>
      <c r="E941" s="40">
        <v>86.3</v>
      </c>
      <c r="F941" s="38" t="s">
        <v>1835</v>
      </c>
      <c r="G941" s="38" t="s">
        <v>774</v>
      </c>
      <c r="H941" s="40">
        <v>35</v>
      </c>
      <c r="I941" s="48">
        <v>43429</v>
      </c>
      <c r="J941" s="48">
        <v>43472</v>
      </c>
      <c r="K941" s="48">
        <v>43592</v>
      </c>
      <c r="L941" s="40">
        <v>43</v>
      </c>
      <c r="M941" s="40">
        <v>163</v>
      </c>
      <c r="N941" s="40">
        <v>10750</v>
      </c>
      <c r="O941" s="42">
        <f t="shared" si="101"/>
        <v>75895</v>
      </c>
      <c r="P941" s="42"/>
      <c r="Q941" s="42">
        <v>911</v>
      </c>
      <c r="R941" s="42">
        <v>13.5</v>
      </c>
      <c r="S941" s="42">
        <f t="shared" si="102"/>
        <v>6431.66</v>
      </c>
      <c r="T941" s="49">
        <f t="shared" si="100"/>
        <v>12298.5</v>
      </c>
      <c r="U941" s="40"/>
      <c r="V941" s="40"/>
      <c r="W941" s="40"/>
      <c r="X941" s="49">
        <v>889</v>
      </c>
      <c r="Y941" s="42">
        <f t="shared" si="103"/>
        <v>6276.3399999999992</v>
      </c>
      <c r="Z941" s="40">
        <f t="shared" si="104"/>
        <v>86827.41</v>
      </c>
      <c r="AA941" s="42">
        <f t="shared" si="105"/>
        <v>10932.410000000003</v>
      </c>
      <c r="AB941" s="40"/>
      <c r="AC941" s="40"/>
      <c r="AD941" s="40"/>
      <c r="AE941" s="40"/>
      <c r="AF941" s="40"/>
      <c r="AG941" s="40"/>
      <c r="AH941" s="40"/>
    </row>
    <row r="942" spans="1:34" s="29" customFormat="1" x14ac:dyDescent="0.25">
      <c r="A942" s="56">
        <v>939</v>
      </c>
      <c r="B942" s="56" t="s">
        <v>838</v>
      </c>
      <c r="C942" s="40" t="s">
        <v>972</v>
      </c>
      <c r="D942" s="40" t="s">
        <v>973</v>
      </c>
      <c r="E942" s="40">
        <v>86.1</v>
      </c>
      <c r="F942" s="38" t="s">
        <v>1836</v>
      </c>
      <c r="G942" s="38" t="s">
        <v>775</v>
      </c>
      <c r="H942" s="40">
        <v>35</v>
      </c>
      <c r="I942" s="48">
        <v>43430</v>
      </c>
      <c r="J942" s="48">
        <v>43474</v>
      </c>
      <c r="K942" s="48">
        <v>43592</v>
      </c>
      <c r="L942" s="40">
        <v>44</v>
      </c>
      <c r="M942" s="40">
        <v>162</v>
      </c>
      <c r="N942" s="40">
        <v>10670</v>
      </c>
      <c r="O942" s="42">
        <f t="shared" si="101"/>
        <v>75330.2</v>
      </c>
      <c r="P942" s="42"/>
      <c r="Q942" s="42">
        <v>905</v>
      </c>
      <c r="R942" s="42">
        <v>13.5</v>
      </c>
      <c r="S942" s="42">
        <f t="shared" si="102"/>
        <v>6389.3</v>
      </c>
      <c r="T942" s="49">
        <f t="shared" si="100"/>
        <v>12217.5</v>
      </c>
      <c r="U942" s="40"/>
      <c r="V942" s="40"/>
      <c r="W942" s="40"/>
      <c r="X942" s="49">
        <v>889</v>
      </c>
      <c r="Y942" s="42">
        <f t="shared" si="103"/>
        <v>6276.3399999999992</v>
      </c>
      <c r="Z942" s="40">
        <f t="shared" si="104"/>
        <v>86255.55</v>
      </c>
      <c r="AA942" s="42">
        <f t="shared" si="105"/>
        <v>10925.350000000006</v>
      </c>
      <c r="AB942" s="40"/>
      <c r="AC942" s="40"/>
      <c r="AD942" s="40"/>
      <c r="AE942" s="40"/>
      <c r="AF942" s="40"/>
      <c r="AG942" s="40"/>
      <c r="AH942" s="40"/>
    </row>
    <row r="943" spans="1:34" s="29" customFormat="1" x14ac:dyDescent="0.25">
      <c r="A943" s="56">
        <v>940</v>
      </c>
      <c r="B943" s="56" t="s">
        <v>838</v>
      </c>
      <c r="C943" s="40" t="s">
        <v>974</v>
      </c>
      <c r="D943" s="40" t="s">
        <v>975</v>
      </c>
      <c r="E943" s="40">
        <v>59.14</v>
      </c>
      <c r="F943" s="38" t="s">
        <v>1837</v>
      </c>
      <c r="G943" s="38" t="s">
        <v>776</v>
      </c>
      <c r="H943" s="40">
        <v>35</v>
      </c>
      <c r="I943" s="48">
        <v>43433</v>
      </c>
      <c r="J943" s="48">
        <v>43472</v>
      </c>
      <c r="K943" s="48">
        <v>43592</v>
      </c>
      <c r="L943" s="40">
        <v>39</v>
      </c>
      <c r="M943" s="40">
        <v>159</v>
      </c>
      <c r="N943" s="40">
        <v>11870</v>
      </c>
      <c r="O943" s="42">
        <f t="shared" si="101"/>
        <v>83802.2</v>
      </c>
      <c r="P943" s="42"/>
      <c r="Q943" s="42">
        <v>1085</v>
      </c>
      <c r="R943" s="42">
        <f>T943/Q943</f>
        <v>13.749308755760369</v>
      </c>
      <c r="S943" s="42">
        <f t="shared" si="102"/>
        <v>7660.0999999999995</v>
      </c>
      <c r="T943" s="49">
        <v>14918</v>
      </c>
      <c r="U943" s="40"/>
      <c r="V943" s="40"/>
      <c r="W943" s="40"/>
      <c r="X943" s="49">
        <v>981</v>
      </c>
      <c r="Y943" s="42">
        <f t="shared" si="103"/>
        <v>6925.86</v>
      </c>
      <c r="Z943" s="40">
        <f t="shared" si="104"/>
        <v>105321.08</v>
      </c>
      <c r="AA943" s="42">
        <f t="shared" si="105"/>
        <v>21518.880000000005</v>
      </c>
      <c r="AB943" s="40"/>
      <c r="AC943" s="40"/>
      <c r="AD943" s="40"/>
      <c r="AE943" s="40"/>
      <c r="AF943" s="40"/>
      <c r="AG943" s="40"/>
      <c r="AH943" s="40"/>
    </row>
    <row r="944" spans="1:34" s="29" customFormat="1" x14ac:dyDescent="0.25">
      <c r="A944" s="56">
        <v>941</v>
      </c>
      <c r="B944" s="56" t="s">
        <v>838</v>
      </c>
      <c r="C944" s="40" t="s">
        <v>974</v>
      </c>
      <c r="D944" s="40" t="s">
        <v>975</v>
      </c>
      <c r="E944" s="40">
        <v>59.26</v>
      </c>
      <c r="F944" s="38" t="s">
        <v>1838</v>
      </c>
      <c r="G944" s="38" t="s">
        <v>777</v>
      </c>
      <c r="H944" s="40">
        <v>35</v>
      </c>
      <c r="I944" s="48">
        <v>43432</v>
      </c>
      <c r="J944" s="48">
        <v>43472</v>
      </c>
      <c r="K944" s="48">
        <v>43592</v>
      </c>
      <c r="L944" s="40">
        <v>40</v>
      </c>
      <c r="M944" s="40">
        <v>160</v>
      </c>
      <c r="N944" s="40">
        <v>11670</v>
      </c>
      <c r="O944" s="42">
        <f t="shared" si="101"/>
        <v>82390.2</v>
      </c>
      <c r="P944" s="42"/>
      <c r="Q944" s="42">
        <v>1121</v>
      </c>
      <c r="R944" s="42">
        <f t="shared" ref="R944:R952" si="106">T944/Q944</f>
        <v>12.499553969669938</v>
      </c>
      <c r="S944" s="42">
        <f t="shared" si="102"/>
        <v>7914.26</v>
      </c>
      <c r="T944" s="49">
        <v>14012</v>
      </c>
      <c r="U944" s="40"/>
      <c r="V944" s="40"/>
      <c r="W944" s="40"/>
      <c r="X944" s="49">
        <v>1013</v>
      </c>
      <c r="Y944" s="42">
        <f t="shared" si="103"/>
        <v>7151.78</v>
      </c>
      <c r="Z944" s="40">
        <f t="shared" si="104"/>
        <v>98924.72</v>
      </c>
      <c r="AA944" s="42">
        <f t="shared" si="105"/>
        <v>16534.520000000004</v>
      </c>
      <c r="AB944" s="40"/>
      <c r="AC944" s="40"/>
      <c r="AD944" s="40"/>
      <c r="AE944" s="40"/>
      <c r="AF944" s="40"/>
      <c r="AG944" s="40"/>
      <c r="AH944" s="40"/>
    </row>
    <row r="945" spans="1:34" s="29" customFormat="1" x14ac:dyDescent="0.25">
      <c r="A945" s="56">
        <v>942</v>
      </c>
      <c r="B945" s="56" t="s">
        <v>838</v>
      </c>
      <c r="C945" s="40" t="s">
        <v>974</v>
      </c>
      <c r="D945" s="40" t="s">
        <v>975</v>
      </c>
      <c r="E945" s="40">
        <v>59.13</v>
      </c>
      <c r="F945" s="38" t="s">
        <v>1839</v>
      </c>
      <c r="G945" s="38" t="s">
        <v>780</v>
      </c>
      <c r="H945" s="40">
        <v>35</v>
      </c>
      <c r="I945" s="48">
        <v>43435</v>
      </c>
      <c r="J945" s="48">
        <v>43474</v>
      </c>
      <c r="K945" s="48">
        <v>43580</v>
      </c>
      <c r="L945" s="40">
        <v>39</v>
      </c>
      <c r="M945" s="40">
        <v>145</v>
      </c>
      <c r="N945" s="40">
        <v>11445</v>
      </c>
      <c r="O945" s="42">
        <f t="shared" si="101"/>
        <v>80801.7</v>
      </c>
      <c r="P945" s="42"/>
      <c r="Q945" s="42">
        <v>1118</v>
      </c>
      <c r="R945" s="42">
        <f t="shared" si="106"/>
        <v>12.5</v>
      </c>
      <c r="S945" s="42">
        <f t="shared" si="102"/>
        <v>7893.08</v>
      </c>
      <c r="T945" s="49">
        <v>13975</v>
      </c>
      <c r="U945" s="40"/>
      <c r="V945" s="40"/>
      <c r="W945" s="40"/>
      <c r="X945" s="49">
        <v>1016</v>
      </c>
      <c r="Y945" s="42">
        <f t="shared" si="103"/>
        <v>7172.96</v>
      </c>
      <c r="Z945" s="40">
        <f t="shared" si="104"/>
        <v>98663.5</v>
      </c>
      <c r="AA945" s="42">
        <f t="shared" si="105"/>
        <v>17861.800000000003</v>
      </c>
      <c r="AB945" s="40"/>
      <c r="AC945" s="40"/>
      <c r="AD945" s="40"/>
      <c r="AE945" s="40"/>
      <c r="AF945" s="40"/>
      <c r="AG945" s="40"/>
      <c r="AH945" s="40"/>
    </row>
    <row r="946" spans="1:34" s="29" customFormat="1" x14ac:dyDescent="0.25">
      <c r="A946" s="56">
        <v>943</v>
      </c>
      <c r="B946" s="56" t="s">
        <v>838</v>
      </c>
      <c r="C946" s="40" t="s">
        <v>974</v>
      </c>
      <c r="D946" s="40" t="s">
        <v>975</v>
      </c>
      <c r="E946" s="40">
        <v>59.22</v>
      </c>
      <c r="F946" s="38" t="s">
        <v>1839</v>
      </c>
      <c r="G946" s="38" t="s">
        <v>780</v>
      </c>
      <c r="H946" s="40">
        <v>35</v>
      </c>
      <c r="I946" s="48">
        <v>43433</v>
      </c>
      <c r="J946" s="48">
        <v>43474</v>
      </c>
      <c r="K946" s="48">
        <v>43593</v>
      </c>
      <c r="L946" s="40">
        <v>41</v>
      </c>
      <c r="M946" s="40">
        <v>160</v>
      </c>
      <c r="N946" s="40">
        <v>11770</v>
      </c>
      <c r="O946" s="42">
        <f t="shared" si="101"/>
        <v>83096.2</v>
      </c>
      <c r="P946" s="42"/>
      <c r="Q946" s="42">
        <v>1087</v>
      </c>
      <c r="R946" s="42">
        <f t="shared" si="106"/>
        <v>12.499540018399264</v>
      </c>
      <c r="S946" s="42">
        <f t="shared" si="102"/>
        <v>7674.2199999999993</v>
      </c>
      <c r="T946" s="49">
        <v>13587</v>
      </c>
      <c r="U946" s="40"/>
      <c r="V946" s="40"/>
      <c r="W946" s="40"/>
      <c r="X946" s="49">
        <v>988</v>
      </c>
      <c r="Y946" s="42">
        <f t="shared" si="103"/>
        <v>6975.28</v>
      </c>
      <c r="Z946" s="40">
        <f t="shared" si="104"/>
        <v>95924.219999999987</v>
      </c>
      <c r="AA946" s="42">
        <f t="shared" si="105"/>
        <v>12828.01999999999</v>
      </c>
      <c r="AB946" s="40"/>
      <c r="AC946" s="40"/>
      <c r="AD946" s="40"/>
      <c r="AE946" s="40"/>
      <c r="AF946" s="40"/>
      <c r="AG946" s="40"/>
      <c r="AH946" s="40"/>
    </row>
    <row r="947" spans="1:34" s="29" customFormat="1" x14ac:dyDescent="0.25">
      <c r="A947" s="56">
        <v>944</v>
      </c>
      <c r="B947" s="56" t="s">
        <v>838</v>
      </c>
      <c r="C947" s="40" t="s">
        <v>974</v>
      </c>
      <c r="D947" s="40" t="s">
        <v>975</v>
      </c>
      <c r="E947" s="40">
        <v>59.24</v>
      </c>
      <c r="F947" s="38" t="s">
        <v>1839</v>
      </c>
      <c r="G947" s="38" t="s">
        <v>780</v>
      </c>
      <c r="H947" s="40">
        <v>35</v>
      </c>
      <c r="I947" s="48">
        <v>43437</v>
      </c>
      <c r="J947" s="48">
        <v>43475</v>
      </c>
      <c r="K947" s="48">
        <v>43596</v>
      </c>
      <c r="L947" s="40">
        <v>38</v>
      </c>
      <c r="M947" s="40">
        <v>159</v>
      </c>
      <c r="N947" s="40">
        <v>11800</v>
      </c>
      <c r="O947" s="42">
        <f t="shared" si="101"/>
        <v>83308</v>
      </c>
      <c r="P947" s="42"/>
      <c r="Q947" s="42">
        <v>1121</v>
      </c>
      <c r="R947" s="42">
        <f t="shared" si="106"/>
        <v>13.749330954504906</v>
      </c>
      <c r="S947" s="42">
        <f t="shared" si="102"/>
        <v>7914.26</v>
      </c>
      <c r="T947" s="49">
        <v>15413</v>
      </c>
      <c r="U947" s="40"/>
      <c r="V947" s="40"/>
      <c r="W947" s="40"/>
      <c r="X947" s="49">
        <v>1011</v>
      </c>
      <c r="Y947" s="42">
        <f t="shared" si="103"/>
        <v>7137.66</v>
      </c>
      <c r="Z947" s="40">
        <f t="shared" si="104"/>
        <v>108815.78</v>
      </c>
      <c r="AA947" s="42">
        <f t="shared" si="105"/>
        <v>25507.78</v>
      </c>
      <c r="AB947" s="40"/>
      <c r="AC947" s="40"/>
      <c r="AD947" s="40"/>
      <c r="AE947" s="40"/>
      <c r="AF947" s="40"/>
      <c r="AG947" s="40"/>
      <c r="AH947" s="40"/>
    </row>
    <row r="948" spans="1:34" s="29" customFormat="1" x14ac:dyDescent="0.25">
      <c r="A948" s="56">
        <v>945</v>
      </c>
      <c r="B948" s="56" t="s">
        <v>838</v>
      </c>
      <c r="C948" s="40" t="s">
        <v>974</v>
      </c>
      <c r="D948" s="40" t="s">
        <v>975</v>
      </c>
      <c r="E948" s="40">
        <v>59.18</v>
      </c>
      <c r="F948" s="38" t="s">
        <v>1840</v>
      </c>
      <c r="G948" s="38" t="s">
        <v>783</v>
      </c>
      <c r="H948" s="40">
        <v>35</v>
      </c>
      <c r="I948" s="48">
        <v>43436</v>
      </c>
      <c r="J948" s="48">
        <v>43478</v>
      </c>
      <c r="K948" s="48">
        <v>43592</v>
      </c>
      <c r="L948" s="40">
        <v>42</v>
      </c>
      <c r="M948" s="40">
        <v>156</v>
      </c>
      <c r="N948" s="40">
        <v>11650</v>
      </c>
      <c r="O948" s="42">
        <f t="shared" si="101"/>
        <v>82248.999999999985</v>
      </c>
      <c r="P948" s="42"/>
      <c r="Q948" s="42">
        <v>1119</v>
      </c>
      <c r="R948" s="42">
        <f t="shared" si="106"/>
        <v>13.749776586237711</v>
      </c>
      <c r="S948" s="42">
        <f t="shared" si="102"/>
        <v>7900.1399999999994</v>
      </c>
      <c r="T948" s="49">
        <v>15386</v>
      </c>
      <c r="U948" s="40"/>
      <c r="V948" s="40"/>
      <c r="W948" s="40"/>
      <c r="X948" s="49">
        <v>985</v>
      </c>
      <c r="Y948" s="42">
        <f t="shared" si="103"/>
        <v>6954.0999999999995</v>
      </c>
      <c r="Z948" s="40">
        <f t="shared" si="104"/>
        <v>108625.15999999999</v>
      </c>
      <c r="AA948" s="42">
        <f t="shared" si="105"/>
        <v>26376.160000000003</v>
      </c>
      <c r="AB948" s="40"/>
      <c r="AC948" s="40"/>
      <c r="AD948" s="40"/>
      <c r="AE948" s="40"/>
      <c r="AF948" s="40"/>
      <c r="AG948" s="40"/>
      <c r="AH948" s="40"/>
    </row>
    <row r="949" spans="1:34" s="29" customFormat="1" x14ac:dyDescent="0.25">
      <c r="A949" s="56">
        <v>946</v>
      </c>
      <c r="B949" s="56" t="s">
        <v>838</v>
      </c>
      <c r="C949" s="40" t="s">
        <v>974</v>
      </c>
      <c r="D949" s="40" t="s">
        <v>975</v>
      </c>
      <c r="E949" s="40">
        <v>59.7</v>
      </c>
      <c r="F949" s="38" t="s">
        <v>1841</v>
      </c>
      <c r="G949" s="38" t="s">
        <v>784</v>
      </c>
      <c r="H949" s="40">
        <v>35</v>
      </c>
      <c r="I949" s="48">
        <v>43435</v>
      </c>
      <c r="J949" s="48">
        <v>43471</v>
      </c>
      <c r="K949" s="48">
        <v>43593</v>
      </c>
      <c r="L949" s="40">
        <v>36</v>
      </c>
      <c r="M949" s="40">
        <v>158</v>
      </c>
      <c r="N949" s="40">
        <v>11620</v>
      </c>
      <c r="O949" s="42">
        <f t="shared" si="101"/>
        <v>82037.2</v>
      </c>
      <c r="P949" s="42"/>
      <c r="Q949" s="42">
        <v>1056</v>
      </c>
      <c r="R949" s="42">
        <f t="shared" si="106"/>
        <v>13.75</v>
      </c>
      <c r="S949" s="42">
        <f t="shared" si="102"/>
        <v>7455.36</v>
      </c>
      <c r="T949" s="49">
        <v>14520</v>
      </c>
      <c r="U949" s="40"/>
      <c r="V949" s="40"/>
      <c r="W949" s="40"/>
      <c r="X949" s="49">
        <v>913</v>
      </c>
      <c r="Y949" s="42">
        <f t="shared" si="103"/>
        <v>6445.78</v>
      </c>
      <c r="Z949" s="40">
        <f t="shared" si="104"/>
        <v>102511.2</v>
      </c>
      <c r="AA949" s="42">
        <f t="shared" si="105"/>
        <v>20474</v>
      </c>
      <c r="AB949" s="40"/>
      <c r="AC949" s="40"/>
      <c r="AD949" s="40"/>
      <c r="AE949" s="40"/>
      <c r="AF949" s="40"/>
      <c r="AG949" s="40"/>
      <c r="AH949" s="40"/>
    </row>
    <row r="950" spans="1:34" s="29" customFormat="1" x14ac:dyDescent="0.25">
      <c r="A950" s="56">
        <v>947</v>
      </c>
      <c r="B950" s="56" t="s">
        <v>838</v>
      </c>
      <c r="C950" s="40" t="s">
        <v>974</v>
      </c>
      <c r="D950" s="40" t="s">
        <v>975</v>
      </c>
      <c r="E950" s="40">
        <v>59.05</v>
      </c>
      <c r="F950" s="38" t="s">
        <v>1842</v>
      </c>
      <c r="G950" s="38" t="s">
        <v>785</v>
      </c>
      <c r="H950" s="40">
        <v>35</v>
      </c>
      <c r="I950" s="48">
        <v>43432</v>
      </c>
      <c r="J950" s="48">
        <v>43469</v>
      </c>
      <c r="K950" s="48">
        <v>43592</v>
      </c>
      <c r="L950" s="40">
        <v>37</v>
      </c>
      <c r="M950" s="40">
        <v>160</v>
      </c>
      <c r="N950" s="40">
        <v>11730</v>
      </c>
      <c r="O950" s="42">
        <f t="shared" si="101"/>
        <v>82813.8</v>
      </c>
      <c r="P950" s="42"/>
      <c r="Q950" s="42">
        <v>1155</v>
      </c>
      <c r="R950" s="42">
        <f t="shared" si="106"/>
        <v>12.4995670995671</v>
      </c>
      <c r="S950" s="42">
        <f t="shared" si="102"/>
        <v>8154.3</v>
      </c>
      <c r="T950" s="49">
        <v>14437</v>
      </c>
      <c r="U950" s="40"/>
      <c r="V950" s="40"/>
      <c r="W950" s="40"/>
      <c r="X950" s="49">
        <v>980</v>
      </c>
      <c r="Y950" s="42">
        <f t="shared" si="103"/>
        <v>6918.8</v>
      </c>
      <c r="Z950" s="40">
        <f t="shared" si="104"/>
        <v>101925.22</v>
      </c>
      <c r="AA950" s="42">
        <f t="shared" si="105"/>
        <v>19111.419999999998</v>
      </c>
      <c r="AB950" s="40"/>
      <c r="AC950" s="40"/>
      <c r="AD950" s="40"/>
      <c r="AE950" s="40"/>
      <c r="AF950" s="40"/>
      <c r="AG950" s="40"/>
      <c r="AH950" s="40"/>
    </row>
    <row r="951" spans="1:34" s="29" customFormat="1" x14ac:dyDescent="0.25">
      <c r="A951" s="56">
        <v>948</v>
      </c>
      <c r="B951" s="56" t="s">
        <v>838</v>
      </c>
      <c r="C951" s="40" t="s">
        <v>974</v>
      </c>
      <c r="D951" s="40" t="s">
        <v>975</v>
      </c>
      <c r="E951" s="40">
        <v>59.12</v>
      </c>
      <c r="F951" s="38" t="s">
        <v>1842</v>
      </c>
      <c r="G951" s="38" t="s">
        <v>785</v>
      </c>
      <c r="H951" s="40">
        <v>35</v>
      </c>
      <c r="I951" s="48">
        <v>43436</v>
      </c>
      <c r="J951" s="48">
        <v>43474</v>
      </c>
      <c r="K951" s="48">
        <v>43578</v>
      </c>
      <c r="L951" s="40">
        <v>38</v>
      </c>
      <c r="M951" s="40">
        <v>142</v>
      </c>
      <c r="N951" s="40">
        <v>11850</v>
      </c>
      <c r="O951" s="42">
        <f t="shared" si="101"/>
        <v>83661</v>
      </c>
      <c r="P951" s="42"/>
      <c r="Q951" s="42">
        <v>1086</v>
      </c>
      <c r="R951" s="42">
        <f t="shared" si="106"/>
        <v>12.478821362799263</v>
      </c>
      <c r="S951" s="42">
        <f t="shared" si="102"/>
        <v>7667.16</v>
      </c>
      <c r="T951" s="49">
        <v>13552</v>
      </c>
      <c r="U951" s="40"/>
      <c r="V951" s="40"/>
      <c r="W951" s="40"/>
      <c r="X951" s="49">
        <v>985</v>
      </c>
      <c r="Y951" s="42">
        <f t="shared" si="103"/>
        <v>6954.0999999999995</v>
      </c>
      <c r="Z951" s="40">
        <f t="shared" si="104"/>
        <v>95677.119999999995</v>
      </c>
      <c r="AA951" s="42">
        <f t="shared" si="105"/>
        <v>12016.119999999995</v>
      </c>
      <c r="AB951" s="40"/>
      <c r="AC951" s="40"/>
      <c r="AD951" s="40"/>
      <c r="AE951" s="40"/>
      <c r="AF951" s="40"/>
      <c r="AG951" s="40"/>
      <c r="AH951" s="40"/>
    </row>
    <row r="952" spans="1:34" s="29" customFormat="1" x14ac:dyDescent="0.25">
      <c r="A952" s="56">
        <v>949</v>
      </c>
      <c r="B952" s="56" t="s">
        <v>838</v>
      </c>
      <c r="C952" s="40" t="s">
        <v>974</v>
      </c>
      <c r="D952" s="40" t="s">
        <v>975</v>
      </c>
      <c r="E952" s="40">
        <v>59.1</v>
      </c>
      <c r="F952" s="38" t="s">
        <v>1843</v>
      </c>
      <c r="G952" s="38" t="s">
        <v>786</v>
      </c>
      <c r="H952" s="40">
        <v>35</v>
      </c>
      <c r="I952" s="48">
        <v>43432</v>
      </c>
      <c r="J952" s="48">
        <v>43475</v>
      </c>
      <c r="K952" s="48">
        <v>43592</v>
      </c>
      <c r="L952" s="40">
        <v>43</v>
      </c>
      <c r="M952" s="40">
        <v>160</v>
      </c>
      <c r="N952" s="40">
        <v>11620</v>
      </c>
      <c r="O952" s="42">
        <f t="shared" si="101"/>
        <v>82037.2</v>
      </c>
      <c r="P952" s="42"/>
      <c r="Q952" s="42">
        <v>1087</v>
      </c>
      <c r="R952" s="42">
        <f t="shared" si="106"/>
        <v>13.749770009199633</v>
      </c>
      <c r="S952" s="42">
        <f t="shared" si="102"/>
        <v>7674.2199999999993</v>
      </c>
      <c r="T952" s="49">
        <v>14946</v>
      </c>
      <c r="U952" s="40"/>
      <c r="V952" s="40"/>
      <c r="W952" s="40"/>
      <c r="X952" s="49">
        <v>985</v>
      </c>
      <c r="Y952" s="42">
        <f t="shared" si="103"/>
        <v>6954.0999999999995</v>
      </c>
      <c r="Z952" s="40">
        <f t="shared" si="104"/>
        <v>105518.76</v>
      </c>
      <c r="AA952" s="42">
        <f t="shared" si="105"/>
        <v>23481.559999999998</v>
      </c>
      <c r="AB952" s="40"/>
      <c r="AC952" s="40"/>
      <c r="AD952" s="40"/>
      <c r="AE952" s="40"/>
      <c r="AF952" s="40"/>
      <c r="AG952" s="40"/>
      <c r="AH952" s="40"/>
    </row>
    <row r="953" spans="1:34" s="29" customFormat="1" x14ac:dyDescent="0.25">
      <c r="A953" s="56">
        <v>950</v>
      </c>
      <c r="B953" s="56" t="s">
        <v>838</v>
      </c>
      <c r="C953" s="40" t="s">
        <v>976</v>
      </c>
      <c r="D953" s="40" t="s">
        <v>973</v>
      </c>
      <c r="E953" s="40">
        <v>96.25</v>
      </c>
      <c r="F953" s="38" t="s">
        <v>1844</v>
      </c>
      <c r="G953" s="38" t="s">
        <v>787</v>
      </c>
      <c r="H953" s="40">
        <v>35</v>
      </c>
      <c r="I953" s="48">
        <v>43425</v>
      </c>
      <c r="J953" s="48">
        <v>43472</v>
      </c>
      <c r="K953" s="48">
        <v>43585</v>
      </c>
      <c r="L953" s="40">
        <v>47</v>
      </c>
      <c r="M953" s="40">
        <v>160</v>
      </c>
      <c r="N953" s="40">
        <v>10840</v>
      </c>
      <c r="O953" s="42">
        <f t="shared" si="101"/>
        <v>76530.399999999994</v>
      </c>
      <c r="P953" s="42"/>
      <c r="Q953" s="42">
        <v>860</v>
      </c>
      <c r="R953" s="42">
        <v>14.5</v>
      </c>
      <c r="S953" s="42">
        <f t="shared" si="102"/>
        <v>6071.6</v>
      </c>
      <c r="T953" s="49">
        <f t="shared" ref="T953:T1016" si="107">Q953*R953</f>
        <v>12470</v>
      </c>
      <c r="U953" s="40"/>
      <c r="V953" s="40"/>
      <c r="W953" s="40"/>
      <c r="X953" s="49">
        <v>835</v>
      </c>
      <c r="Y953" s="42">
        <f t="shared" si="103"/>
        <v>5895.1</v>
      </c>
      <c r="Z953" s="40">
        <f t="shared" si="104"/>
        <v>88038.200000000012</v>
      </c>
      <c r="AA953" s="42">
        <f t="shared" si="105"/>
        <v>11507.800000000017</v>
      </c>
      <c r="AB953" s="40"/>
      <c r="AC953" s="40"/>
      <c r="AD953" s="40"/>
      <c r="AE953" s="40"/>
      <c r="AF953" s="40"/>
      <c r="AG953" s="40"/>
      <c r="AH953" s="40"/>
    </row>
    <row r="954" spans="1:34" s="29" customFormat="1" x14ac:dyDescent="0.25">
      <c r="A954" s="56">
        <v>951</v>
      </c>
      <c r="B954" s="56" t="s">
        <v>838</v>
      </c>
      <c r="C954" s="40" t="s">
        <v>977</v>
      </c>
      <c r="D954" s="40" t="s">
        <v>973</v>
      </c>
      <c r="E954" s="40">
        <v>96.23</v>
      </c>
      <c r="F954" s="38" t="s">
        <v>1845</v>
      </c>
      <c r="G954" s="38" t="s">
        <v>788</v>
      </c>
      <c r="H954" s="40">
        <v>35</v>
      </c>
      <c r="I954" s="48">
        <v>43427</v>
      </c>
      <c r="J954" s="48">
        <v>43471</v>
      </c>
      <c r="K954" s="48">
        <v>43586</v>
      </c>
      <c r="L954" s="40">
        <v>44</v>
      </c>
      <c r="M954" s="40">
        <v>159</v>
      </c>
      <c r="N954" s="40">
        <v>10970</v>
      </c>
      <c r="O954" s="42">
        <f t="shared" si="101"/>
        <v>77448.2</v>
      </c>
      <c r="P954" s="42"/>
      <c r="Q954" s="42">
        <v>893</v>
      </c>
      <c r="R954" s="42">
        <v>14.5</v>
      </c>
      <c r="S954" s="42">
        <f t="shared" si="102"/>
        <v>6304.58</v>
      </c>
      <c r="T954" s="49">
        <f t="shared" si="107"/>
        <v>12948.5</v>
      </c>
      <c r="U954" s="40"/>
      <c r="V954" s="40"/>
      <c r="W954" s="40"/>
      <c r="X954" s="49">
        <v>887</v>
      </c>
      <c r="Y954" s="42">
        <f t="shared" si="103"/>
        <v>6262.2199999999993</v>
      </c>
      <c r="Z954" s="40">
        <f t="shared" si="104"/>
        <v>91416.41</v>
      </c>
      <c r="AA954" s="42">
        <f t="shared" si="105"/>
        <v>13968.210000000006</v>
      </c>
      <c r="AB954" s="40"/>
      <c r="AC954" s="40"/>
      <c r="AD954" s="40"/>
      <c r="AE954" s="40"/>
      <c r="AF954" s="40"/>
      <c r="AG954" s="40"/>
      <c r="AH954" s="40"/>
    </row>
    <row r="955" spans="1:34" s="29" customFormat="1" x14ac:dyDescent="0.25">
      <c r="A955" s="56">
        <v>952</v>
      </c>
      <c r="B955" s="56" t="s">
        <v>838</v>
      </c>
      <c r="C955" s="40" t="s">
        <v>978</v>
      </c>
      <c r="D955" s="40" t="s">
        <v>973</v>
      </c>
      <c r="E955" s="40">
        <v>96.21</v>
      </c>
      <c r="F955" s="38" t="s">
        <v>1846</v>
      </c>
      <c r="G955" s="38" t="s">
        <v>789</v>
      </c>
      <c r="H955" s="40">
        <v>35</v>
      </c>
      <c r="I955" s="48">
        <v>43428</v>
      </c>
      <c r="J955" s="48">
        <v>43474</v>
      </c>
      <c r="K955" s="48">
        <v>43587</v>
      </c>
      <c r="L955" s="40">
        <v>46</v>
      </c>
      <c r="M955" s="40">
        <v>159</v>
      </c>
      <c r="N955" s="40">
        <v>10540</v>
      </c>
      <c r="O955" s="42">
        <f t="shared" si="101"/>
        <v>74412.400000000009</v>
      </c>
      <c r="P955" s="42"/>
      <c r="Q955" s="42">
        <v>865</v>
      </c>
      <c r="R955" s="42">
        <v>15</v>
      </c>
      <c r="S955" s="42">
        <f t="shared" si="102"/>
        <v>6106.9000000000005</v>
      </c>
      <c r="T955" s="49">
        <f t="shared" si="107"/>
        <v>12975</v>
      </c>
      <c r="U955" s="40"/>
      <c r="V955" s="40"/>
      <c r="W955" s="40"/>
      <c r="X955" s="49">
        <v>835</v>
      </c>
      <c r="Y955" s="42">
        <f t="shared" si="103"/>
        <v>5895.1</v>
      </c>
      <c r="Z955" s="40">
        <f t="shared" si="104"/>
        <v>91603.500000000015</v>
      </c>
      <c r="AA955" s="42">
        <f t="shared" si="105"/>
        <v>17191.100000000006</v>
      </c>
      <c r="AB955" s="40"/>
      <c r="AC955" s="40"/>
      <c r="AD955" s="40"/>
      <c r="AE955" s="40"/>
      <c r="AF955" s="40"/>
      <c r="AG955" s="40"/>
      <c r="AH955" s="40"/>
    </row>
    <row r="956" spans="1:34" s="29" customFormat="1" x14ac:dyDescent="0.25">
      <c r="A956" s="56">
        <v>953</v>
      </c>
      <c r="B956" s="56" t="s">
        <v>838</v>
      </c>
      <c r="C956" s="40" t="s">
        <v>979</v>
      </c>
      <c r="D956" s="40" t="s">
        <v>973</v>
      </c>
      <c r="E956" s="40">
        <v>96.2</v>
      </c>
      <c r="F956" s="38" t="s">
        <v>1846</v>
      </c>
      <c r="G956" s="38" t="s">
        <v>789</v>
      </c>
      <c r="H956" s="40">
        <v>35</v>
      </c>
      <c r="I956" s="48">
        <v>43425</v>
      </c>
      <c r="J956" s="48">
        <v>43470</v>
      </c>
      <c r="K956" s="48">
        <v>43586</v>
      </c>
      <c r="L956" s="40">
        <v>45</v>
      </c>
      <c r="M956" s="40">
        <v>161</v>
      </c>
      <c r="N956" s="40">
        <v>10580</v>
      </c>
      <c r="O956" s="42">
        <f t="shared" si="101"/>
        <v>74694.8</v>
      </c>
      <c r="P956" s="42"/>
      <c r="Q956" s="42">
        <v>857</v>
      </c>
      <c r="R956" s="42">
        <v>14.5</v>
      </c>
      <c r="S956" s="42">
        <f t="shared" si="102"/>
        <v>6050.4199999999992</v>
      </c>
      <c r="T956" s="49">
        <f t="shared" si="107"/>
        <v>12426.5</v>
      </c>
      <c r="U956" s="40"/>
      <c r="V956" s="40"/>
      <c r="W956" s="40"/>
      <c r="X956" s="49">
        <v>825</v>
      </c>
      <c r="Y956" s="42">
        <f t="shared" si="103"/>
        <v>5824.5</v>
      </c>
      <c r="Z956" s="40">
        <f t="shared" si="104"/>
        <v>87731.089999999982</v>
      </c>
      <c r="AA956" s="42">
        <f t="shared" si="105"/>
        <v>13036.289999999979</v>
      </c>
      <c r="AB956" s="40"/>
      <c r="AC956" s="40"/>
      <c r="AD956" s="40"/>
      <c r="AE956" s="40"/>
      <c r="AF956" s="40"/>
      <c r="AG956" s="40"/>
      <c r="AH956" s="40"/>
    </row>
    <row r="957" spans="1:34" s="29" customFormat="1" x14ac:dyDescent="0.25">
      <c r="A957" s="56">
        <v>954</v>
      </c>
      <c r="B957" s="56" t="s">
        <v>838</v>
      </c>
      <c r="C957" s="40" t="s">
        <v>980</v>
      </c>
      <c r="D957" s="40" t="s">
        <v>973</v>
      </c>
      <c r="E957" s="40">
        <v>96.18</v>
      </c>
      <c r="F957" s="38" t="s">
        <v>1847</v>
      </c>
      <c r="G957" s="38" t="s">
        <v>790</v>
      </c>
      <c r="H957" s="40">
        <v>35</v>
      </c>
      <c r="I957" s="48">
        <v>43424</v>
      </c>
      <c r="J957" s="48">
        <v>43467</v>
      </c>
      <c r="K957" s="48">
        <v>43584</v>
      </c>
      <c r="L957" s="40">
        <v>43</v>
      </c>
      <c r="M957" s="40">
        <v>160</v>
      </c>
      <c r="N957" s="40">
        <v>10390</v>
      </c>
      <c r="O957" s="42">
        <f t="shared" si="101"/>
        <v>73353.399999999994</v>
      </c>
      <c r="P957" s="42"/>
      <c r="Q957" s="42">
        <v>855</v>
      </c>
      <c r="R957" s="42">
        <v>14.5</v>
      </c>
      <c r="S957" s="42">
        <f t="shared" si="102"/>
        <v>6036.2999999999993</v>
      </c>
      <c r="T957" s="49">
        <f t="shared" si="107"/>
        <v>12397.5</v>
      </c>
      <c r="U957" s="40"/>
      <c r="V957" s="40"/>
      <c r="W957" s="40"/>
      <c r="X957" s="49">
        <v>835</v>
      </c>
      <c r="Y957" s="42">
        <f t="shared" si="103"/>
        <v>5895.1</v>
      </c>
      <c r="Z957" s="40">
        <f t="shared" si="104"/>
        <v>87526.349999999991</v>
      </c>
      <c r="AA957" s="42">
        <f t="shared" si="105"/>
        <v>14172.949999999997</v>
      </c>
      <c r="AB957" s="40"/>
      <c r="AC957" s="40"/>
      <c r="AD957" s="40"/>
      <c r="AE957" s="40"/>
      <c r="AF957" s="40"/>
      <c r="AG957" s="40"/>
      <c r="AH957" s="40"/>
    </row>
    <row r="958" spans="1:34" s="29" customFormat="1" x14ac:dyDescent="0.25">
      <c r="A958" s="56">
        <v>955</v>
      </c>
      <c r="B958" s="56" t="s">
        <v>838</v>
      </c>
      <c r="C958" s="40" t="s">
        <v>981</v>
      </c>
      <c r="D958" s="40" t="s">
        <v>973</v>
      </c>
      <c r="E958" s="40">
        <v>96.14</v>
      </c>
      <c r="F958" s="38" t="s">
        <v>1848</v>
      </c>
      <c r="G958" s="38" t="s">
        <v>791</v>
      </c>
      <c r="H958" s="40">
        <v>35</v>
      </c>
      <c r="I958" s="48">
        <v>43424</v>
      </c>
      <c r="J958" s="48">
        <v>43470</v>
      </c>
      <c r="K958" s="48">
        <v>43585</v>
      </c>
      <c r="L958" s="40">
        <v>46</v>
      </c>
      <c r="M958" s="40">
        <v>161</v>
      </c>
      <c r="N958" s="40">
        <v>10223</v>
      </c>
      <c r="O958" s="42">
        <f t="shared" si="101"/>
        <v>72174.38</v>
      </c>
      <c r="P958" s="42"/>
      <c r="Q958" s="42">
        <v>902</v>
      </c>
      <c r="R958" s="42">
        <v>15</v>
      </c>
      <c r="S958" s="42">
        <f t="shared" si="102"/>
        <v>6368.12</v>
      </c>
      <c r="T958" s="49">
        <f t="shared" si="107"/>
        <v>13530</v>
      </c>
      <c r="U958" s="40"/>
      <c r="V958" s="40"/>
      <c r="W958" s="40"/>
      <c r="X958" s="49">
        <v>890</v>
      </c>
      <c r="Y958" s="42">
        <f t="shared" si="103"/>
        <v>6283.4</v>
      </c>
      <c r="Z958" s="40">
        <f t="shared" si="104"/>
        <v>95521.8</v>
      </c>
      <c r="AA958" s="42">
        <f t="shared" si="105"/>
        <v>23347.42</v>
      </c>
      <c r="AB958" s="40"/>
      <c r="AC958" s="40"/>
      <c r="AD958" s="40"/>
      <c r="AE958" s="40"/>
      <c r="AF958" s="40"/>
      <c r="AG958" s="40"/>
      <c r="AH958" s="40"/>
    </row>
    <row r="959" spans="1:34" s="29" customFormat="1" x14ac:dyDescent="0.25">
      <c r="A959" s="56">
        <v>956</v>
      </c>
      <c r="B959" s="56" t="s">
        <v>838</v>
      </c>
      <c r="C959" s="40" t="s">
        <v>982</v>
      </c>
      <c r="D959" s="40" t="s">
        <v>973</v>
      </c>
      <c r="E959" s="40">
        <v>96.13</v>
      </c>
      <c r="F959" s="38" t="s">
        <v>1849</v>
      </c>
      <c r="G959" s="38" t="s">
        <v>792</v>
      </c>
      <c r="H959" s="40">
        <v>35</v>
      </c>
      <c r="I959" s="48">
        <v>43427</v>
      </c>
      <c r="J959" s="48">
        <v>43468</v>
      </c>
      <c r="K959" s="48">
        <v>43587</v>
      </c>
      <c r="L959" s="40">
        <v>41</v>
      </c>
      <c r="M959" s="40">
        <v>160</v>
      </c>
      <c r="N959" s="40">
        <v>11800</v>
      </c>
      <c r="O959" s="42">
        <f t="shared" si="101"/>
        <v>83308</v>
      </c>
      <c r="P959" s="42"/>
      <c r="Q959" s="42">
        <v>899</v>
      </c>
      <c r="R959" s="42">
        <v>14.5</v>
      </c>
      <c r="S959" s="42">
        <f t="shared" si="102"/>
        <v>6346.9400000000005</v>
      </c>
      <c r="T959" s="49">
        <f t="shared" si="107"/>
        <v>13035.5</v>
      </c>
      <c r="U959" s="40"/>
      <c r="V959" s="40"/>
      <c r="W959" s="40"/>
      <c r="X959" s="49">
        <v>869</v>
      </c>
      <c r="Y959" s="42">
        <f t="shared" si="103"/>
        <v>6135.14</v>
      </c>
      <c r="Z959" s="40">
        <f t="shared" si="104"/>
        <v>92030.63</v>
      </c>
      <c r="AA959" s="42">
        <f t="shared" si="105"/>
        <v>8722.6300000000047</v>
      </c>
      <c r="AB959" s="40"/>
      <c r="AC959" s="40"/>
      <c r="AD959" s="40"/>
      <c r="AE959" s="40"/>
      <c r="AF959" s="40"/>
      <c r="AG959" s="40"/>
      <c r="AH959" s="40"/>
    </row>
    <row r="960" spans="1:34" s="29" customFormat="1" x14ac:dyDescent="0.25">
      <c r="A960" s="56">
        <v>957</v>
      </c>
      <c r="B960" s="56" t="s">
        <v>838</v>
      </c>
      <c r="C960" s="40" t="s">
        <v>983</v>
      </c>
      <c r="D960" s="40" t="s">
        <v>973</v>
      </c>
      <c r="E960" s="40">
        <v>96.12</v>
      </c>
      <c r="F960" s="38" t="s">
        <v>1850</v>
      </c>
      <c r="G960" s="38" t="s">
        <v>787</v>
      </c>
      <c r="H960" s="40">
        <v>35</v>
      </c>
      <c r="I960" s="48">
        <v>43417</v>
      </c>
      <c r="J960" s="48">
        <v>43466</v>
      </c>
      <c r="K960" s="48">
        <v>43571</v>
      </c>
      <c r="L960" s="40">
        <v>49</v>
      </c>
      <c r="M960" s="40">
        <v>154</v>
      </c>
      <c r="N960" s="40">
        <v>10655</v>
      </c>
      <c r="O960" s="42">
        <f t="shared" si="101"/>
        <v>75224.3</v>
      </c>
      <c r="P960" s="42"/>
      <c r="Q960" s="42">
        <v>863</v>
      </c>
      <c r="R960" s="42">
        <v>14.5</v>
      </c>
      <c r="S960" s="42">
        <f t="shared" si="102"/>
        <v>6092.78</v>
      </c>
      <c r="T960" s="49">
        <f t="shared" si="107"/>
        <v>12513.5</v>
      </c>
      <c r="U960" s="40"/>
      <c r="V960" s="40"/>
      <c r="W960" s="40"/>
      <c r="X960" s="49">
        <v>809</v>
      </c>
      <c r="Y960" s="42">
        <f t="shared" si="103"/>
        <v>5711.54</v>
      </c>
      <c r="Z960" s="40">
        <f t="shared" si="104"/>
        <v>88345.31</v>
      </c>
      <c r="AA960" s="42">
        <f t="shared" si="105"/>
        <v>13121.009999999995</v>
      </c>
      <c r="AB960" s="40"/>
      <c r="AC960" s="40"/>
      <c r="AD960" s="40"/>
      <c r="AE960" s="40"/>
      <c r="AF960" s="40"/>
      <c r="AG960" s="40"/>
      <c r="AH960" s="40"/>
    </row>
    <row r="961" spans="1:34" s="29" customFormat="1" x14ac:dyDescent="0.25">
      <c r="A961" s="56">
        <v>958</v>
      </c>
      <c r="B961" s="56" t="s">
        <v>838</v>
      </c>
      <c r="C961" s="40" t="s">
        <v>984</v>
      </c>
      <c r="D961" s="40" t="s">
        <v>973</v>
      </c>
      <c r="E961" s="40">
        <v>96.9</v>
      </c>
      <c r="F961" s="38" t="s">
        <v>1844</v>
      </c>
      <c r="G961" s="38" t="s">
        <v>787</v>
      </c>
      <c r="H961" s="40">
        <v>35</v>
      </c>
      <c r="I961" s="48">
        <v>43425</v>
      </c>
      <c r="J961" s="48">
        <v>43457</v>
      </c>
      <c r="K961" s="48">
        <v>43585</v>
      </c>
      <c r="L961" s="40">
        <v>32</v>
      </c>
      <c r="M961" s="40">
        <v>160</v>
      </c>
      <c r="N961" s="40">
        <v>10710</v>
      </c>
      <c r="O961" s="42">
        <f t="shared" si="101"/>
        <v>75612.599999999991</v>
      </c>
      <c r="P961" s="42"/>
      <c r="Q961" s="42">
        <v>911</v>
      </c>
      <c r="R961" s="42">
        <v>14.5</v>
      </c>
      <c r="S961" s="42">
        <f t="shared" si="102"/>
        <v>6431.66</v>
      </c>
      <c r="T961" s="49">
        <f t="shared" si="107"/>
        <v>13209.5</v>
      </c>
      <c r="U961" s="40"/>
      <c r="V961" s="40"/>
      <c r="W961" s="40"/>
      <c r="X961" s="49">
        <v>872</v>
      </c>
      <c r="Y961" s="42">
        <f t="shared" si="103"/>
        <v>6156.32</v>
      </c>
      <c r="Z961" s="40">
        <f t="shared" si="104"/>
        <v>93259.069999999992</v>
      </c>
      <c r="AA961" s="42">
        <f t="shared" si="105"/>
        <v>17646.47</v>
      </c>
      <c r="AB961" s="40"/>
      <c r="AC961" s="40"/>
      <c r="AD961" s="40"/>
      <c r="AE961" s="40"/>
      <c r="AF961" s="40"/>
      <c r="AG961" s="40"/>
      <c r="AH961" s="40"/>
    </row>
    <row r="962" spans="1:34" s="29" customFormat="1" x14ac:dyDescent="0.25">
      <c r="A962" s="56">
        <v>959</v>
      </c>
      <c r="B962" s="56" t="s">
        <v>838</v>
      </c>
      <c r="C962" s="40" t="s">
        <v>985</v>
      </c>
      <c r="D962" s="40" t="s">
        <v>973</v>
      </c>
      <c r="E962" s="40">
        <v>96.8</v>
      </c>
      <c r="F962" s="38" t="s">
        <v>1851</v>
      </c>
      <c r="G962" s="38" t="s">
        <v>793</v>
      </c>
      <c r="H962" s="40">
        <v>35</v>
      </c>
      <c r="I962" s="48">
        <v>43426</v>
      </c>
      <c r="J962" s="48">
        <v>43468</v>
      </c>
      <c r="K962" s="48">
        <v>43586</v>
      </c>
      <c r="L962" s="40">
        <v>42</v>
      </c>
      <c r="M962" s="40">
        <v>160</v>
      </c>
      <c r="N962" s="40">
        <v>10600</v>
      </c>
      <c r="O962" s="42">
        <f t="shared" si="101"/>
        <v>74835.999999999985</v>
      </c>
      <c r="P962" s="42"/>
      <c r="Q962" s="42">
        <v>863</v>
      </c>
      <c r="R962" s="42">
        <v>14.5</v>
      </c>
      <c r="S962" s="42">
        <f t="shared" si="102"/>
        <v>6092.78</v>
      </c>
      <c r="T962" s="49">
        <f t="shared" si="107"/>
        <v>12513.5</v>
      </c>
      <c r="U962" s="40"/>
      <c r="V962" s="40"/>
      <c r="W962" s="40"/>
      <c r="X962" s="49">
        <v>821</v>
      </c>
      <c r="Y962" s="42">
        <f t="shared" si="103"/>
        <v>5796.2599999999993</v>
      </c>
      <c r="Z962" s="40">
        <f t="shared" si="104"/>
        <v>88345.31</v>
      </c>
      <c r="AA962" s="42">
        <f t="shared" si="105"/>
        <v>13509.310000000012</v>
      </c>
      <c r="AB962" s="40"/>
      <c r="AC962" s="40"/>
      <c r="AD962" s="40"/>
      <c r="AE962" s="40"/>
      <c r="AF962" s="40"/>
      <c r="AG962" s="40"/>
      <c r="AH962" s="40"/>
    </row>
    <row r="963" spans="1:34" s="29" customFormat="1" x14ac:dyDescent="0.25">
      <c r="A963" s="56">
        <v>960</v>
      </c>
      <c r="B963" s="56" t="s">
        <v>838</v>
      </c>
      <c r="C963" s="40" t="s">
        <v>986</v>
      </c>
      <c r="D963" s="40" t="s">
        <v>973</v>
      </c>
      <c r="E963" s="40">
        <v>96.7</v>
      </c>
      <c r="F963" s="38" t="s">
        <v>1852</v>
      </c>
      <c r="G963" s="38" t="s">
        <v>794</v>
      </c>
      <c r="H963" s="40">
        <v>35</v>
      </c>
      <c r="I963" s="48">
        <v>43425</v>
      </c>
      <c r="J963" s="48">
        <v>43458</v>
      </c>
      <c r="K963" s="48">
        <v>43587</v>
      </c>
      <c r="L963" s="40">
        <v>33</v>
      </c>
      <c r="M963" s="40">
        <v>162</v>
      </c>
      <c r="N963" s="40">
        <v>11670</v>
      </c>
      <c r="O963" s="42">
        <f t="shared" si="101"/>
        <v>82390.2</v>
      </c>
      <c r="P963" s="42"/>
      <c r="Q963" s="42">
        <v>869</v>
      </c>
      <c r="R963" s="42">
        <v>15</v>
      </c>
      <c r="S963" s="42">
        <f t="shared" si="102"/>
        <v>6135.14</v>
      </c>
      <c r="T963" s="49">
        <f t="shared" si="107"/>
        <v>13035</v>
      </c>
      <c r="U963" s="40"/>
      <c r="V963" s="40"/>
      <c r="W963" s="40"/>
      <c r="X963" s="49">
        <v>809</v>
      </c>
      <c r="Y963" s="42">
        <f t="shared" si="103"/>
        <v>5711.54</v>
      </c>
      <c r="Z963" s="40">
        <f t="shared" si="104"/>
        <v>92027.1</v>
      </c>
      <c r="AA963" s="42">
        <f t="shared" si="105"/>
        <v>9636.9000000000087</v>
      </c>
      <c r="AB963" s="40"/>
      <c r="AC963" s="40"/>
      <c r="AD963" s="40"/>
      <c r="AE963" s="40"/>
      <c r="AF963" s="40"/>
      <c r="AG963" s="40"/>
      <c r="AH963" s="40"/>
    </row>
    <row r="964" spans="1:34" s="29" customFormat="1" x14ac:dyDescent="0.25">
      <c r="A964" s="56">
        <v>961</v>
      </c>
      <c r="B964" s="56" t="s">
        <v>838</v>
      </c>
      <c r="C964" s="40" t="s">
        <v>987</v>
      </c>
      <c r="D964" s="40" t="s">
        <v>973</v>
      </c>
      <c r="E964" s="40">
        <v>96.4</v>
      </c>
      <c r="F964" s="38" t="s">
        <v>1853</v>
      </c>
      <c r="G964" s="38" t="s">
        <v>795</v>
      </c>
      <c r="H964" s="40">
        <v>35</v>
      </c>
      <c r="I964" s="48">
        <v>43425</v>
      </c>
      <c r="J964" s="48">
        <v>43467</v>
      </c>
      <c r="K964" s="48">
        <v>43586</v>
      </c>
      <c r="L964" s="40">
        <v>42</v>
      </c>
      <c r="M964" s="40">
        <v>161</v>
      </c>
      <c r="N964" s="40">
        <v>11040</v>
      </c>
      <c r="O964" s="42">
        <f t="shared" si="101"/>
        <v>77942.400000000009</v>
      </c>
      <c r="P964" s="42"/>
      <c r="Q964" s="42">
        <v>955</v>
      </c>
      <c r="R964" s="42">
        <v>15</v>
      </c>
      <c r="S964" s="42">
        <f t="shared" si="102"/>
        <v>6742.2999999999993</v>
      </c>
      <c r="T964" s="49">
        <f t="shared" si="107"/>
        <v>14325</v>
      </c>
      <c r="U964" s="40"/>
      <c r="V964" s="40"/>
      <c r="W964" s="40"/>
      <c r="X964" s="49">
        <v>899</v>
      </c>
      <c r="Y964" s="42">
        <f t="shared" si="103"/>
        <v>6346.9400000000005</v>
      </c>
      <c r="Z964" s="40">
        <f t="shared" si="104"/>
        <v>101134.49999999999</v>
      </c>
      <c r="AA964" s="42">
        <f t="shared" si="105"/>
        <v>23192.099999999977</v>
      </c>
      <c r="AB964" s="40"/>
      <c r="AC964" s="40"/>
      <c r="AD964" s="40"/>
      <c r="AE964" s="40"/>
      <c r="AF964" s="40"/>
      <c r="AG964" s="40"/>
      <c r="AH964" s="40"/>
    </row>
    <row r="965" spans="1:34" s="29" customFormat="1" x14ac:dyDescent="0.25">
      <c r="A965" s="56">
        <v>962</v>
      </c>
      <c r="B965" s="56" t="s">
        <v>957</v>
      </c>
      <c r="C965" s="40" t="s">
        <v>988</v>
      </c>
      <c r="D965" s="40" t="s">
        <v>959</v>
      </c>
      <c r="E965" s="40">
        <v>102.18</v>
      </c>
      <c r="F965" s="38" t="s">
        <v>1854</v>
      </c>
      <c r="G965" s="38" t="s">
        <v>796</v>
      </c>
      <c r="H965" s="40">
        <v>35</v>
      </c>
      <c r="I965" s="48">
        <v>43430</v>
      </c>
      <c r="J965" s="48">
        <v>43474</v>
      </c>
      <c r="K965" s="48">
        <v>43595</v>
      </c>
      <c r="L965" s="40">
        <v>44</v>
      </c>
      <c r="M965" s="40">
        <v>165</v>
      </c>
      <c r="N965" s="40">
        <v>10830</v>
      </c>
      <c r="O965" s="42">
        <f t="shared" ref="O965:O1028" si="108">(N965/H965)*247.1</f>
        <v>76459.8</v>
      </c>
      <c r="P965" s="42"/>
      <c r="Q965" s="42">
        <v>837</v>
      </c>
      <c r="R965" s="42">
        <v>16</v>
      </c>
      <c r="S965" s="42">
        <f t="shared" ref="S965:S1028" si="109">(Q965/H965)*247.1</f>
        <v>5909.22</v>
      </c>
      <c r="T965" s="49">
        <f t="shared" si="107"/>
        <v>13392</v>
      </c>
      <c r="U965" s="40"/>
      <c r="V965" s="40"/>
      <c r="W965" s="40"/>
      <c r="X965" s="49">
        <v>792</v>
      </c>
      <c r="Y965" s="42">
        <f t="shared" ref="Y965:Y1028" si="110">(X965/H965)*247.1</f>
        <v>5591.52</v>
      </c>
      <c r="Z965" s="40">
        <f t="shared" ref="Z965:Z1028" si="111">S965*R965</f>
        <v>94547.520000000004</v>
      </c>
      <c r="AA965" s="42">
        <f t="shared" ref="AA965:AA1028" si="112">Z965-O965</f>
        <v>18087.72</v>
      </c>
      <c r="AB965" s="40"/>
      <c r="AC965" s="40"/>
      <c r="AD965" s="40"/>
      <c r="AE965" s="40"/>
      <c r="AF965" s="40"/>
      <c r="AG965" s="40"/>
      <c r="AH965" s="40"/>
    </row>
    <row r="966" spans="1:34" s="29" customFormat="1" x14ac:dyDescent="0.25">
      <c r="A966" s="56">
        <v>963</v>
      </c>
      <c r="B966" s="56" t="s">
        <v>957</v>
      </c>
      <c r="C966" s="40" t="s">
        <v>989</v>
      </c>
      <c r="D966" s="40" t="s">
        <v>959</v>
      </c>
      <c r="E966" s="40">
        <v>102.2</v>
      </c>
      <c r="F966" s="38" t="s">
        <v>1855</v>
      </c>
      <c r="G966" s="38" t="s">
        <v>798</v>
      </c>
      <c r="H966" s="40">
        <v>35</v>
      </c>
      <c r="I966" s="48">
        <v>43428</v>
      </c>
      <c r="J966" s="48">
        <v>43474</v>
      </c>
      <c r="K966" s="48">
        <v>43597</v>
      </c>
      <c r="L966" s="40">
        <v>46</v>
      </c>
      <c r="M966" s="40">
        <v>169</v>
      </c>
      <c r="N966" s="40">
        <v>11080</v>
      </c>
      <c r="O966" s="42">
        <f t="shared" si="108"/>
        <v>78224.799999999988</v>
      </c>
      <c r="P966" s="42"/>
      <c r="Q966" s="42">
        <v>851</v>
      </c>
      <c r="R966" s="42">
        <v>16</v>
      </c>
      <c r="S966" s="42">
        <f t="shared" si="109"/>
        <v>6008.0599999999995</v>
      </c>
      <c r="T966" s="49">
        <f t="shared" si="107"/>
        <v>13616</v>
      </c>
      <c r="U966" s="40"/>
      <c r="V966" s="40"/>
      <c r="W966" s="40"/>
      <c r="X966" s="49">
        <v>805</v>
      </c>
      <c r="Y966" s="42">
        <f t="shared" si="110"/>
        <v>5683.3</v>
      </c>
      <c r="Z966" s="40">
        <f t="shared" si="111"/>
        <v>96128.959999999992</v>
      </c>
      <c r="AA966" s="42">
        <f t="shared" si="112"/>
        <v>17904.160000000003</v>
      </c>
      <c r="AB966" s="40"/>
      <c r="AC966" s="40"/>
      <c r="AD966" s="40"/>
      <c r="AE966" s="40"/>
      <c r="AF966" s="40"/>
      <c r="AG966" s="40"/>
      <c r="AH966" s="40"/>
    </row>
    <row r="967" spans="1:34" s="29" customFormat="1" x14ac:dyDescent="0.25">
      <c r="A967" s="56">
        <v>964</v>
      </c>
      <c r="B967" s="56" t="s">
        <v>957</v>
      </c>
      <c r="C967" s="40" t="s">
        <v>990</v>
      </c>
      <c r="D967" s="40" t="s">
        <v>959</v>
      </c>
      <c r="E967" s="40">
        <v>102.21</v>
      </c>
      <c r="F967" s="38" t="s">
        <v>1856</v>
      </c>
      <c r="G967" s="38" t="s">
        <v>799</v>
      </c>
      <c r="H967" s="40">
        <v>35</v>
      </c>
      <c r="I967" s="48">
        <v>43429</v>
      </c>
      <c r="J967" s="48">
        <v>43473</v>
      </c>
      <c r="K967" s="48">
        <v>43600</v>
      </c>
      <c r="L967" s="40">
        <v>44</v>
      </c>
      <c r="M967" s="40">
        <v>171</v>
      </c>
      <c r="N967" s="40">
        <v>10990</v>
      </c>
      <c r="O967" s="42">
        <f t="shared" si="108"/>
        <v>77589.399999999994</v>
      </c>
      <c r="P967" s="42"/>
      <c r="Q967" s="42">
        <v>822</v>
      </c>
      <c r="R967" s="42">
        <v>16</v>
      </c>
      <c r="S967" s="42">
        <f t="shared" si="109"/>
        <v>5803.32</v>
      </c>
      <c r="T967" s="49">
        <f t="shared" si="107"/>
        <v>13152</v>
      </c>
      <c r="U967" s="40"/>
      <c r="V967" s="40"/>
      <c r="W967" s="40"/>
      <c r="X967" s="49">
        <v>791</v>
      </c>
      <c r="Y967" s="42">
        <f t="shared" si="110"/>
        <v>5584.46</v>
      </c>
      <c r="Z967" s="40">
        <f t="shared" si="111"/>
        <v>92853.119999999995</v>
      </c>
      <c r="AA967" s="42">
        <f t="shared" si="112"/>
        <v>15263.720000000001</v>
      </c>
      <c r="AB967" s="40"/>
      <c r="AC967" s="40"/>
      <c r="AD967" s="40"/>
      <c r="AE967" s="40"/>
      <c r="AF967" s="40"/>
      <c r="AG967" s="40"/>
      <c r="AH967" s="40"/>
    </row>
    <row r="968" spans="1:34" s="29" customFormat="1" x14ac:dyDescent="0.25">
      <c r="A968" s="56">
        <v>965</v>
      </c>
      <c r="B968" s="56" t="s">
        <v>957</v>
      </c>
      <c r="C968" s="40" t="s">
        <v>991</v>
      </c>
      <c r="D968" s="40" t="s">
        <v>959</v>
      </c>
      <c r="E968" s="40">
        <v>102.22</v>
      </c>
      <c r="F968" s="38" t="s">
        <v>1857</v>
      </c>
      <c r="G968" s="38" t="s">
        <v>787</v>
      </c>
      <c r="H968" s="40">
        <v>35</v>
      </c>
      <c r="I968" s="48">
        <v>43428</v>
      </c>
      <c r="J968" s="48">
        <v>43472</v>
      </c>
      <c r="K968" s="48">
        <v>43598</v>
      </c>
      <c r="L968" s="40">
        <v>44</v>
      </c>
      <c r="M968" s="40">
        <v>170</v>
      </c>
      <c r="N968" s="40">
        <v>11030</v>
      </c>
      <c r="O968" s="42">
        <f t="shared" si="108"/>
        <v>77871.8</v>
      </c>
      <c r="P968" s="42"/>
      <c r="Q968" s="42">
        <v>841</v>
      </c>
      <c r="R968" s="42">
        <v>16.25</v>
      </c>
      <c r="S968" s="42">
        <f t="shared" si="109"/>
        <v>5937.46</v>
      </c>
      <c r="T968" s="49">
        <f t="shared" si="107"/>
        <v>13666.25</v>
      </c>
      <c r="U968" s="40"/>
      <c r="V968" s="40"/>
      <c r="W968" s="40"/>
      <c r="X968" s="49">
        <v>807</v>
      </c>
      <c r="Y968" s="42">
        <f t="shared" si="110"/>
        <v>5697.42</v>
      </c>
      <c r="Z968" s="40">
        <f t="shared" si="111"/>
        <v>96483.725000000006</v>
      </c>
      <c r="AA968" s="42">
        <f t="shared" si="112"/>
        <v>18611.925000000003</v>
      </c>
      <c r="AB968" s="40"/>
      <c r="AC968" s="40"/>
      <c r="AD968" s="40"/>
      <c r="AE968" s="40"/>
      <c r="AF968" s="40"/>
      <c r="AG968" s="40"/>
      <c r="AH968" s="40"/>
    </row>
    <row r="969" spans="1:34" s="29" customFormat="1" x14ac:dyDescent="0.25">
      <c r="A969" s="56">
        <v>966</v>
      </c>
      <c r="B969" s="56" t="s">
        <v>957</v>
      </c>
      <c r="C969" s="40" t="s">
        <v>992</v>
      </c>
      <c r="D969" s="40" t="s">
        <v>959</v>
      </c>
      <c r="E969" s="40">
        <v>102.26</v>
      </c>
      <c r="F969" s="38" t="s">
        <v>1844</v>
      </c>
      <c r="G969" s="38" t="s">
        <v>787</v>
      </c>
      <c r="H969" s="40">
        <v>35</v>
      </c>
      <c r="I969" s="48">
        <v>43427</v>
      </c>
      <c r="J969" s="48">
        <v>43471</v>
      </c>
      <c r="K969" s="48">
        <v>43589</v>
      </c>
      <c r="L969" s="40">
        <v>44</v>
      </c>
      <c r="M969" s="40">
        <v>162</v>
      </c>
      <c r="N969" s="40">
        <v>10780</v>
      </c>
      <c r="O969" s="42">
        <f t="shared" si="108"/>
        <v>76106.8</v>
      </c>
      <c r="P969" s="42"/>
      <c r="Q969" s="42">
        <v>760</v>
      </c>
      <c r="R969" s="42">
        <v>16.25</v>
      </c>
      <c r="S969" s="42">
        <f t="shared" si="109"/>
        <v>5365.6</v>
      </c>
      <c r="T969" s="49">
        <f t="shared" si="107"/>
        <v>12350</v>
      </c>
      <c r="U969" s="40"/>
      <c r="V969" s="40"/>
      <c r="W969" s="40"/>
      <c r="X969" s="49">
        <v>490</v>
      </c>
      <c r="Y969" s="42">
        <f t="shared" si="110"/>
        <v>3459.4</v>
      </c>
      <c r="Z969" s="40">
        <f t="shared" si="111"/>
        <v>87191</v>
      </c>
      <c r="AA969" s="42">
        <f t="shared" si="112"/>
        <v>11084.199999999997</v>
      </c>
      <c r="AB969" s="40"/>
      <c r="AC969" s="40"/>
      <c r="AD969" s="40"/>
      <c r="AE969" s="40"/>
      <c r="AF969" s="40"/>
      <c r="AG969" s="40"/>
      <c r="AH969" s="40"/>
    </row>
    <row r="970" spans="1:34" s="29" customFormat="1" x14ac:dyDescent="0.25">
      <c r="A970" s="56">
        <v>967</v>
      </c>
      <c r="B970" s="56" t="s">
        <v>957</v>
      </c>
      <c r="C970" s="40" t="s">
        <v>993</v>
      </c>
      <c r="D970" s="40" t="s">
        <v>959</v>
      </c>
      <c r="E970" s="40">
        <v>102.2</v>
      </c>
      <c r="F970" s="38" t="s">
        <v>1851</v>
      </c>
      <c r="G970" s="38" t="s">
        <v>793</v>
      </c>
      <c r="H970" s="40">
        <v>35</v>
      </c>
      <c r="I970" s="48">
        <v>43425</v>
      </c>
      <c r="J970" s="48">
        <v>43469</v>
      </c>
      <c r="K970" s="48">
        <v>43600</v>
      </c>
      <c r="L970" s="40">
        <v>44</v>
      </c>
      <c r="M970" s="40">
        <v>175</v>
      </c>
      <c r="N970" s="40">
        <v>12520</v>
      </c>
      <c r="O970" s="42">
        <f t="shared" si="108"/>
        <v>88391.2</v>
      </c>
      <c r="P970" s="42"/>
      <c r="Q970" s="42">
        <v>870</v>
      </c>
      <c r="R970" s="42">
        <v>17.25</v>
      </c>
      <c r="S970" s="42">
        <f t="shared" si="109"/>
        <v>6142.2</v>
      </c>
      <c r="T970" s="49">
        <f t="shared" si="107"/>
        <v>15007.5</v>
      </c>
      <c r="U970" s="40"/>
      <c r="V970" s="40"/>
      <c r="W970" s="40"/>
      <c r="X970" s="49">
        <v>810</v>
      </c>
      <c r="Y970" s="42">
        <f t="shared" si="110"/>
        <v>5718.5999999999995</v>
      </c>
      <c r="Z970" s="40">
        <f t="shared" si="111"/>
        <v>105952.95</v>
      </c>
      <c r="AA970" s="42">
        <f t="shared" si="112"/>
        <v>17561.75</v>
      </c>
      <c r="AB970" s="40"/>
      <c r="AC970" s="40"/>
      <c r="AD970" s="40"/>
      <c r="AE970" s="40"/>
      <c r="AF970" s="40"/>
      <c r="AG970" s="40"/>
      <c r="AH970" s="40"/>
    </row>
    <row r="971" spans="1:34" s="29" customFormat="1" x14ac:dyDescent="0.25">
      <c r="A971" s="56">
        <v>968</v>
      </c>
      <c r="B971" s="56" t="s">
        <v>957</v>
      </c>
      <c r="C971" s="40" t="s">
        <v>994</v>
      </c>
      <c r="D971" s="40" t="s">
        <v>959</v>
      </c>
      <c r="E971" s="40">
        <v>102.3</v>
      </c>
      <c r="F971" s="38" t="s">
        <v>1845</v>
      </c>
      <c r="G971" s="38" t="s">
        <v>788</v>
      </c>
      <c r="H971" s="40">
        <v>35</v>
      </c>
      <c r="I971" s="48">
        <v>43428</v>
      </c>
      <c r="J971" s="48">
        <v>43471</v>
      </c>
      <c r="K971" s="48">
        <v>43597</v>
      </c>
      <c r="L971" s="40">
        <v>43</v>
      </c>
      <c r="M971" s="40">
        <v>169</v>
      </c>
      <c r="N971" s="40">
        <v>10690</v>
      </c>
      <c r="O971" s="42">
        <f t="shared" si="108"/>
        <v>75471.400000000009</v>
      </c>
      <c r="P971" s="42"/>
      <c r="Q971" s="42">
        <v>850</v>
      </c>
      <c r="R971" s="42">
        <v>17.5</v>
      </c>
      <c r="S971" s="42">
        <f t="shared" si="109"/>
        <v>6001</v>
      </c>
      <c r="T971" s="49">
        <f t="shared" si="107"/>
        <v>14875</v>
      </c>
      <c r="U971" s="40"/>
      <c r="V971" s="40"/>
      <c r="W971" s="40"/>
      <c r="X971" s="49">
        <v>800</v>
      </c>
      <c r="Y971" s="42">
        <f t="shared" si="110"/>
        <v>5648</v>
      </c>
      <c r="Z971" s="40">
        <f t="shared" si="111"/>
        <v>105017.5</v>
      </c>
      <c r="AA971" s="42">
        <f t="shared" si="112"/>
        <v>29546.099999999991</v>
      </c>
      <c r="AB971" s="40"/>
      <c r="AC971" s="40"/>
      <c r="AD971" s="40"/>
      <c r="AE971" s="40"/>
      <c r="AF971" s="40"/>
      <c r="AG971" s="40"/>
      <c r="AH971" s="40"/>
    </row>
    <row r="972" spans="1:34" s="29" customFormat="1" x14ac:dyDescent="0.25">
      <c r="A972" s="56">
        <v>969</v>
      </c>
      <c r="B972" s="56" t="s">
        <v>957</v>
      </c>
      <c r="C972" s="40" t="s">
        <v>995</v>
      </c>
      <c r="D972" s="40" t="s">
        <v>959</v>
      </c>
      <c r="E972" s="40">
        <v>102.4</v>
      </c>
      <c r="F972" s="38" t="s">
        <v>1846</v>
      </c>
      <c r="G972" s="38" t="s">
        <v>789</v>
      </c>
      <c r="H972" s="40">
        <v>35</v>
      </c>
      <c r="I972" s="48">
        <v>43429</v>
      </c>
      <c r="J972" s="48">
        <v>43470</v>
      </c>
      <c r="K972" s="48">
        <v>43602</v>
      </c>
      <c r="L972" s="40">
        <v>41</v>
      </c>
      <c r="M972" s="40">
        <v>173</v>
      </c>
      <c r="N972" s="40">
        <v>10190</v>
      </c>
      <c r="O972" s="42">
        <f t="shared" si="108"/>
        <v>71941.400000000009</v>
      </c>
      <c r="P972" s="42"/>
      <c r="Q972" s="42">
        <v>790</v>
      </c>
      <c r="R972" s="42">
        <v>17</v>
      </c>
      <c r="S972" s="42">
        <f t="shared" si="109"/>
        <v>5577.4000000000005</v>
      </c>
      <c r="T972" s="49">
        <f t="shared" si="107"/>
        <v>13430</v>
      </c>
      <c r="U972" s="40"/>
      <c r="V972" s="40"/>
      <c r="W972" s="40"/>
      <c r="X972" s="49">
        <v>710</v>
      </c>
      <c r="Y972" s="42">
        <f t="shared" si="110"/>
        <v>5012.5999999999995</v>
      </c>
      <c r="Z972" s="40">
        <f t="shared" si="111"/>
        <v>94815.8</v>
      </c>
      <c r="AA972" s="42">
        <f t="shared" si="112"/>
        <v>22874.399999999994</v>
      </c>
      <c r="AB972" s="40"/>
      <c r="AC972" s="40"/>
      <c r="AD972" s="40"/>
      <c r="AE972" s="40"/>
      <c r="AF972" s="40"/>
      <c r="AG972" s="40"/>
      <c r="AH972" s="40"/>
    </row>
    <row r="973" spans="1:34" s="29" customFormat="1" x14ac:dyDescent="0.25">
      <c r="A973" s="56">
        <v>970</v>
      </c>
      <c r="B973" s="56" t="s">
        <v>957</v>
      </c>
      <c r="C973" s="40" t="s">
        <v>996</v>
      </c>
      <c r="D973" s="40" t="s">
        <v>959</v>
      </c>
      <c r="E973" s="40">
        <v>102.5</v>
      </c>
      <c r="F973" s="38" t="s">
        <v>1846</v>
      </c>
      <c r="G973" s="38" t="s">
        <v>789</v>
      </c>
      <c r="H973" s="40">
        <v>35</v>
      </c>
      <c r="I973" s="48">
        <v>43430</v>
      </c>
      <c r="J973" s="48">
        <v>43473</v>
      </c>
      <c r="K973" s="48">
        <v>43600</v>
      </c>
      <c r="L973" s="40">
        <v>43</v>
      </c>
      <c r="M973" s="40">
        <v>170</v>
      </c>
      <c r="N973" s="40">
        <v>10790</v>
      </c>
      <c r="O973" s="42">
        <f t="shared" si="108"/>
        <v>76177.399999999994</v>
      </c>
      <c r="P973" s="42"/>
      <c r="Q973" s="42">
        <v>780</v>
      </c>
      <c r="R973" s="42">
        <v>17</v>
      </c>
      <c r="S973" s="42">
        <f t="shared" si="109"/>
        <v>5506.7999999999993</v>
      </c>
      <c r="T973" s="49">
        <f t="shared" si="107"/>
        <v>13260</v>
      </c>
      <c r="U973" s="40"/>
      <c r="V973" s="40"/>
      <c r="W973" s="40"/>
      <c r="X973" s="49">
        <v>630</v>
      </c>
      <c r="Y973" s="42">
        <f t="shared" si="110"/>
        <v>4447.8</v>
      </c>
      <c r="Z973" s="40">
        <f t="shared" si="111"/>
        <v>93615.599999999991</v>
      </c>
      <c r="AA973" s="42">
        <f t="shared" si="112"/>
        <v>17438.199999999997</v>
      </c>
      <c r="AB973" s="40"/>
      <c r="AC973" s="40"/>
      <c r="AD973" s="40"/>
      <c r="AE973" s="40"/>
      <c r="AF973" s="40"/>
      <c r="AG973" s="40"/>
      <c r="AH973" s="40"/>
    </row>
    <row r="974" spans="1:34" s="29" customFormat="1" x14ac:dyDescent="0.25">
      <c r="A974" s="56">
        <v>971</v>
      </c>
      <c r="B974" s="56" t="s">
        <v>957</v>
      </c>
      <c r="C974" s="40" t="s">
        <v>997</v>
      </c>
      <c r="D974" s="40" t="s">
        <v>959</v>
      </c>
      <c r="E974" s="40">
        <v>102.8</v>
      </c>
      <c r="F974" s="38" t="s">
        <v>1847</v>
      </c>
      <c r="G974" s="38" t="s">
        <v>790</v>
      </c>
      <c r="H974" s="40">
        <v>35</v>
      </c>
      <c r="I974" s="48">
        <v>43430</v>
      </c>
      <c r="J974" s="48">
        <v>43473</v>
      </c>
      <c r="K974" s="48">
        <v>43592</v>
      </c>
      <c r="L974" s="40">
        <v>43</v>
      </c>
      <c r="M974" s="40">
        <v>162</v>
      </c>
      <c r="N974" s="40">
        <v>10830</v>
      </c>
      <c r="O974" s="42">
        <f t="shared" si="108"/>
        <v>76459.8</v>
      </c>
      <c r="P974" s="42"/>
      <c r="Q974" s="42">
        <v>760</v>
      </c>
      <c r="R974" s="42">
        <v>16.5</v>
      </c>
      <c r="S974" s="42">
        <f t="shared" si="109"/>
        <v>5365.6</v>
      </c>
      <c r="T974" s="49">
        <f t="shared" si="107"/>
        <v>12540</v>
      </c>
      <c r="U974" s="40"/>
      <c r="V974" s="40"/>
      <c r="W974" s="40"/>
      <c r="X974" s="49">
        <v>720</v>
      </c>
      <c r="Y974" s="42">
        <f t="shared" si="110"/>
        <v>5083.2</v>
      </c>
      <c r="Z974" s="40">
        <f t="shared" si="111"/>
        <v>88532.400000000009</v>
      </c>
      <c r="AA974" s="42">
        <f t="shared" si="112"/>
        <v>12072.600000000006</v>
      </c>
      <c r="AB974" s="40"/>
      <c r="AC974" s="40"/>
      <c r="AD974" s="40"/>
      <c r="AE974" s="40"/>
      <c r="AF974" s="40"/>
      <c r="AG974" s="40"/>
      <c r="AH974" s="40"/>
    </row>
    <row r="975" spans="1:34" s="29" customFormat="1" x14ac:dyDescent="0.25">
      <c r="A975" s="56">
        <v>972</v>
      </c>
      <c r="B975" s="56" t="s">
        <v>957</v>
      </c>
      <c r="C975" s="40" t="s">
        <v>998</v>
      </c>
      <c r="D975" s="40" t="s">
        <v>959</v>
      </c>
      <c r="E975" s="40">
        <v>102.9</v>
      </c>
      <c r="F975" s="38" t="s">
        <v>1848</v>
      </c>
      <c r="G975" s="38" t="s">
        <v>791</v>
      </c>
      <c r="H975" s="40">
        <v>35</v>
      </c>
      <c r="I975" s="48">
        <v>43427</v>
      </c>
      <c r="J975" s="48">
        <v>43474</v>
      </c>
      <c r="K975" s="48">
        <v>43589</v>
      </c>
      <c r="L975" s="40">
        <v>47</v>
      </c>
      <c r="M975" s="40">
        <v>162</v>
      </c>
      <c r="N975" s="40">
        <v>10680</v>
      </c>
      <c r="O975" s="42">
        <f t="shared" si="108"/>
        <v>75400.800000000003</v>
      </c>
      <c r="P975" s="42"/>
      <c r="Q975" s="42">
        <v>780</v>
      </c>
      <c r="R975" s="42">
        <v>16</v>
      </c>
      <c r="S975" s="42">
        <f t="shared" si="109"/>
        <v>5506.7999999999993</v>
      </c>
      <c r="T975" s="49">
        <f t="shared" si="107"/>
        <v>12480</v>
      </c>
      <c r="U975" s="40"/>
      <c r="V975" s="40"/>
      <c r="W975" s="40"/>
      <c r="X975" s="49">
        <v>720</v>
      </c>
      <c r="Y975" s="42">
        <f t="shared" si="110"/>
        <v>5083.2</v>
      </c>
      <c r="Z975" s="40">
        <f t="shared" si="111"/>
        <v>88108.799999999988</v>
      </c>
      <c r="AA975" s="42">
        <f t="shared" si="112"/>
        <v>12707.999999999985</v>
      </c>
      <c r="AB975" s="40"/>
      <c r="AC975" s="40"/>
      <c r="AD975" s="40"/>
      <c r="AE975" s="40"/>
      <c r="AF975" s="40"/>
      <c r="AG975" s="40"/>
      <c r="AH975" s="40"/>
    </row>
    <row r="976" spans="1:34" s="29" customFormat="1" x14ac:dyDescent="0.25">
      <c r="A976" s="56">
        <v>973</v>
      </c>
      <c r="B976" s="56" t="s">
        <v>957</v>
      </c>
      <c r="C976" s="40" t="s">
        <v>999</v>
      </c>
      <c r="D976" s="40" t="s">
        <v>959</v>
      </c>
      <c r="E976" s="40">
        <v>102.11</v>
      </c>
      <c r="F976" s="38" t="s">
        <v>1849</v>
      </c>
      <c r="G976" s="38" t="s">
        <v>792</v>
      </c>
      <c r="H976" s="40">
        <v>35</v>
      </c>
      <c r="I976" s="48">
        <v>43430</v>
      </c>
      <c r="J976" s="48">
        <v>43475</v>
      </c>
      <c r="K976" s="48">
        <v>43594</v>
      </c>
      <c r="L976" s="40">
        <v>45</v>
      </c>
      <c r="M976" s="40">
        <v>164</v>
      </c>
      <c r="N976" s="40">
        <v>10420</v>
      </c>
      <c r="O976" s="42">
        <f t="shared" si="108"/>
        <v>73565.2</v>
      </c>
      <c r="P976" s="42"/>
      <c r="Q976" s="42">
        <v>810</v>
      </c>
      <c r="R976" s="42">
        <v>16.5</v>
      </c>
      <c r="S976" s="42">
        <f t="shared" si="109"/>
        <v>5718.5999999999995</v>
      </c>
      <c r="T976" s="49">
        <f t="shared" si="107"/>
        <v>13365</v>
      </c>
      <c r="U976" s="40"/>
      <c r="V976" s="40"/>
      <c r="W976" s="40"/>
      <c r="X976" s="49">
        <v>760</v>
      </c>
      <c r="Y976" s="42">
        <f t="shared" si="110"/>
        <v>5365.6</v>
      </c>
      <c r="Z976" s="40">
        <f t="shared" si="111"/>
        <v>94356.9</v>
      </c>
      <c r="AA976" s="42">
        <f t="shared" si="112"/>
        <v>20791.699999999997</v>
      </c>
      <c r="AB976" s="40"/>
      <c r="AC976" s="40"/>
      <c r="AD976" s="40"/>
      <c r="AE976" s="40"/>
      <c r="AF976" s="40"/>
      <c r="AG976" s="40"/>
      <c r="AH976" s="40"/>
    </row>
    <row r="977" spans="1:34" s="29" customFormat="1" x14ac:dyDescent="0.25">
      <c r="A977" s="56">
        <v>974</v>
      </c>
      <c r="B977" s="56" t="s">
        <v>957</v>
      </c>
      <c r="C977" s="40" t="s">
        <v>1000</v>
      </c>
      <c r="D977" s="40" t="s">
        <v>959</v>
      </c>
      <c r="E977" s="40">
        <v>102.12</v>
      </c>
      <c r="F977" s="38" t="s">
        <v>1850</v>
      </c>
      <c r="G977" s="38" t="s">
        <v>787</v>
      </c>
      <c r="H977" s="40">
        <v>35</v>
      </c>
      <c r="I977" s="48">
        <v>43430</v>
      </c>
      <c r="J977" s="48">
        <v>43476</v>
      </c>
      <c r="K977" s="48">
        <v>43591</v>
      </c>
      <c r="L977" s="40">
        <v>46</v>
      </c>
      <c r="M977" s="40">
        <v>161</v>
      </c>
      <c r="N977" s="40">
        <v>10830</v>
      </c>
      <c r="O977" s="42">
        <f t="shared" si="108"/>
        <v>76459.8</v>
      </c>
      <c r="P977" s="42"/>
      <c r="Q977" s="42">
        <v>820</v>
      </c>
      <c r="R977" s="42">
        <v>15.5</v>
      </c>
      <c r="S977" s="42">
        <f t="shared" si="109"/>
        <v>5789.2</v>
      </c>
      <c r="T977" s="49">
        <f t="shared" si="107"/>
        <v>12710</v>
      </c>
      <c r="U977" s="40"/>
      <c r="V977" s="40"/>
      <c r="W977" s="40"/>
      <c r="X977" s="49">
        <v>830</v>
      </c>
      <c r="Y977" s="42">
        <f t="shared" si="110"/>
        <v>5859.8</v>
      </c>
      <c r="Z977" s="40">
        <f t="shared" si="111"/>
        <v>89732.599999999991</v>
      </c>
      <c r="AA977" s="42">
        <f t="shared" si="112"/>
        <v>13272.799999999988</v>
      </c>
      <c r="AB977" s="40"/>
      <c r="AC977" s="40"/>
      <c r="AD977" s="40"/>
      <c r="AE977" s="40"/>
      <c r="AF977" s="40"/>
      <c r="AG977" s="40"/>
      <c r="AH977" s="40"/>
    </row>
    <row r="978" spans="1:34" s="29" customFormat="1" x14ac:dyDescent="0.25">
      <c r="A978" s="56">
        <v>975</v>
      </c>
      <c r="B978" s="56" t="s">
        <v>957</v>
      </c>
      <c r="C978" s="40" t="s">
        <v>1001</v>
      </c>
      <c r="D978" s="40" t="s">
        <v>959</v>
      </c>
      <c r="E978" s="40">
        <v>102.13</v>
      </c>
      <c r="F978" s="38" t="s">
        <v>1844</v>
      </c>
      <c r="G978" s="38" t="s">
        <v>787</v>
      </c>
      <c r="H978" s="40">
        <v>35</v>
      </c>
      <c r="I978" s="48">
        <v>43426</v>
      </c>
      <c r="J978" s="48">
        <v>43472</v>
      </c>
      <c r="K978" s="48">
        <v>43590</v>
      </c>
      <c r="L978" s="40">
        <v>46</v>
      </c>
      <c r="M978" s="40">
        <v>164</v>
      </c>
      <c r="N978" s="40">
        <v>11130</v>
      </c>
      <c r="O978" s="42">
        <f t="shared" si="108"/>
        <v>78577.8</v>
      </c>
      <c r="P978" s="42"/>
      <c r="Q978" s="42">
        <v>835</v>
      </c>
      <c r="R978" s="42">
        <v>15</v>
      </c>
      <c r="S978" s="42">
        <f t="shared" si="109"/>
        <v>5895.1</v>
      </c>
      <c r="T978" s="49">
        <f t="shared" si="107"/>
        <v>12525</v>
      </c>
      <c r="U978" s="40"/>
      <c r="V978" s="40"/>
      <c r="W978" s="40"/>
      <c r="X978" s="49">
        <v>780</v>
      </c>
      <c r="Y978" s="42">
        <f t="shared" si="110"/>
        <v>5506.7999999999993</v>
      </c>
      <c r="Z978" s="40">
        <f t="shared" si="111"/>
        <v>88426.5</v>
      </c>
      <c r="AA978" s="42">
        <f t="shared" si="112"/>
        <v>9848.6999999999971</v>
      </c>
      <c r="AB978" s="40"/>
      <c r="AC978" s="40"/>
      <c r="AD978" s="40"/>
      <c r="AE978" s="40"/>
      <c r="AF978" s="40"/>
      <c r="AG978" s="40"/>
      <c r="AH978" s="40"/>
    </row>
    <row r="979" spans="1:34" s="29" customFormat="1" x14ac:dyDescent="0.25">
      <c r="A979" s="56">
        <v>976</v>
      </c>
      <c r="B979" s="56" t="s">
        <v>957</v>
      </c>
      <c r="C979" s="40" t="s">
        <v>1002</v>
      </c>
      <c r="D979" s="40" t="s">
        <v>959</v>
      </c>
      <c r="E979" s="40">
        <v>102.14</v>
      </c>
      <c r="F979" s="38" t="s">
        <v>1851</v>
      </c>
      <c r="G979" s="38" t="s">
        <v>793</v>
      </c>
      <c r="H979" s="40">
        <v>35</v>
      </c>
      <c r="I979" s="48">
        <v>43428</v>
      </c>
      <c r="J979" s="48">
        <v>43472</v>
      </c>
      <c r="K979" s="48">
        <v>43592</v>
      </c>
      <c r="L979" s="40">
        <v>44</v>
      </c>
      <c r="M979" s="40">
        <v>164</v>
      </c>
      <c r="N979" s="40">
        <v>11140</v>
      </c>
      <c r="O979" s="42">
        <f t="shared" si="108"/>
        <v>78648.399999999994</v>
      </c>
      <c r="P979" s="42"/>
      <c r="Q979" s="42">
        <v>855</v>
      </c>
      <c r="R979" s="42">
        <v>15.5</v>
      </c>
      <c r="S979" s="42">
        <f t="shared" si="109"/>
        <v>6036.2999999999993</v>
      </c>
      <c r="T979" s="49">
        <f t="shared" si="107"/>
        <v>13252.5</v>
      </c>
      <c r="U979" s="40"/>
      <c r="V979" s="40"/>
      <c r="W979" s="40"/>
      <c r="X979" s="49">
        <v>805</v>
      </c>
      <c r="Y979" s="42">
        <f t="shared" si="110"/>
        <v>5683.3</v>
      </c>
      <c r="Z979" s="40">
        <f t="shared" si="111"/>
        <v>93562.65</v>
      </c>
      <c r="AA979" s="42">
        <f t="shared" si="112"/>
        <v>14914.25</v>
      </c>
      <c r="AB979" s="40"/>
      <c r="AC979" s="40"/>
      <c r="AD979" s="40"/>
      <c r="AE979" s="40"/>
      <c r="AF979" s="40"/>
      <c r="AG979" s="40"/>
      <c r="AH979" s="40"/>
    </row>
    <row r="980" spans="1:34" s="29" customFormat="1" x14ac:dyDescent="0.25">
      <c r="A980" s="56">
        <v>977</v>
      </c>
      <c r="B980" s="56" t="s">
        <v>957</v>
      </c>
      <c r="C980" s="40" t="s">
        <v>1003</v>
      </c>
      <c r="D980" s="40" t="s">
        <v>959</v>
      </c>
      <c r="E980" s="40">
        <v>102.15</v>
      </c>
      <c r="F980" s="38" t="s">
        <v>1852</v>
      </c>
      <c r="G980" s="38" t="s">
        <v>794</v>
      </c>
      <c r="H980" s="40">
        <v>35</v>
      </c>
      <c r="I980" s="48">
        <v>43429</v>
      </c>
      <c r="J980" s="48">
        <v>43474</v>
      </c>
      <c r="K980" s="48">
        <v>43591</v>
      </c>
      <c r="L980" s="40">
        <v>45</v>
      </c>
      <c r="M980" s="40">
        <v>162</v>
      </c>
      <c r="N980" s="40">
        <v>11330</v>
      </c>
      <c r="O980" s="42">
        <f t="shared" si="108"/>
        <v>79989.8</v>
      </c>
      <c r="P980" s="42"/>
      <c r="Q980" s="42">
        <v>842</v>
      </c>
      <c r="R980" s="42">
        <v>15.5</v>
      </c>
      <c r="S980" s="42">
        <f t="shared" si="109"/>
        <v>5944.5199999999995</v>
      </c>
      <c r="T980" s="49">
        <f t="shared" si="107"/>
        <v>13051</v>
      </c>
      <c r="U980" s="40"/>
      <c r="V980" s="40"/>
      <c r="W980" s="40"/>
      <c r="X980" s="49">
        <v>810</v>
      </c>
      <c r="Y980" s="42">
        <f t="shared" si="110"/>
        <v>5718.5999999999995</v>
      </c>
      <c r="Z980" s="40">
        <f t="shared" si="111"/>
        <v>92140.06</v>
      </c>
      <c r="AA980" s="42">
        <f t="shared" si="112"/>
        <v>12150.259999999995</v>
      </c>
      <c r="AB980" s="40"/>
      <c r="AC980" s="40"/>
      <c r="AD980" s="40"/>
      <c r="AE980" s="40"/>
      <c r="AF980" s="40"/>
      <c r="AG980" s="40"/>
      <c r="AH980" s="40"/>
    </row>
    <row r="981" spans="1:34" s="29" customFormat="1" x14ac:dyDescent="0.25">
      <c r="A981" s="56">
        <v>978</v>
      </c>
      <c r="B981" s="56" t="s">
        <v>957</v>
      </c>
      <c r="C981" s="40" t="s">
        <v>1004</v>
      </c>
      <c r="D981" s="40" t="s">
        <v>959</v>
      </c>
      <c r="E981" s="40">
        <v>102.16</v>
      </c>
      <c r="F981" s="38" t="s">
        <v>1853</v>
      </c>
      <c r="G981" s="38" t="s">
        <v>795</v>
      </c>
      <c r="H981" s="40">
        <v>35</v>
      </c>
      <c r="I981" s="48">
        <v>43426</v>
      </c>
      <c r="J981" s="48">
        <v>43470</v>
      </c>
      <c r="K981" s="48">
        <v>43590</v>
      </c>
      <c r="L981" s="40">
        <v>44</v>
      </c>
      <c r="M981" s="40">
        <v>164</v>
      </c>
      <c r="N981" s="40">
        <v>10540</v>
      </c>
      <c r="O981" s="42">
        <f t="shared" si="108"/>
        <v>74412.400000000009</v>
      </c>
      <c r="P981" s="42"/>
      <c r="Q981" s="42">
        <v>855</v>
      </c>
      <c r="R981" s="42">
        <v>16</v>
      </c>
      <c r="S981" s="42">
        <f t="shared" si="109"/>
        <v>6036.2999999999993</v>
      </c>
      <c r="T981" s="49">
        <f t="shared" si="107"/>
        <v>13680</v>
      </c>
      <c r="U981" s="40"/>
      <c r="V981" s="40"/>
      <c r="W981" s="40"/>
      <c r="X981" s="49">
        <v>810</v>
      </c>
      <c r="Y981" s="42">
        <f t="shared" si="110"/>
        <v>5718.5999999999995</v>
      </c>
      <c r="Z981" s="40">
        <f t="shared" si="111"/>
        <v>96580.799999999988</v>
      </c>
      <c r="AA981" s="42">
        <f t="shared" si="112"/>
        <v>22168.39999999998</v>
      </c>
      <c r="AB981" s="40"/>
      <c r="AC981" s="40"/>
      <c r="AD981" s="40"/>
      <c r="AE981" s="40"/>
      <c r="AF981" s="40"/>
      <c r="AG981" s="40"/>
      <c r="AH981" s="40"/>
    </row>
    <row r="982" spans="1:34" s="29" customFormat="1" x14ac:dyDescent="0.25">
      <c r="A982" s="56">
        <v>979</v>
      </c>
      <c r="B982" s="56" t="s">
        <v>824</v>
      </c>
      <c r="C982" s="40" t="s">
        <v>1005</v>
      </c>
      <c r="D982" s="40" t="s">
        <v>1006</v>
      </c>
      <c r="E982" s="40">
        <v>83.25</v>
      </c>
      <c r="F982" s="38" t="s">
        <v>1854</v>
      </c>
      <c r="G982" s="38" t="s">
        <v>796</v>
      </c>
      <c r="H982" s="40">
        <v>35</v>
      </c>
      <c r="I982" s="48">
        <v>43434</v>
      </c>
      <c r="J982" s="48">
        <v>43469</v>
      </c>
      <c r="K982" s="48">
        <v>43580</v>
      </c>
      <c r="L982" s="40">
        <v>35</v>
      </c>
      <c r="M982" s="40">
        <v>146</v>
      </c>
      <c r="N982" s="40">
        <v>8377</v>
      </c>
      <c r="O982" s="42">
        <f t="shared" si="108"/>
        <v>59141.62</v>
      </c>
      <c r="P982" s="42"/>
      <c r="Q982" s="42">
        <v>740</v>
      </c>
      <c r="R982" s="42">
        <v>15.5</v>
      </c>
      <c r="S982" s="42">
        <f t="shared" si="109"/>
        <v>5224.3999999999996</v>
      </c>
      <c r="T982" s="49">
        <f t="shared" si="107"/>
        <v>11470</v>
      </c>
      <c r="U982" s="40"/>
      <c r="V982" s="40"/>
      <c r="W982" s="40"/>
      <c r="X982" s="49">
        <v>700</v>
      </c>
      <c r="Y982" s="42">
        <f t="shared" si="110"/>
        <v>4942</v>
      </c>
      <c r="Z982" s="40">
        <f t="shared" si="111"/>
        <v>80978.2</v>
      </c>
      <c r="AA982" s="42">
        <f t="shared" si="112"/>
        <v>21836.579999999994</v>
      </c>
      <c r="AB982" s="40"/>
      <c r="AC982" s="40"/>
      <c r="AD982" s="40"/>
      <c r="AE982" s="40"/>
      <c r="AF982" s="40"/>
      <c r="AG982" s="40"/>
      <c r="AH982" s="40"/>
    </row>
    <row r="983" spans="1:34" s="29" customFormat="1" x14ac:dyDescent="0.25">
      <c r="A983" s="56">
        <v>980</v>
      </c>
      <c r="B983" s="56" t="s">
        <v>824</v>
      </c>
      <c r="C983" s="40" t="s">
        <v>1007</v>
      </c>
      <c r="D983" s="40" t="s">
        <v>1006</v>
      </c>
      <c r="E983" s="40">
        <v>83.24</v>
      </c>
      <c r="F983" s="38" t="s">
        <v>1855</v>
      </c>
      <c r="G983" s="38" t="s">
        <v>798</v>
      </c>
      <c r="H983" s="40">
        <v>35</v>
      </c>
      <c r="I983" s="48">
        <v>43420</v>
      </c>
      <c r="J983" s="48">
        <v>43449</v>
      </c>
      <c r="K983" s="48">
        <v>43565</v>
      </c>
      <c r="L983" s="40">
        <v>29</v>
      </c>
      <c r="M983" s="40">
        <v>145</v>
      </c>
      <c r="N983" s="40">
        <v>7757</v>
      </c>
      <c r="O983" s="42">
        <f t="shared" si="108"/>
        <v>54764.42</v>
      </c>
      <c r="P983" s="42"/>
      <c r="Q983" s="42">
        <v>370</v>
      </c>
      <c r="R983" s="42">
        <v>15.75</v>
      </c>
      <c r="S983" s="42">
        <f t="shared" si="109"/>
        <v>2612.1999999999998</v>
      </c>
      <c r="T983" s="49">
        <f t="shared" si="107"/>
        <v>5827.5</v>
      </c>
      <c r="U983" s="40"/>
      <c r="V983" s="40"/>
      <c r="W983" s="40"/>
      <c r="X983" s="49">
        <v>350</v>
      </c>
      <c r="Y983" s="42">
        <f t="shared" si="110"/>
        <v>2471</v>
      </c>
      <c r="Z983" s="40">
        <f t="shared" si="111"/>
        <v>41142.149999999994</v>
      </c>
      <c r="AA983" s="42">
        <f t="shared" si="112"/>
        <v>-13622.270000000004</v>
      </c>
      <c r="AB983" s="40"/>
      <c r="AC983" s="40"/>
      <c r="AD983" s="40"/>
      <c r="AE983" s="40"/>
      <c r="AF983" s="40"/>
      <c r="AG983" s="40"/>
      <c r="AH983" s="40"/>
    </row>
    <row r="984" spans="1:34" s="29" customFormat="1" x14ac:dyDescent="0.25">
      <c r="A984" s="56">
        <v>981</v>
      </c>
      <c r="B984" s="56" t="s">
        <v>824</v>
      </c>
      <c r="C984" s="40" t="s">
        <v>1008</v>
      </c>
      <c r="D984" s="40" t="s">
        <v>1006</v>
      </c>
      <c r="E984" s="40">
        <v>83.22</v>
      </c>
      <c r="F984" s="38" t="s">
        <v>1856</v>
      </c>
      <c r="G984" s="38" t="s">
        <v>799</v>
      </c>
      <c r="H984" s="40">
        <v>35</v>
      </c>
      <c r="I984" s="48">
        <v>43420</v>
      </c>
      <c r="J984" s="48">
        <v>43454</v>
      </c>
      <c r="K984" s="48">
        <v>43580</v>
      </c>
      <c r="L984" s="40">
        <v>34</v>
      </c>
      <c r="M984" s="40">
        <v>160</v>
      </c>
      <c r="N984" s="40">
        <v>8307</v>
      </c>
      <c r="O984" s="42">
        <f t="shared" si="108"/>
        <v>58647.42</v>
      </c>
      <c r="P984" s="42"/>
      <c r="Q984" s="42">
        <v>690</v>
      </c>
      <c r="R984" s="42">
        <v>15.75</v>
      </c>
      <c r="S984" s="42">
        <f t="shared" si="109"/>
        <v>4871.4000000000005</v>
      </c>
      <c r="T984" s="49">
        <f t="shared" si="107"/>
        <v>10867.5</v>
      </c>
      <c r="U984" s="40"/>
      <c r="V984" s="40"/>
      <c r="W984" s="40"/>
      <c r="X984" s="49">
        <v>650</v>
      </c>
      <c r="Y984" s="42">
        <f t="shared" si="110"/>
        <v>4589</v>
      </c>
      <c r="Z984" s="40">
        <f t="shared" si="111"/>
        <v>76724.55</v>
      </c>
      <c r="AA984" s="42">
        <f t="shared" si="112"/>
        <v>18077.130000000005</v>
      </c>
      <c r="AB984" s="40"/>
      <c r="AC984" s="40"/>
      <c r="AD984" s="40"/>
      <c r="AE984" s="40"/>
      <c r="AF984" s="40"/>
      <c r="AG984" s="40"/>
      <c r="AH984" s="40"/>
    </row>
    <row r="985" spans="1:34" s="29" customFormat="1" x14ac:dyDescent="0.25">
      <c r="A985" s="56">
        <v>982</v>
      </c>
      <c r="B985" s="56" t="s">
        <v>824</v>
      </c>
      <c r="C985" s="40" t="s">
        <v>1009</v>
      </c>
      <c r="D985" s="40" t="s">
        <v>1006</v>
      </c>
      <c r="E985" s="42">
        <v>83.2</v>
      </c>
      <c r="F985" s="38" t="s">
        <v>1857</v>
      </c>
      <c r="G985" s="38" t="s">
        <v>787</v>
      </c>
      <c r="H985" s="40">
        <v>35</v>
      </c>
      <c r="I985" s="48">
        <v>43420</v>
      </c>
      <c r="J985" s="48">
        <v>43451</v>
      </c>
      <c r="K985" s="48">
        <v>43580</v>
      </c>
      <c r="L985" s="40">
        <v>31</v>
      </c>
      <c r="M985" s="40">
        <v>160</v>
      </c>
      <c r="N985" s="40">
        <v>8657</v>
      </c>
      <c r="O985" s="42">
        <f t="shared" si="108"/>
        <v>61118.42</v>
      </c>
      <c r="P985" s="42"/>
      <c r="Q985" s="42">
        <v>750</v>
      </c>
      <c r="R985" s="42">
        <v>15.5</v>
      </c>
      <c r="S985" s="42">
        <f t="shared" si="109"/>
        <v>5294.9999999999991</v>
      </c>
      <c r="T985" s="49">
        <f t="shared" si="107"/>
        <v>11625</v>
      </c>
      <c r="U985" s="40"/>
      <c r="V985" s="40"/>
      <c r="W985" s="40"/>
      <c r="X985" s="49">
        <v>720</v>
      </c>
      <c r="Y985" s="42">
        <f t="shared" si="110"/>
        <v>5083.2</v>
      </c>
      <c r="Z985" s="40">
        <f t="shared" si="111"/>
        <v>82072.499999999985</v>
      </c>
      <c r="AA985" s="42">
        <f t="shared" si="112"/>
        <v>20954.079999999987</v>
      </c>
      <c r="AB985" s="40"/>
      <c r="AC985" s="40"/>
      <c r="AD985" s="40"/>
      <c r="AE985" s="40"/>
      <c r="AF985" s="40"/>
      <c r="AG985" s="40"/>
      <c r="AH985" s="40"/>
    </row>
    <row r="986" spans="1:34" s="29" customFormat="1" x14ac:dyDescent="0.25">
      <c r="A986" s="56">
        <v>983</v>
      </c>
      <c r="B986" s="56" t="s">
        <v>824</v>
      </c>
      <c r="C986" s="40" t="s">
        <v>1010</v>
      </c>
      <c r="D986" s="40" t="s">
        <v>1006</v>
      </c>
      <c r="E986" s="40">
        <v>83.19</v>
      </c>
      <c r="F986" s="38" t="s">
        <v>1844</v>
      </c>
      <c r="G986" s="38" t="s">
        <v>787</v>
      </c>
      <c r="H986" s="40">
        <v>35</v>
      </c>
      <c r="I986" s="48">
        <v>43420</v>
      </c>
      <c r="J986" s="48">
        <v>43449</v>
      </c>
      <c r="K986" s="48">
        <v>43583</v>
      </c>
      <c r="L986" s="40">
        <v>29</v>
      </c>
      <c r="M986" s="40">
        <v>163</v>
      </c>
      <c r="N986" s="40">
        <v>8307</v>
      </c>
      <c r="O986" s="42">
        <f t="shared" si="108"/>
        <v>58647.42</v>
      </c>
      <c r="P986" s="42"/>
      <c r="Q986" s="42">
        <v>770</v>
      </c>
      <c r="R986" s="42">
        <v>15.75</v>
      </c>
      <c r="S986" s="42">
        <f t="shared" si="109"/>
        <v>5436.2</v>
      </c>
      <c r="T986" s="49">
        <f t="shared" si="107"/>
        <v>12127.5</v>
      </c>
      <c r="U986" s="40"/>
      <c r="V986" s="40"/>
      <c r="W986" s="40"/>
      <c r="X986" s="49">
        <v>720</v>
      </c>
      <c r="Y986" s="42">
        <f t="shared" si="110"/>
        <v>5083.2</v>
      </c>
      <c r="Z986" s="40">
        <f t="shared" si="111"/>
        <v>85620.15</v>
      </c>
      <c r="AA986" s="42">
        <f t="shared" si="112"/>
        <v>26972.729999999996</v>
      </c>
      <c r="AB986" s="40"/>
      <c r="AC986" s="40"/>
      <c r="AD986" s="40"/>
      <c r="AE986" s="40"/>
      <c r="AF986" s="40"/>
      <c r="AG986" s="40"/>
      <c r="AH986" s="40"/>
    </row>
    <row r="987" spans="1:34" s="29" customFormat="1" x14ac:dyDescent="0.25">
      <c r="A987" s="56">
        <v>984</v>
      </c>
      <c r="B987" s="56" t="s">
        <v>824</v>
      </c>
      <c r="C987" s="40" t="s">
        <v>1011</v>
      </c>
      <c r="D987" s="40" t="s">
        <v>1006</v>
      </c>
      <c r="E987" s="40">
        <v>83.15</v>
      </c>
      <c r="F987" s="38" t="s">
        <v>1851</v>
      </c>
      <c r="G987" s="38" t="s">
        <v>793</v>
      </c>
      <c r="H987" s="40">
        <v>35</v>
      </c>
      <c r="I987" s="48">
        <v>43434</v>
      </c>
      <c r="J987" s="48">
        <v>43470</v>
      </c>
      <c r="K987" s="48">
        <v>43582</v>
      </c>
      <c r="L987" s="40">
        <v>36</v>
      </c>
      <c r="M987" s="40">
        <v>148</v>
      </c>
      <c r="N987" s="40">
        <v>7707</v>
      </c>
      <c r="O987" s="42">
        <f t="shared" si="108"/>
        <v>54411.42</v>
      </c>
      <c r="P987" s="42"/>
      <c r="Q987" s="42">
        <v>770</v>
      </c>
      <c r="R987" s="42">
        <v>15.5</v>
      </c>
      <c r="S987" s="42">
        <f t="shared" si="109"/>
        <v>5436.2</v>
      </c>
      <c r="T987" s="49">
        <f t="shared" si="107"/>
        <v>11935</v>
      </c>
      <c r="U987" s="40"/>
      <c r="V987" s="40"/>
      <c r="W987" s="40"/>
      <c r="X987" s="49">
        <v>720</v>
      </c>
      <c r="Y987" s="42">
        <f t="shared" si="110"/>
        <v>5083.2</v>
      </c>
      <c r="Z987" s="40">
        <f t="shared" si="111"/>
        <v>84261.099999999991</v>
      </c>
      <c r="AA987" s="42">
        <f t="shared" si="112"/>
        <v>29849.679999999993</v>
      </c>
      <c r="AB987" s="40"/>
      <c r="AC987" s="40"/>
      <c r="AD987" s="40"/>
      <c r="AE987" s="40"/>
      <c r="AF987" s="40"/>
      <c r="AG987" s="40"/>
      <c r="AH987" s="40"/>
    </row>
    <row r="988" spans="1:34" s="29" customFormat="1" x14ac:dyDescent="0.25">
      <c r="A988" s="56">
        <v>985</v>
      </c>
      <c r="B988" s="56" t="s">
        <v>824</v>
      </c>
      <c r="C988" s="40" t="s">
        <v>1012</v>
      </c>
      <c r="D988" s="40" t="s">
        <v>1006</v>
      </c>
      <c r="E988" s="40">
        <v>83.14</v>
      </c>
      <c r="F988" s="38" t="s">
        <v>1851</v>
      </c>
      <c r="G988" s="38" t="s">
        <v>793</v>
      </c>
      <c r="H988" s="40">
        <v>35</v>
      </c>
      <c r="I988" s="48">
        <v>43434</v>
      </c>
      <c r="J988" s="48">
        <v>43464</v>
      </c>
      <c r="K988" s="48">
        <v>43580</v>
      </c>
      <c r="L988" s="40">
        <v>30</v>
      </c>
      <c r="M988" s="40">
        <v>146</v>
      </c>
      <c r="N988" s="40">
        <v>8657</v>
      </c>
      <c r="O988" s="42">
        <f t="shared" si="108"/>
        <v>61118.42</v>
      </c>
      <c r="P988" s="42"/>
      <c r="Q988" s="42">
        <v>750</v>
      </c>
      <c r="R988" s="42">
        <v>15.75</v>
      </c>
      <c r="S988" s="42">
        <f t="shared" si="109"/>
        <v>5294.9999999999991</v>
      </c>
      <c r="T988" s="49">
        <f t="shared" si="107"/>
        <v>11812.5</v>
      </c>
      <c r="U988" s="40"/>
      <c r="V988" s="40"/>
      <c r="W988" s="40"/>
      <c r="X988" s="49">
        <v>720</v>
      </c>
      <c r="Y988" s="42">
        <f t="shared" si="110"/>
        <v>5083.2</v>
      </c>
      <c r="Z988" s="40">
        <f t="shared" si="111"/>
        <v>83396.249999999985</v>
      </c>
      <c r="AA988" s="42">
        <f t="shared" si="112"/>
        <v>22277.829999999987</v>
      </c>
      <c r="AB988" s="40"/>
      <c r="AC988" s="40"/>
      <c r="AD988" s="40"/>
      <c r="AE988" s="40"/>
      <c r="AF988" s="40"/>
      <c r="AG988" s="40"/>
      <c r="AH988" s="40"/>
    </row>
    <row r="989" spans="1:34" s="29" customFormat="1" x14ac:dyDescent="0.25">
      <c r="A989" s="56">
        <v>986</v>
      </c>
      <c r="B989" s="56" t="s">
        <v>824</v>
      </c>
      <c r="C989" s="40" t="s">
        <v>1013</v>
      </c>
      <c r="D989" s="40" t="s">
        <v>1006</v>
      </c>
      <c r="E989" s="40">
        <v>83.13</v>
      </c>
      <c r="F989" s="38" t="s">
        <v>1852</v>
      </c>
      <c r="G989" s="38" t="s">
        <v>794</v>
      </c>
      <c r="H989" s="40">
        <v>35</v>
      </c>
      <c r="I989" s="48">
        <v>43434</v>
      </c>
      <c r="J989" s="48">
        <v>43480</v>
      </c>
      <c r="K989" s="48">
        <v>43582</v>
      </c>
      <c r="L989" s="40">
        <v>46</v>
      </c>
      <c r="M989" s="40">
        <v>148</v>
      </c>
      <c r="N989" s="40">
        <v>8857</v>
      </c>
      <c r="O989" s="42">
        <f t="shared" si="108"/>
        <v>62530.42</v>
      </c>
      <c r="P989" s="42"/>
      <c r="Q989" s="42">
        <v>765</v>
      </c>
      <c r="R989" s="42">
        <v>16</v>
      </c>
      <c r="S989" s="42">
        <f t="shared" si="109"/>
        <v>5400.9</v>
      </c>
      <c r="T989" s="49">
        <f t="shared" si="107"/>
        <v>12240</v>
      </c>
      <c r="U989" s="40"/>
      <c r="V989" s="40"/>
      <c r="W989" s="40"/>
      <c r="X989" s="49">
        <v>720</v>
      </c>
      <c r="Y989" s="42">
        <f t="shared" si="110"/>
        <v>5083.2</v>
      </c>
      <c r="Z989" s="40">
        <f t="shared" si="111"/>
        <v>86414.399999999994</v>
      </c>
      <c r="AA989" s="42">
        <f t="shared" si="112"/>
        <v>23883.979999999996</v>
      </c>
      <c r="AB989" s="40"/>
      <c r="AC989" s="40"/>
      <c r="AD989" s="40"/>
      <c r="AE989" s="40"/>
      <c r="AF989" s="40"/>
      <c r="AG989" s="40"/>
      <c r="AH989" s="40"/>
    </row>
    <row r="990" spans="1:34" s="29" customFormat="1" x14ac:dyDescent="0.25">
      <c r="A990" s="56">
        <v>987</v>
      </c>
      <c r="B990" s="56" t="s">
        <v>824</v>
      </c>
      <c r="C990" s="40" t="s">
        <v>1014</v>
      </c>
      <c r="D990" s="40" t="s">
        <v>1006</v>
      </c>
      <c r="E990" s="40">
        <v>83.1</v>
      </c>
      <c r="F990" s="38" t="s">
        <v>1853</v>
      </c>
      <c r="G990" s="38" t="s">
        <v>795</v>
      </c>
      <c r="H990" s="40">
        <v>35</v>
      </c>
      <c r="I990" s="48">
        <v>43421</v>
      </c>
      <c r="J990" s="48">
        <v>43444</v>
      </c>
      <c r="K990" s="48">
        <v>43584</v>
      </c>
      <c r="L990" s="40">
        <v>23</v>
      </c>
      <c r="M990" s="40">
        <v>163</v>
      </c>
      <c r="N990" s="40">
        <v>8857</v>
      </c>
      <c r="O990" s="42">
        <f t="shared" si="108"/>
        <v>62530.42</v>
      </c>
      <c r="P990" s="42"/>
      <c r="Q990" s="42">
        <v>730</v>
      </c>
      <c r="R990" s="42">
        <v>15.5</v>
      </c>
      <c r="S990" s="42">
        <f t="shared" si="109"/>
        <v>5153.8</v>
      </c>
      <c r="T990" s="49">
        <f t="shared" si="107"/>
        <v>11315</v>
      </c>
      <c r="U990" s="40"/>
      <c r="V990" s="40"/>
      <c r="W990" s="40"/>
      <c r="X990" s="49">
        <v>680</v>
      </c>
      <c r="Y990" s="42">
        <f t="shared" si="110"/>
        <v>4800.7999999999993</v>
      </c>
      <c r="Z990" s="40">
        <f t="shared" si="111"/>
        <v>79883.900000000009</v>
      </c>
      <c r="AA990" s="42">
        <f t="shared" si="112"/>
        <v>17353.48000000001</v>
      </c>
      <c r="AB990" s="40"/>
      <c r="AC990" s="40"/>
      <c r="AD990" s="40"/>
      <c r="AE990" s="40"/>
      <c r="AF990" s="40"/>
      <c r="AG990" s="40"/>
      <c r="AH990" s="40"/>
    </row>
    <row r="991" spans="1:34" s="29" customFormat="1" x14ac:dyDescent="0.25">
      <c r="A991" s="56">
        <v>988</v>
      </c>
      <c r="B991" s="56" t="s">
        <v>824</v>
      </c>
      <c r="C991" s="40" t="s">
        <v>1015</v>
      </c>
      <c r="D991" s="40" t="s">
        <v>1006</v>
      </c>
      <c r="E991" s="40">
        <v>83.08</v>
      </c>
      <c r="F991" s="38" t="s">
        <v>1854</v>
      </c>
      <c r="G991" s="38" t="s">
        <v>796</v>
      </c>
      <c r="H991" s="40">
        <v>35</v>
      </c>
      <c r="I991" s="48">
        <v>43423</v>
      </c>
      <c r="J991" s="48">
        <v>43455</v>
      </c>
      <c r="K991" s="48">
        <v>43583</v>
      </c>
      <c r="L991" s="40">
        <v>32</v>
      </c>
      <c r="M991" s="40">
        <v>160</v>
      </c>
      <c r="N991" s="40">
        <v>9207</v>
      </c>
      <c r="O991" s="42">
        <f t="shared" si="108"/>
        <v>65001.420000000006</v>
      </c>
      <c r="P991" s="42"/>
      <c r="Q991" s="42">
        <v>760</v>
      </c>
      <c r="R991" s="42">
        <v>15.75</v>
      </c>
      <c r="S991" s="42">
        <f t="shared" si="109"/>
        <v>5365.6</v>
      </c>
      <c r="T991" s="49">
        <f t="shared" si="107"/>
        <v>11970</v>
      </c>
      <c r="U991" s="40"/>
      <c r="V991" s="40"/>
      <c r="W991" s="40"/>
      <c r="X991" s="49">
        <v>710</v>
      </c>
      <c r="Y991" s="42">
        <f t="shared" si="110"/>
        <v>5012.5999999999995</v>
      </c>
      <c r="Z991" s="40">
        <f t="shared" si="111"/>
        <v>84508.200000000012</v>
      </c>
      <c r="AA991" s="42">
        <f t="shared" si="112"/>
        <v>19506.780000000006</v>
      </c>
      <c r="AB991" s="40"/>
      <c r="AC991" s="40"/>
      <c r="AD991" s="40"/>
      <c r="AE991" s="40"/>
      <c r="AF991" s="40"/>
      <c r="AG991" s="40"/>
      <c r="AH991" s="40"/>
    </row>
    <row r="992" spans="1:34" s="29" customFormat="1" x14ac:dyDescent="0.25">
      <c r="A992" s="56">
        <v>989</v>
      </c>
      <c r="B992" s="56" t="s">
        <v>824</v>
      </c>
      <c r="C992" s="40" t="s">
        <v>1016</v>
      </c>
      <c r="D992" s="40" t="s">
        <v>1006</v>
      </c>
      <c r="E992" s="40">
        <v>83.7</v>
      </c>
      <c r="F992" s="38" t="s">
        <v>1855</v>
      </c>
      <c r="G992" s="38" t="s">
        <v>798</v>
      </c>
      <c r="H992" s="40">
        <v>35</v>
      </c>
      <c r="I992" s="48">
        <v>43434</v>
      </c>
      <c r="J992" s="48">
        <v>43480</v>
      </c>
      <c r="K992" s="48">
        <v>43584</v>
      </c>
      <c r="L992" s="40">
        <v>46</v>
      </c>
      <c r="M992" s="40">
        <v>150</v>
      </c>
      <c r="N992" s="40">
        <v>8657</v>
      </c>
      <c r="O992" s="42">
        <f t="shared" si="108"/>
        <v>61118.42</v>
      </c>
      <c r="P992" s="42"/>
      <c r="Q992" s="42">
        <v>720</v>
      </c>
      <c r="R992" s="42">
        <v>15.75</v>
      </c>
      <c r="S992" s="42">
        <f t="shared" si="109"/>
        <v>5083.2</v>
      </c>
      <c r="T992" s="49">
        <f t="shared" si="107"/>
        <v>11340</v>
      </c>
      <c r="U992" s="40"/>
      <c r="V992" s="40"/>
      <c r="W992" s="40"/>
      <c r="X992" s="49">
        <v>680</v>
      </c>
      <c r="Y992" s="42">
        <f t="shared" si="110"/>
        <v>4800.7999999999993</v>
      </c>
      <c r="Z992" s="40">
        <f t="shared" si="111"/>
        <v>80060.399999999994</v>
      </c>
      <c r="AA992" s="42">
        <f t="shared" si="112"/>
        <v>18941.979999999996</v>
      </c>
      <c r="AB992" s="40"/>
      <c r="AC992" s="40"/>
      <c r="AD992" s="40"/>
      <c r="AE992" s="40"/>
      <c r="AF992" s="40"/>
      <c r="AG992" s="40"/>
      <c r="AH992" s="40"/>
    </row>
    <row r="993" spans="1:34" s="29" customFormat="1" x14ac:dyDescent="0.25">
      <c r="A993" s="56">
        <v>990</v>
      </c>
      <c r="B993" s="56" t="s">
        <v>824</v>
      </c>
      <c r="C993" s="40" t="s">
        <v>1017</v>
      </c>
      <c r="D993" s="40" t="s">
        <v>1006</v>
      </c>
      <c r="E993" s="40">
        <v>83.05</v>
      </c>
      <c r="F993" s="38" t="s">
        <v>1856</v>
      </c>
      <c r="G993" s="38" t="s">
        <v>799</v>
      </c>
      <c r="H993" s="40">
        <v>35</v>
      </c>
      <c r="I993" s="48">
        <v>43423</v>
      </c>
      <c r="J993" s="48">
        <v>43454</v>
      </c>
      <c r="K993" s="48">
        <v>43583</v>
      </c>
      <c r="L993" s="40">
        <v>31</v>
      </c>
      <c r="M993" s="40">
        <v>160</v>
      </c>
      <c r="N993" s="40">
        <v>8107</v>
      </c>
      <c r="O993" s="42">
        <f t="shared" si="108"/>
        <v>57235.42</v>
      </c>
      <c r="P993" s="42"/>
      <c r="Q993" s="42">
        <v>750</v>
      </c>
      <c r="R993" s="42">
        <v>15.75</v>
      </c>
      <c r="S993" s="42">
        <f t="shared" si="109"/>
        <v>5294.9999999999991</v>
      </c>
      <c r="T993" s="49">
        <f t="shared" si="107"/>
        <v>11812.5</v>
      </c>
      <c r="U993" s="40"/>
      <c r="V993" s="40"/>
      <c r="W993" s="40"/>
      <c r="X993" s="49">
        <v>720</v>
      </c>
      <c r="Y993" s="42">
        <f t="shared" si="110"/>
        <v>5083.2</v>
      </c>
      <c r="Z993" s="40">
        <f t="shared" si="111"/>
        <v>83396.249999999985</v>
      </c>
      <c r="AA993" s="42">
        <f t="shared" si="112"/>
        <v>26160.829999999987</v>
      </c>
      <c r="AB993" s="40"/>
      <c r="AC993" s="40"/>
      <c r="AD993" s="40"/>
      <c r="AE993" s="40"/>
      <c r="AF993" s="40"/>
      <c r="AG993" s="40"/>
      <c r="AH993" s="40"/>
    </row>
    <row r="994" spans="1:34" s="29" customFormat="1" x14ac:dyDescent="0.25">
      <c r="A994" s="56">
        <v>991</v>
      </c>
      <c r="B994" s="56" t="s">
        <v>824</v>
      </c>
      <c r="C994" s="40" t="s">
        <v>1018</v>
      </c>
      <c r="D994" s="40" t="s">
        <v>1006</v>
      </c>
      <c r="E994" s="40">
        <v>83.4</v>
      </c>
      <c r="F994" s="38" t="s">
        <v>1857</v>
      </c>
      <c r="G994" s="38" t="s">
        <v>787</v>
      </c>
      <c r="H994" s="40">
        <v>35</v>
      </c>
      <c r="I994" s="48">
        <v>43423</v>
      </c>
      <c r="J994" s="48">
        <v>43455</v>
      </c>
      <c r="K994" s="48">
        <v>43576</v>
      </c>
      <c r="L994" s="40">
        <v>32</v>
      </c>
      <c r="M994" s="40">
        <v>153</v>
      </c>
      <c r="N994" s="40">
        <v>8257</v>
      </c>
      <c r="O994" s="42">
        <f t="shared" si="108"/>
        <v>58294.42</v>
      </c>
      <c r="P994" s="42"/>
      <c r="Q994" s="42">
        <v>690</v>
      </c>
      <c r="R994" s="42">
        <v>15.5</v>
      </c>
      <c r="S994" s="42">
        <f t="shared" si="109"/>
        <v>4871.4000000000005</v>
      </c>
      <c r="T994" s="49">
        <f t="shared" si="107"/>
        <v>10695</v>
      </c>
      <c r="U994" s="40"/>
      <c r="V994" s="40"/>
      <c r="W994" s="40"/>
      <c r="X994" s="49">
        <v>650</v>
      </c>
      <c r="Y994" s="42">
        <f t="shared" si="110"/>
        <v>4589</v>
      </c>
      <c r="Z994" s="40">
        <f t="shared" si="111"/>
        <v>75506.700000000012</v>
      </c>
      <c r="AA994" s="42">
        <f t="shared" si="112"/>
        <v>17212.280000000013</v>
      </c>
      <c r="AB994" s="40"/>
      <c r="AC994" s="40"/>
      <c r="AD994" s="40"/>
      <c r="AE994" s="40"/>
      <c r="AF994" s="40"/>
      <c r="AG994" s="40"/>
      <c r="AH994" s="40"/>
    </row>
    <row r="995" spans="1:34" s="29" customFormat="1" x14ac:dyDescent="0.25">
      <c r="A995" s="56">
        <v>992</v>
      </c>
      <c r="B995" s="56" t="s">
        <v>824</v>
      </c>
      <c r="C995" s="40" t="s">
        <v>1019</v>
      </c>
      <c r="D995" s="40" t="s">
        <v>1006</v>
      </c>
      <c r="E995" s="40">
        <v>83.3</v>
      </c>
      <c r="F995" s="38" t="s">
        <v>1844</v>
      </c>
      <c r="G995" s="38" t="s">
        <v>787</v>
      </c>
      <c r="H995" s="40">
        <v>35</v>
      </c>
      <c r="I995" s="48">
        <v>43423</v>
      </c>
      <c r="J995" s="48">
        <v>43459</v>
      </c>
      <c r="K995" s="48">
        <v>43577</v>
      </c>
      <c r="L995" s="40">
        <v>36</v>
      </c>
      <c r="M995" s="40">
        <v>154</v>
      </c>
      <c r="N995" s="40">
        <v>8357</v>
      </c>
      <c r="O995" s="42">
        <f t="shared" si="108"/>
        <v>59000.42</v>
      </c>
      <c r="P995" s="42"/>
      <c r="Q995" s="42">
        <v>680</v>
      </c>
      <c r="R995" s="42">
        <v>15.5</v>
      </c>
      <c r="S995" s="42">
        <f t="shared" si="109"/>
        <v>4800.7999999999993</v>
      </c>
      <c r="T995" s="49">
        <f t="shared" si="107"/>
        <v>10540</v>
      </c>
      <c r="U995" s="40"/>
      <c r="V995" s="40"/>
      <c r="W995" s="40"/>
      <c r="X995" s="49">
        <v>620</v>
      </c>
      <c r="Y995" s="42">
        <f t="shared" si="110"/>
        <v>4377.2</v>
      </c>
      <c r="Z995" s="40">
        <f t="shared" si="111"/>
        <v>74412.399999999994</v>
      </c>
      <c r="AA995" s="42">
        <f t="shared" si="112"/>
        <v>15411.979999999996</v>
      </c>
      <c r="AB995" s="40"/>
      <c r="AC995" s="40"/>
      <c r="AD995" s="40"/>
      <c r="AE995" s="40"/>
      <c r="AF995" s="40"/>
      <c r="AG995" s="40"/>
      <c r="AH995" s="40"/>
    </row>
    <row r="996" spans="1:34" s="29" customFormat="1" x14ac:dyDescent="0.25">
      <c r="A996" s="56">
        <v>993</v>
      </c>
      <c r="B996" s="56" t="s">
        <v>824</v>
      </c>
      <c r="C996" s="40" t="s">
        <v>1020</v>
      </c>
      <c r="D996" s="40" t="s">
        <v>1006</v>
      </c>
      <c r="E996" s="40">
        <v>83.26</v>
      </c>
      <c r="F996" s="38" t="s">
        <v>1851</v>
      </c>
      <c r="G996" s="38" t="s">
        <v>793</v>
      </c>
      <c r="H996" s="40">
        <v>35</v>
      </c>
      <c r="I996" s="48">
        <v>43433</v>
      </c>
      <c r="J996" s="48">
        <v>43475</v>
      </c>
      <c r="K996" s="48">
        <v>43575</v>
      </c>
      <c r="L996" s="40">
        <v>42</v>
      </c>
      <c r="M996" s="40">
        <v>142</v>
      </c>
      <c r="N996" s="40">
        <v>7707</v>
      </c>
      <c r="O996" s="42">
        <f t="shared" si="108"/>
        <v>54411.42</v>
      </c>
      <c r="P996" s="42"/>
      <c r="Q996" s="42">
        <v>450</v>
      </c>
      <c r="R996" s="42">
        <v>17.5</v>
      </c>
      <c r="S996" s="42">
        <f t="shared" si="109"/>
        <v>3177</v>
      </c>
      <c r="T996" s="49">
        <f t="shared" si="107"/>
        <v>7875</v>
      </c>
      <c r="U996" s="40"/>
      <c r="V996" s="40"/>
      <c r="W996" s="40"/>
      <c r="X996" s="49">
        <v>410</v>
      </c>
      <c r="Y996" s="42">
        <f t="shared" si="110"/>
        <v>2894.6</v>
      </c>
      <c r="Z996" s="40">
        <f t="shared" si="111"/>
        <v>55597.5</v>
      </c>
      <c r="AA996" s="42">
        <f t="shared" si="112"/>
        <v>1186.0800000000017</v>
      </c>
      <c r="AB996" s="40"/>
      <c r="AC996" s="40"/>
      <c r="AD996" s="40"/>
      <c r="AE996" s="40"/>
      <c r="AF996" s="40"/>
      <c r="AG996" s="40"/>
      <c r="AH996" s="40"/>
    </row>
    <row r="997" spans="1:34" s="29" customFormat="1" x14ac:dyDescent="0.25">
      <c r="A997" s="56">
        <v>994</v>
      </c>
      <c r="B997" s="56" t="s">
        <v>824</v>
      </c>
      <c r="C997" s="40" t="s">
        <v>1021</v>
      </c>
      <c r="D997" s="40" t="s">
        <v>1006</v>
      </c>
      <c r="E997" s="40">
        <v>83.23</v>
      </c>
      <c r="F997" s="38" t="s">
        <v>1854</v>
      </c>
      <c r="G997" s="38" t="s">
        <v>796</v>
      </c>
      <c r="H997" s="40">
        <v>35</v>
      </c>
      <c r="I997" s="48">
        <v>43430</v>
      </c>
      <c r="J997" s="48">
        <v>43470</v>
      </c>
      <c r="K997" s="48">
        <v>43570</v>
      </c>
      <c r="L997" s="40">
        <v>40</v>
      </c>
      <c r="M997" s="40">
        <v>140</v>
      </c>
      <c r="N997" s="40">
        <v>8307</v>
      </c>
      <c r="O997" s="42">
        <f t="shared" si="108"/>
        <v>58647.42</v>
      </c>
      <c r="P997" s="42"/>
      <c r="Q997" s="42">
        <v>490</v>
      </c>
      <c r="R997" s="42">
        <v>18</v>
      </c>
      <c r="S997" s="42">
        <f t="shared" si="109"/>
        <v>3459.4</v>
      </c>
      <c r="T997" s="49">
        <f t="shared" si="107"/>
        <v>8820</v>
      </c>
      <c r="U997" s="40"/>
      <c r="V997" s="40"/>
      <c r="W997" s="40"/>
      <c r="X997" s="49">
        <v>420</v>
      </c>
      <c r="Y997" s="42">
        <f t="shared" si="110"/>
        <v>2965.2</v>
      </c>
      <c r="Z997" s="40">
        <f t="shared" si="111"/>
        <v>62269.200000000004</v>
      </c>
      <c r="AA997" s="42">
        <f t="shared" si="112"/>
        <v>3621.7800000000061</v>
      </c>
      <c r="AB997" s="40"/>
      <c r="AC997" s="40"/>
      <c r="AD997" s="40"/>
      <c r="AE997" s="40"/>
      <c r="AF997" s="40"/>
      <c r="AG997" s="40"/>
      <c r="AH997" s="40"/>
    </row>
    <row r="998" spans="1:34" s="29" customFormat="1" x14ac:dyDescent="0.25">
      <c r="A998" s="56">
        <v>995</v>
      </c>
      <c r="B998" s="56" t="s">
        <v>824</v>
      </c>
      <c r="C998" s="40" t="s">
        <v>1022</v>
      </c>
      <c r="D998" s="40" t="s">
        <v>1006</v>
      </c>
      <c r="E998" s="40">
        <v>83.18</v>
      </c>
      <c r="F998" s="38" t="s">
        <v>1855</v>
      </c>
      <c r="G998" s="38" t="s">
        <v>798</v>
      </c>
      <c r="H998" s="40">
        <v>35</v>
      </c>
      <c r="I998" s="48">
        <v>43430</v>
      </c>
      <c r="J998" s="48">
        <v>43478</v>
      </c>
      <c r="K998" s="48">
        <v>43567</v>
      </c>
      <c r="L998" s="40">
        <v>48</v>
      </c>
      <c r="M998" s="40">
        <v>137</v>
      </c>
      <c r="N998" s="40">
        <v>8407</v>
      </c>
      <c r="O998" s="42">
        <f t="shared" si="108"/>
        <v>59353.42</v>
      </c>
      <c r="P998" s="42"/>
      <c r="Q998" s="42">
        <v>485</v>
      </c>
      <c r="R998" s="42">
        <v>18</v>
      </c>
      <c r="S998" s="42">
        <f t="shared" si="109"/>
        <v>3424.1</v>
      </c>
      <c r="T998" s="49">
        <f t="shared" si="107"/>
        <v>8730</v>
      </c>
      <c r="U998" s="40"/>
      <c r="V998" s="40"/>
      <c r="W998" s="40"/>
      <c r="X998" s="49">
        <v>450</v>
      </c>
      <c r="Y998" s="42">
        <f t="shared" si="110"/>
        <v>3177</v>
      </c>
      <c r="Z998" s="40">
        <f t="shared" si="111"/>
        <v>61633.799999999996</v>
      </c>
      <c r="AA998" s="42">
        <f t="shared" si="112"/>
        <v>2280.3799999999974</v>
      </c>
      <c r="AB998" s="40"/>
      <c r="AC998" s="40"/>
      <c r="AD998" s="40"/>
      <c r="AE998" s="40"/>
      <c r="AF998" s="40"/>
      <c r="AG998" s="40"/>
      <c r="AH998" s="40"/>
    </row>
    <row r="999" spans="1:34" s="29" customFormat="1" x14ac:dyDescent="0.25">
      <c r="A999" s="56">
        <v>996</v>
      </c>
      <c r="B999" s="56" t="s">
        <v>824</v>
      </c>
      <c r="C999" s="40" t="s">
        <v>1023</v>
      </c>
      <c r="D999" s="40" t="s">
        <v>1006</v>
      </c>
      <c r="E999" s="40">
        <v>83.17</v>
      </c>
      <c r="F999" s="38" t="s">
        <v>1856</v>
      </c>
      <c r="G999" s="38" t="s">
        <v>799</v>
      </c>
      <c r="H999" s="40">
        <v>35</v>
      </c>
      <c r="I999" s="48">
        <v>43434</v>
      </c>
      <c r="J999" s="48">
        <v>43464</v>
      </c>
      <c r="K999" s="48">
        <v>43563</v>
      </c>
      <c r="L999" s="40">
        <v>30</v>
      </c>
      <c r="M999" s="40">
        <v>129</v>
      </c>
      <c r="N999" s="40">
        <v>7707</v>
      </c>
      <c r="O999" s="42">
        <f t="shared" si="108"/>
        <v>54411.42</v>
      </c>
      <c r="P999" s="42"/>
      <c r="Q999" s="42">
        <v>530</v>
      </c>
      <c r="R999" s="42">
        <v>17.75</v>
      </c>
      <c r="S999" s="42">
        <f t="shared" si="109"/>
        <v>3741.7999999999997</v>
      </c>
      <c r="T999" s="49">
        <f t="shared" si="107"/>
        <v>9407.5</v>
      </c>
      <c r="U999" s="40"/>
      <c r="V999" s="40"/>
      <c r="W999" s="40"/>
      <c r="X999" s="49">
        <v>470</v>
      </c>
      <c r="Y999" s="42">
        <f t="shared" si="110"/>
        <v>3318.2</v>
      </c>
      <c r="Z999" s="40">
        <f t="shared" si="111"/>
        <v>66416.95</v>
      </c>
      <c r="AA999" s="42">
        <f t="shared" si="112"/>
        <v>12005.529999999999</v>
      </c>
      <c r="AB999" s="40"/>
      <c r="AC999" s="40"/>
      <c r="AD999" s="40"/>
      <c r="AE999" s="40"/>
      <c r="AF999" s="40"/>
      <c r="AG999" s="40"/>
      <c r="AH999" s="40"/>
    </row>
    <row r="1000" spans="1:34" s="29" customFormat="1" x14ac:dyDescent="0.25">
      <c r="A1000" s="56">
        <v>997</v>
      </c>
      <c r="B1000" s="56" t="s">
        <v>824</v>
      </c>
      <c r="C1000" s="40" t="s">
        <v>1024</v>
      </c>
      <c r="D1000" s="40" t="s">
        <v>1006</v>
      </c>
      <c r="E1000" s="40">
        <v>83.17</v>
      </c>
      <c r="F1000" s="38" t="s">
        <v>1839</v>
      </c>
      <c r="G1000" s="38" t="s">
        <v>780</v>
      </c>
      <c r="H1000" s="40">
        <v>35</v>
      </c>
      <c r="I1000" s="48">
        <v>43434</v>
      </c>
      <c r="J1000" s="48">
        <v>43469</v>
      </c>
      <c r="K1000" s="48">
        <v>43568</v>
      </c>
      <c r="L1000" s="40">
        <v>35</v>
      </c>
      <c r="M1000" s="40">
        <v>134</v>
      </c>
      <c r="N1000" s="40">
        <v>7407</v>
      </c>
      <c r="O1000" s="42">
        <f t="shared" si="108"/>
        <v>52293.42</v>
      </c>
      <c r="P1000" s="42"/>
      <c r="Q1000" s="42">
        <v>480</v>
      </c>
      <c r="R1000" s="42">
        <v>17.5</v>
      </c>
      <c r="S1000" s="42">
        <f t="shared" si="109"/>
        <v>3388.7999999999997</v>
      </c>
      <c r="T1000" s="49">
        <f t="shared" si="107"/>
        <v>8400</v>
      </c>
      <c r="U1000" s="40"/>
      <c r="V1000" s="40"/>
      <c r="W1000" s="40"/>
      <c r="X1000" s="49">
        <v>450</v>
      </c>
      <c r="Y1000" s="42">
        <f t="shared" si="110"/>
        <v>3177</v>
      </c>
      <c r="Z1000" s="40">
        <f t="shared" si="111"/>
        <v>59303.999999999993</v>
      </c>
      <c r="AA1000" s="42">
        <f t="shared" si="112"/>
        <v>7010.5799999999945</v>
      </c>
      <c r="AB1000" s="40"/>
      <c r="AC1000" s="40"/>
      <c r="AD1000" s="40"/>
      <c r="AE1000" s="40"/>
      <c r="AF1000" s="40"/>
      <c r="AG1000" s="40"/>
      <c r="AH1000" s="40"/>
    </row>
    <row r="1001" spans="1:34" s="29" customFormat="1" x14ac:dyDescent="0.25">
      <c r="A1001" s="56">
        <v>998</v>
      </c>
      <c r="B1001" s="56" t="s">
        <v>824</v>
      </c>
      <c r="C1001" s="40" t="s">
        <v>1025</v>
      </c>
      <c r="D1001" s="40" t="s">
        <v>1006</v>
      </c>
      <c r="E1001" s="40">
        <v>83.12</v>
      </c>
      <c r="F1001" s="38" t="s">
        <v>1839</v>
      </c>
      <c r="G1001" s="38" t="s">
        <v>780</v>
      </c>
      <c r="H1001" s="40">
        <v>35</v>
      </c>
      <c r="I1001" s="48">
        <v>43421</v>
      </c>
      <c r="J1001" s="48">
        <v>43456</v>
      </c>
      <c r="K1001" s="48">
        <v>43567</v>
      </c>
      <c r="L1001" s="40">
        <v>35</v>
      </c>
      <c r="M1001" s="40">
        <v>146</v>
      </c>
      <c r="N1001" s="40">
        <v>8157</v>
      </c>
      <c r="O1001" s="42">
        <f t="shared" si="108"/>
        <v>57588.42</v>
      </c>
      <c r="P1001" s="42"/>
      <c r="Q1001" s="42">
        <v>490</v>
      </c>
      <c r="R1001" s="42">
        <v>17.75</v>
      </c>
      <c r="S1001" s="42">
        <f t="shared" si="109"/>
        <v>3459.4</v>
      </c>
      <c r="T1001" s="49">
        <f t="shared" si="107"/>
        <v>8697.5</v>
      </c>
      <c r="U1001" s="40"/>
      <c r="V1001" s="40"/>
      <c r="W1001" s="40"/>
      <c r="X1001" s="49">
        <v>450</v>
      </c>
      <c r="Y1001" s="42">
        <f t="shared" si="110"/>
        <v>3177</v>
      </c>
      <c r="Z1001" s="40">
        <f t="shared" si="111"/>
        <v>61404.35</v>
      </c>
      <c r="AA1001" s="42">
        <f t="shared" si="112"/>
        <v>3815.9300000000003</v>
      </c>
      <c r="AB1001" s="40"/>
      <c r="AC1001" s="40"/>
      <c r="AD1001" s="40"/>
      <c r="AE1001" s="40"/>
      <c r="AF1001" s="40"/>
      <c r="AG1001" s="40"/>
      <c r="AH1001" s="40"/>
    </row>
    <row r="1002" spans="1:34" s="29" customFormat="1" x14ac:dyDescent="0.25">
      <c r="A1002" s="56">
        <v>999</v>
      </c>
      <c r="B1002" s="56" t="s">
        <v>824</v>
      </c>
      <c r="C1002" s="40" t="s">
        <v>1026</v>
      </c>
      <c r="D1002" s="40" t="s">
        <v>1006</v>
      </c>
      <c r="E1002" s="40">
        <v>83.11</v>
      </c>
      <c r="F1002" s="40" t="s">
        <v>1767</v>
      </c>
      <c r="G1002" s="40" t="s">
        <v>147</v>
      </c>
      <c r="H1002" s="40">
        <v>35</v>
      </c>
      <c r="I1002" s="48">
        <v>43421</v>
      </c>
      <c r="J1002" s="48">
        <v>43455</v>
      </c>
      <c r="K1002" s="48">
        <v>43570</v>
      </c>
      <c r="L1002" s="40">
        <v>34</v>
      </c>
      <c r="M1002" s="40">
        <v>149</v>
      </c>
      <c r="N1002" s="40">
        <v>8407</v>
      </c>
      <c r="O1002" s="42">
        <f t="shared" si="108"/>
        <v>59353.42</v>
      </c>
      <c r="P1002" s="42"/>
      <c r="Q1002" s="42">
        <v>530</v>
      </c>
      <c r="R1002" s="42">
        <v>18</v>
      </c>
      <c r="S1002" s="42">
        <f t="shared" si="109"/>
        <v>3741.7999999999997</v>
      </c>
      <c r="T1002" s="49">
        <f t="shared" si="107"/>
        <v>9540</v>
      </c>
      <c r="U1002" s="40"/>
      <c r="V1002" s="40"/>
      <c r="W1002" s="40"/>
      <c r="X1002" s="49">
        <v>480</v>
      </c>
      <c r="Y1002" s="42">
        <f t="shared" si="110"/>
        <v>3388.7999999999997</v>
      </c>
      <c r="Z1002" s="40">
        <f t="shared" si="111"/>
        <v>67352.399999999994</v>
      </c>
      <c r="AA1002" s="42">
        <f t="shared" si="112"/>
        <v>7998.9799999999959</v>
      </c>
      <c r="AB1002" s="40"/>
      <c r="AC1002" s="40"/>
      <c r="AD1002" s="40"/>
      <c r="AE1002" s="40"/>
      <c r="AF1002" s="40"/>
      <c r="AG1002" s="40"/>
      <c r="AH1002" s="40"/>
    </row>
    <row r="1003" spans="1:34" s="29" customFormat="1" x14ac:dyDescent="0.25">
      <c r="A1003" s="56">
        <v>1000</v>
      </c>
      <c r="B1003" s="56" t="s">
        <v>824</v>
      </c>
      <c r="C1003" s="40" t="s">
        <v>1027</v>
      </c>
      <c r="D1003" s="40" t="s">
        <v>1006</v>
      </c>
      <c r="E1003" s="40">
        <v>83.09</v>
      </c>
      <c r="F1003" s="40" t="s">
        <v>1768</v>
      </c>
      <c r="G1003" s="40" t="s">
        <v>148</v>
      </c>
      <c r="H1003" s="40">
        <v>35</v>
      </c>
      <c r="I1003" s="48">
        <v>43429</v>
      </c>
      <c r="J1003" s="48">
        <v>43461</v>
      </c>
      <c r="K1003" s="48">
        <v>43567</v>
      </c>
      <c r="L1003" s="40">
        <v>32</v>
      </c>
      <c r="M1003" s="40">
        <v>138</v>
      </c>
      <c r="N1003" s="40">
        <v>8357</v>
      </c>
      <c r="O1003" s="42">
        <f t="shared" si="108"/>
        <v>59000.42</v>
      </c>
      <c r="P1003" s="42"/>
      <c r="Q1003" s="42">
        <v>520</v>
      </c>
      <c r="R1003" s="42">
        <v>18</v>
      </c>
      <c r="S1003" s="42">
        <f t="shared" si="109"/>
        <v>3671.2</v>
      </c>
      <c r="T1003" s="49">
        <f t="shared" si="107"/>
        <v>9360</v>
      </c>
      <c r="U1003" s="40"/>
      <c r="V1003" s="40"/>
      <c r="W1003" s="40"/>
      <c r="X1003" s="49">
        <v>470</v>
      </c>
      <c r="Y1003" s="42">
        <f t="shared" si="110"/>
        <v>3318.2</v>
      </c>
      <c r="Z1003" s="40">
        <f t="shared" si="111"/>
        <v>66081.599999999991</v>
      </c>
      <c r="AA1003" s="42">
        <f t="shared" si="112"/>
        <v>7081.179999999993</v>
      </c>
      <c r="AB1003" s="40"/>
      <c r="AC1003" s="40"/>
      <c r="AD1003" s="40"/>
      <c r="AE1003" s="40"/>
      <c r="AF1003" s="40"/>
      <c r="AG1003" s="40"/>
      <c r="AH1003" s="40"/>
    </row>
    <row r="1004" spans="1:34" s="29" customFormat="1" x14ac:dyDescent="0.25">
      <c r="A1004" s="56">
        <v>1001</v>
      </c>
      <c r="B1004" s="56" t="s">
        <v>824</v>
      </c>
      <c r="C1004" s="40" t="s">
        <v>1028</v>
      </c>
      <c r="D1004" s="40" t="s">
        <v>1006</v>
      </c>
      <c r="E1004" s="40">
        <v>83.6</v>
      </c>
      <c r="F1004" s="40" t="s">
        <v>1769</v>
      </c>
      <c r="G1004" s="40" t="s">
        <v>149</v>
      </c>
      <c r="H1004" s="40">
        <v>35</v>
      </c>
      <c r="I1004" s="48">
        <v>43433</v>
      </c>
      <c r="J1004" s="48">
        <v>43459</v>
      </c>
      <c r="K1004" s="48">
        <v>43568</v>
      </c>
      <c r="L1004" s="40">
        <v>26</v>
      </c>
      <c r="M1004" s="40">
        <v>135</v>
      </c>
      <c r="N1004" s="40">
        <v>7857</v>
      </c>
      <c r="O1004" s="42">
        <f t="shared" si="108"/>
        <v>55470.42</v>
      </c>
      <c r="P1004" s="42"/>
      <c r="Q1004" s="42">
        <v>360</v>
      </c>
      <c r="R1004" s="42">
        <v>17</v>
      </c>
      <c r="S1004" s="42">
        <f t="shared" si="109"/>
        <v>2541.6</v>
      </c>
      <c r="T1004" s="49">
        <f t="shared" si="107"/>
        <v>6120</v>
      </c>
      <c r="U1004" s="40"/>
      <c r="V1004" s="40"/>
      <c r="W1004" s="40"/>
      <c r="X1004" s="49">
        <v>310</v>
      </c>
      <c r="Y1004" s="42">
        <f t="shared" si="110"/>
        <v>2188.6</v>
      </c>
      <c r="Z1004" s="40">
        <f t="shared" si="111"/>
        <v>43207.199999999997</v>
      </c>
      <c r="AA1004" s="42">
        <f t="shared" si="112"/>
        <v>-12263.220000000001</v>
      </c>
      <c r="AB1004" s="40"/>
      <c r="AC1004" s="40"/>
      <c r="AD1004" s="40"/>
      <c r="AE1004" s="40"/>
      <c r="AF1004" s="40"/>
      <c r="AG1004" s="40"/>
      <c r="AH1004" s="40"/>
    </row>
    <row r="1005" spans="1:34" s="29" customFormat="1" x14ac:dyDescent="0.25">
      <c r="A1005" s="56">
        <v>1002</v>
      </c>
      <c r="B1005" s="56" t="s">
        <v>824</v>
      </c>
      <c r="C1005" s="40" t="s">
        <v>1029</v>
      </c>
      <c r="D1005" s="40" t="s">
        <v>1006</v>
      </c>
      <c r="E1005" s="40">
        <v>83.02</v>
      </c>
      <c r="F1005" s="40" t="s">
        <v>1770</v>
      </c>
      <c r="G1005" s="40" t="s">
        <v>150</v>
      </c>
      <c r="H1005" s="40">
        <v>35</v>
      </c>
      <c r="I1005" s="48">
        <v>43423</v>
      </c>
      <c r="J1005" s="48">
        <v>43456</v>
      </c>
      <c r="K1005" s="48">
        <v>43572</v>
      </c>
      <c r="L1005" s="40">
        <v>33</v>
      </c>
      <c r="M1005" s="40">
        <v>149</v>
      </c>
      <c r="N1005" s="40">
        <v>7557</v>
      </c>
      <c r="O1005" s="42">
        <f t="shared" si="108"/>
        <v>53352.42</v>
      </c>
      <c r="P1005" s="42"/>
      <c r="Q1005" s="42">
        <v>520</v>
      </c>
      <c r="R1005" s="42">
        <v>17.5</v>
      </c>
      <c r="S1005" s="42">
        <f t="shared" si="109"/>
        <v>3671.2</v>
      </c>
      <c r="T1005" s="49">
        <f t="shared" si="107"/>
        <v>9100</v>
      </c>
      <c r="U1005" s="40"/>
      <c r="V1005" s="40"/>
      <c r="W1005" s="40"/>
      <c r="X1005" s="49">
        <v>480</v>
      </c>
      <c r="Y1005" s="42">
        <f t="shared" si="110"/>
        <v>3388.7999999999997</v>
      </c>
      <c r="Z1005" s="40">
        <f t="shared" si="111"/>
        <v>64246</v>
      </c>
      <c r="AA1005" s="42">
        <f t="shared" si="112"/>
        <v>10893.580000000002</v>
      </c>
      <c r="AB1005" s="40"/>
      <c r="AC1005" s="40"/>
      <c r="AD1005" s="40"/>
      <c r="AE1005" s="40"/>
      <c r="AF1005" s="40"/>
      <c r="AG1005" s="40"/>
      <c r="AH1005" s="40"/>
    </row>
    <row r="1006" spans="1:34" s="29" customFormat="1" x14ac:dyDescent="0.25">
      <c r="A1006" s="56">
        <v>1003</v>
      </c>
      <c r="B1006" s="56" t="s">
        <v>824</v>
      </c>
      <c r="C1006" s="40" t="s">
        <v>1030</v>
      </c>
      <c r="D1006" s="40" t="s">
        <v>1006</v>
      </c>
      <c r="E1006" s="40">
        <v>83.01</v>
      </c>
      <c r="F1006" s="40" t="s">
        <v>1771</v>
      </c>
      <c r="G1006" s="40" t="s">
        <v>151</v>
      </c>
      <c r="H1006" s="40">
        <v>35</v>
      </c>
      <c r="I1006" s="48">
        <v>43433</v>
      </c>
      <c r="J1006" s="48">
        <v>43454</v>
      </c>
      <c r="K1006" s="48">
        <v>43565</v>
      </c>
      <c r="L1006" s="40">
        <v>21</v>
      </c>
      <c r="M1006" s="40">
        <v>132</v>
      </c>
      <c r="N1006" s="40">
        <v>8257</v>
      </c>
      <c r="O1006" s="42">
        <f t="shared" si="108"/>
        <v>58294.42</v>
      </c>
      <c r="P1006" s="42"/>
      <c r="Q1006" s="42">
        <v>565</v>
      </c>
      <c r="R1006" s="42">
        <v>17.75</v>
      </c>
      <c r="S1006" s="42">
        <f t="shared" si="109"/>
        <v>3988.8999999999996</v>
      </c>
      <c r="T1006" s="49">
        <f t="shared" si="107"/>
        <v>10028.75</v>
      </c>
      <c r="U1006" s="40"/>
      <c r="V1006" s="40"/>
      <c r="W1006" s="40"/>
      <c r="X1006" s="49">
        <v>520</v>
      </c>
      <c r="Y1006" s="42">
        <f t="shared" si="110"/>
        <v>3671.2</v>
      </c>
      <c r="Z1006" s="40">
        <f t="shared" si="111"/>
        <v>70802.974999999991</v>
      </c>
      <c r="AA1006" s="42">
        <f t="shared" si="112"/>
        <v>12508.554999999993</v>
      </c>
      <c r="AB1006" s="40"/>
      <c r="AC1006" s="40"/>
      <c r="AD1006" s="40"/>
      <c r="AE1006" s="40"/>
      <c r="AF1006" s="40"/>
      <c r="AG1006" s="40"/>
      <c r="AH1006" s="40"/>
    </row>
    <row r="1007" spans="1:34" s="29" customFormat="1" x14ac:dyDescent="0.25">
      <c r="A1007" s="56">
        <v>1004</v>
      </c>
      <c r="B1007" s="56" t="s">
        <v>1031</v>
      </c>
      <c r="C1007" s="40" t="s">
        <v>1032</v>
      </c>
      <c r="D1007" s="40" t="s">
        <v>1033</v>
      </c>
      <c r="E1007" s="42">
        <v>94.1</v>
      </c>
      <c r="F1007" s="40" t="s">
        <v>1772</v>
      </c>
      <c r="G1007" s="40" t="s">
        <v>152</v>
      </c>
      <c r="H1007" s="40">
        <v>35</v>
      </c>
      <c r="I1007" s="48">
        <v>43422</v>
      </c>
      <c r="J1007" s="48">
        <v>43465</v>
      </c>
      <c r="K1007" s="48">
        <v>43562</v>
      </c>
      <c r="L1007" s="40">
        <v>43</v>
      </c>
      <c r="M1007" s="40">
        <v>140</v>
      </c>
      <c r="N1007" s="40">
        <v>9357</v>
      </c>
      <c r="O1007" s="42">
        <f t="shared" si="108"/>
        <v>66060.42</v>
      </c>
      <c r="P1007" s="42"/>
      <c r="Q1007" s="42">
        <v>409</v>
      </c>
      <c r="R1007" s="42">
        <v>19</v>
      </c>
      <c r="S1007" s="42">
        <f t="shared" si="109"/>
        <v>2887.54</v>
      </c>
      <c r="T1007" s="49">
        <f t="shared" si="107"/>
        <v>7771</v>
      </c>
      <c r="U1007" s="40"/>
      <c r="V1007" s="40"/>
      <c r="W1007" s="40"/>
      <c r="X1007" s="49">
        <v>338</v>
      </c>
      <c r="Y1007" s="42">
        <f t="shared" si="110"/>
        <v>2386.2799999999997</v>
      </c>
      <c r="Z1007" s="40">
        <f t="shared" si="111"/>
        <v>54863.26</v>
      </c>
      <c r="AA1007" s="42">
        <f t="shared" si="112"/>
        <v>-11197.159999999996</v>
      </c>
      <c r="AB1007" s="40" t="s">
        <v>825</v>
      </c>
      <c r="AC1007" s="40"/>
      <c r="AD1007" s="40"/>
      <c r="AE1007" s="40"/>
      <c r="AF1007" s="40"/>
      <c r="AG1007" s="40"/>
      <c r="AH1007" s="40"/>
    </row>
    <row r="1008" spans="1:34" s="29" customFormat="1" x14ac:dyDescent="0.25">
      <c r="A1008" s="56">
        <v>1005</v>
      </c>
      <c r="B1008" s="56" t="s">
        <v>1031</v>
      </c>
      <c r="C1008" s="40" t="s">
        <v>1034</v>
      </c>
      <c r="D1008" s="40" t="s">
        <v>1033</v>
      </c>
      <c r="E1008" s="40">
        <v>94.6</v>
      </c>
      <c r="F1008" s="40" t="s">
        <v>1773</v>
      </c>
      <c r="G1008" s="40" t="s">
        <v>153</v>
      </c>
      <c r="H1008" s="40">
        <v>35</v>
      </c>
      <c r="I1008" s="48">
        <v>43424</v>
      </c>
      <c r="J1008" s="48">
        <v>43466</v>
      </c>
      <c r="K1008" s="48">
        <v>43583</v>
      </c>
      <c r="L1008" s="40">
        <v>42</v>
      </c>
      <c r="M1008" s="40">
        <v>159</v>
      </c>
      <c r="N1008" s="40">
        <v>9907</v>
      </c>
      <c r="O1008" s="42">
        <f t="shared" si="108"/>
        <v>69943.42</v>
      </c>
      <c r="P1008" s="42"/>
      <c r="Q1008" s="42">
        <v>812</v>
      </c>
      <c r="R1008" s="42">
        <v>17</v>
      </c>
      <c r="S1008" s="42">
        <f t="shared" si="109"/>
        <v>5732.7199999999993</v>
      </c>
      <c r="T1008" s="49">
        <f t="shared" si="107"/>
        <v>13804</v>
      </c>
      <c r="U1008" s="40"/>
      <c r="V1008" s="40"/>
      <c r="W1008" s="40"/>
      <c r="X1008" s="49">
        <v>617</v>
      </c>
      <c r="Y1008" s="42">
        <f t="shared" si="110"/>
        <v>4356.0200000000004</v>
      </c>
      <c r="Z1008" s="40">
        <f t="shared" si="111"/>
        <v>97456.239999999991</v>
      </c>
      <c r="AA1008" s="42">
        <f t="shared" si="112"/>
        <v>27512.819999999992</v>
      </c>
      <c r="AB1008" s="40"/>
      <c r="AC1008" s="40"/>
      <c r="AD1008" s="40"/>
      <c r="AE1008" s="40"/>
      <c r="AF1008" s="40"/>
      <c r="AG1008" s="40"/>
      <c r="AH1008" s="40"/>
    </row>
    <row r="1009" spans="1:34" s="29" customFormat="1" x14ac:dyDescent="0.25">
      <c r="A1009" s="56">
        <v>1006</v>
      </c>
      <c r="B1009" s="56" t="s">
        <v>1031</v>
      </c>
      <c r="C1009" s="40" t="s">
        <v>1035</v>
      </c>
      <c r="D1009" s="40" t="s">
        <v>1033</v>
      </c>
      <c r="E1009" s="40">
        <v>94.1</v>
      </c>
      <c r="F1009" s="40" t="s">
        <v>1774</v>
      </c>
      <c r="G1009" s="40" t="s">
        <v>147</v>
      </c>
      <c r="H1009" s="40">
        <v>35</v>
      </c>
      <c r="I1009" s="48">
        <v>43432</v>
      </c>
      <c r="J1009" s="48">
        <v>43463</v>
      </c>
      <c r="K1009" s="48">
        <v>43584</v>
      </c>
      <c r="L1009" s="40">
        <v>31</v>
      </c>
      <c r="M1009" s="40">
        <v>152</v>
      </c>
      <c r="N1009" s="40">
        <v>11357</v>
      </c>
      <c r="O1009" s="42">
        <f t="shared" si="108"/>
        <v>80180.42</v>
      </c>
      <c r="P1009" s="42"/>
      <c r="Q1009" s="42">
        <v>927</v>
      </c>
      <c r="R1009" s="42">
        <v>17.5</v>
      </c>
      <c r="S1009" s="42">
        <f t="shared" si="109"/>
        <v>6544.619999999999</v>
      </c>
      <c r="T1009" s="49">
        <f t="shared" si="107"/>
        <v>16222.5</v>
      </c>
      <c r="U1009" s="40"/>
      <c r="V1009" s="40"/>
      <c r="W1009" s="40"/>
      <c r="X1009" s="49">
        <v>775</v>
      </c>
      <c r="Y1009" s="42">
        <f t="shared" si="110"/>
        <v>5471.5</v>
      </c>
      <c r="Z1009" s="40">
        <f t="shared" si="111"/>
        <v>114530.84999999998</v>
      </c>
      <c r="AA1009" s="42">
        <f t="shared" si="112"/>
        <v>34350.429999999978</v>
      </c>
      <c r="AB1009" s="40"/>
      <c r="AC1009" s="40"/>
      <c r="AD1009" s="40"/>
      <c r="AE1009" s="40"/>
      <c r="AF1009" s="40"/>
      <c r="AG1009" s="40"/>
      <c r="AH1009" s="40"/>
    </row>
    <row r="1010" spans="1:34" s="29" customFormat="1" x14ac:dyDescent="0.25">
      <c r="A1010" s="56">
        <v>1007</v>
      </c>
      <c r="B1010" s="56" t="s">
        <v>838</v>
      </c>
      <c r="C1010" s="40" t="s">
        <v>1036</v>
      </c>
      <c r="D1010" s="40" t="s">
        <v>940</v>
      </c>
      <c r="E1010" s="40">
        <v>90.13</v>
      </c>
      <c r="F1010" s="38" t="s">
        <v>154</v>
      </c>
      <c r="G1010" s="38" t="s">
        <v>155</v>
      </c>
      <c r="H1010" s="40">
        <v>35</v>
      </c>
      <c r="I1010" s="48">
        <v>43432</v>
      </c>
      <c r="J1010" s="48">
        <v>43466</v>
      </c>
      <c r="K1010" s="48">
        <v>43595</v>
      </c>
      <c r="L1010" s="40">
        <v>34</v>
      </c>
      <c r="M1010" s="40">
        <v>163</v>
      </c>
      <c r="N1010" s="40">
        <v>10035</v>
      </c>
      <c r="O1010" s="42">
        <f t="shared" si="108"/>
        <v>70847.100000000006</v>
      </c>
      <c r="P1010" s="42"/>
      <c r="Q1010" s="42">
        <v>845</v>
      </c>
      <c r="R1010" s="42">
        <v>16</v>
      </c>
      <c r="S1010" s="42">
        <f t="shared" si="109"/>
        <v>5965.7</v>
      </c>
      <c r="T1010" s="49">
        <f t="shared" si="107"/>
        <v>13520</v>
      </c>
      <c r="U1010" s="40"/>
      <c r="V1010" s="40"/>
      <c r="W1010" s="40"/>
      <c r="X1010" s="49">
        <v>805</v>
      </c>
      <c r="Y1010" s="42">
        <f t="shared" si="110"/>
        <v>5683.3</v>
      </c>
      <c r="Z1010" s="40">
        <f t="shared" si="111"/>
        <v>95451.199999999997</v>
      </c>
      <c r="AA1010" s="42">
        <f t="shared" si="112"/>
        <v>24604.099999999991</v>
      </c>
      <c r="AB1010" s="40"/>
      <c r="AC1010" s="40"/>
      <c r="AD1010" s="40"/>
      <c r="AE1010" s="40"/>
      <c r="AF1010" s="40"/>
      <c r="AG1010" s="40"/>
      <c r="AH1010" s="40"/>
    </row>
    <row r="1011" spans="1:34" s="29" customFormat="1" x14ac:dyDescent="0.25">
      <c r="A1011" s="56">
        <v>1008</v>
      </c>
      <c r="B1011" s="56" t="s">
        <v>838</v>
      </c>
      <c r="C1011" s="40" t="s">
        <v>1037</v>
      </c>
      <c r="D1011" s="40" t="s">
        <v>940</v>
      </c>
      <c r="E1011" s="40">
        <v>90.08</v>
      </c>
      <c r="F1011" s="38" t="s">
        <v>156</v>
      </c>
      <c r="G1011" s="38" t="s">
        <v>157</v>
      </c>
      <c r="H1011" s="40">
        <v>35</v>
      </c>
      <c r="I1011" s="48">
        <v>43432</v>
      </c>
      <c r="J1011" s="48">
        <v>43473</v>
      </c>
      <c r="K1011" s="48">
        <v>43597</v>
      </c>
      <c r="L1011" s="40">
        <v>41</v>
      </c>
      <c r="M1011" s="40">
        <v>165</v>
      </c>
      <c r="N1011" s="40">
        <v>10345</v>
      </c>
      <c r="O1011" s="42">
        <f t="shared" si="108"/>
        <v>73035.7</v>
      </c>
      <c r="P1011" s="42"/>
      <c r="Q1011" s="42">
        <v>885</v>
      </c>
      <c r="R1011" s="42">
        <v>16</v>
      </c>
      <c r="S1011" s="42">
        <f t="shared" si="109"/>
        <v>6248.0999999999995</v>
      </c>
      <c r="T1011" s="49">
        <f t="shared" si="107"/>
        <v>14160</v>
      </c>
      <c r="U1011" s="40"/>
      <c r="V1011" s="40"/>
      <c r="W1011" s="40"/>
      <c r="X1011" s="49">
        <v>802</v>
      </c>
      <c r="Y1011" s="42">
        <f t="shared" si="110"/>
        <v>5662.12</v>
      </c>
      <c r="Z1011" s="40">
        <f t="shared" si="111"/>
        <v>99969.599999999991</v>
      </c>
      <c r="AA1011" s="42">
        <f t="shared" si="112"/>
        <v>26933.899999999994</v>
      </c>
      <c r="AB1011" s="40"/>
      <c r="AC1011" s="40"/>
      <c r="AD1011" s="40"/>
      <c r="AE1011" s="40"/>
      <c r="AF1011" s="40"/>
      <c r="AG1011" s="40"/>
      <c r="AH1011" s="40"/>
    </row>
    <row r="1012" spans="1:34" s="29" customFormat="1" x14ac:dyDescent="0.25">
      <c r="A1012" s="56">
        <v>1009</v>
      </c>
      <c r="B1012" s="56" t="s">
        <v>838</v>
      </c>
      <c r="C1012" s="40" t="s">
        <v>1038</v>
      </c>
      <c r="D1012" s="40" t="s">
        <v>940</v>
      </c>
      <c r="E1012" s="40">
        <v>90.18</v>
      </c>
      <c r="F1012" s="38" t="s">
        <v>158</v>
      </c>
      <c r="G1012" s="38" t="s">
        <v>159</v>
      </c>
      <c r="H1012" s="40">
        <v>35</v>
      </c>
      <c r="I1012" s="48">
        <v>43431</v>
      </c>
      <c r="J1012" s="48">
        <v>43479</v>
      </c>
      <c r="K1012" s="48">
        <v>43592</v>
      </c>
      <c r="L1012" s="40">
        <v>48</v>
      </c>
      <c r="M1012" s="40">
        <v>161</v>
      </c>
      <c r="N1012" s="40">
        <v>9627</v>
      </c>
      <c r="O1012" s="42">
        <f t="shared" si="108"/>
        <v>67966.62000000001</v>
      </c>
      <c r="P1012" s="42"/>
      <c r="Q1012" s="42">
        <v>841</v>
      </c>
      <c r="R1012" s="42">
        <v>16</v>
      </c>
      <c r="S1012" s="42">
        <f t="shared" si="109"/>
        <v>5937.46</v>
      </c>
      <c r="T1012" s="49">
        <f t="shared" si="107"/>
        <v>13456</v>
      </c>
      <c r="U1012" s="40"/>
      <c r="V1012" s="40"/>
      <c r="W1012" s="40"/>
      <c r="X1012" s="49">
        <v>800</v>
      </c>
      <c r="Y1012" s="42">
        <f t="shared" si="110"/>
        <v>5648</v>
      </c>
      <c r="Z1012" s="40">
        <f t="shared" si="111"/>
        <v>94999.360000000001</v>
      </c>
      <c r="AA1012" s="42">
        <f t="shared" si="112"/>
        <v>27032.739999999991</v>
      </c>
      <c r="AB1012" s="40"/>
      <c r="AC1012" s="40"/>
      <c r="AD1012" s="40"/>
      <c r="AE1012" s="40"/>
      <c r="AF1012" s="40"/>
      <c r="AG1012" s="40"/>
      <c r="AH1012" s="40"/>
    </row>
    <row r="1013" spans="1:34" s="29" customFormat="1" x14ac:dyDescent="0.25">
      <c r="A1013" s="56">
        <v>1010</v>
      </c>
      <c r="B1013" s="56" t="s">
        <v>838</v>
      </c>
      <c r="C1013" s="40" t="s">
        <v>1039</v>
      </c>
      <c r="D1013" s="40" t="s">
        <v>940</v>
      </c>
      <c r="E1013" s="40">
        <v>90.17</v>
      </c>
      <c r="F1013" s="38" t="s">
        <v>160</v>
      </c>
      <c r="G1013" s="38" t="s">
        <v>157</v>
      </c>
      <c r="H1013" s="40">
        <v>35</v>
      </c>
      <c r="I1013" s="48">
        <v>43431</v>
      </c>
      <c r="J1013" s="48">
        <v>43466</v>
      </c>
      <c r="K1013" s="48">
        <v>43591</v>
      </c>
      <c r="L1013" s="40">
        <v>35</v>
      </c>
      <c r="M1013" s="40">
        <v>160</v>
      </c>
      <c r="N1013" s="40">
        <v>10005</v>
      </c>
      <c r="O1013" s="42">
        <f t="shared" si="108"/>
        <v>70635.299999999988</v>
      </c>
      <c r="P1013" s="42"/>
      <c r="Q1013" s="42">
        <v>802</v>
      </c>
      <c r="R1013" s="42">
        <v>16.5</v>
      </c>
      <c r="S1013" s="42">
        <f t="shared" si="109"/>
        <v>5662.12</v>
      </c>
      <c r="T1013" s="49">
        <f t="shared" si="107"/>
        <v>13233</v>
      </c>
      <c r="U1013" s="40"/>
      <c r="V1013" s="40"/>
      <c r="W1013" s="40"/>
      <c r="X1013" s="49">
        <v>760</v>
      </c>
      <c r="Y1013" s="42">
        <f t="shared" si="110"/>
        <v>5365.6</v>
      </c>
      <c r="Z1013" s="40">
        <f t="shared" si="111"/>
        <v>93424.98</v>
      </c>
      <c r="AA1013" s="42">
        <f t="shared" si="112"/>
        <v>22789.680000000008</v>
      </c>
      <c r="AB1013" s="40"/>
      <c r="AC1013" s="40"/>
      <c r="AD1013" s="40"/>
      <c r="AE1013" s="40"/>
      <c r="AF1013" s="40"/>
      <c r="AG1013" s="40"/>
      <c r="AH1013" s="40"/>
    </row>
    <row r="1014" spans="1:34" s="29" customFormat="1" x14ac:dyDescent="0.25">
      <c r="A1014" s="56">
        <v>1011</v>
      </c>
      <c r="B1014" s="56" t="s">
        <v>838</v>
      </c>
      <c r="C1014" s="40" t="s">
        <v>1040</v>
      </c>
      <c r="D1014" s="40" t="s">
        <v>940</v>
      </c>
      <c r="E1014" s="40">
        <v>90.11</v>
      </c>
      <c r="F1014" s="38" t="s">
        <v>161</v>
      </c>
      <c r="G1014" s="38" t="s">
        <v>162</v>
      </c>
      <c r="H1014" s="40">
        <v>35</v>
      </c>
      <c r="I1014" s="48">
        <v>43430</v>
      </c>
      <c r="J1014" s="48">
        <v>43473</v>
      </c>
      <c r="K1014" s="48">
        <v>43591</v>
      </c>
      <c r="L1014" s="40">
        <v>43</v>
      </c>
      <c r="M1014" s="40">
        <v>161</v>
      </c>
      <c r="N1014" s="40">
        <v>9995</v>
      </c>
      <c r="O1014" s="42">
        <f t="shared" si="108"/>
        <v>70564.7</v>
      </c>
      <c r="P1014" s="42"/>
      <c r="Q1014" s="42">
        <v>485</v>
      </c>
      <c r="R1014" s="42">
        <v>16.5</v>
      </c>
      <c r="S1014" s="42">
        <f t="shared" si="109"/>
        <v>3424.1</v>
      </c>
      <c r="T1014" s="49">
        <f t="shared" si="107"/>
        <v>8002.5</v>
      </c>
      <c r="U1014" s="40"/>
      <c r="V1014" s="40"/>
      <c r="W1014" s="40"/>
      <c r="X1014" s="49">
        <v>425</v>
      </c>
      <c r="Y1014" s="42">
        <f t="shared" si="110"/>
        <v>3000.5</v>
      </c>
      <c r="Z1014" s="40">
        <f t="shared" si="111"/>
        <v>56497.65</v>
      </c>
      <c r="AA1014" s="42">
        <f t="shared" si="112"/>
        <v>-14067.049999999996</v>
      </c>
      <c r="AB1014" s="40"/>
      <c r="AC1014" s="40"/>
      <c r="AD1014" s="40"/>
      <c r="AE1014" s="40"/>
      <c r="AF1014" s="40"/>
      <c r="AG1014" s="40"/>
      <c r="AH1014" s="40"/>
    </row>
    <row r="1015" spans="1:34" s="29" customFormat="1" x14ac:dyDescent="0.25">
      <c r="A1015" s="56">
        <v>1012</v>
      </c>
      <c r="B1015" s="56" t="s">
        <v>838</v>
      </c>
      <c r="C1015" s="40" t="s">
        <v>1041</v>
      </c>
      <c r="D1015" s="40" t="s">
        <v>940</v>
      </c>
      <c r="E1015" s="40">
        <v>90.4</v>
      </c>
      <c r="F1015" s="38" t="s">
        <v>163</v>
      </c>
      <c r="G1015" s="38" t="s">
        <v>164</v>
      </c>
      <c r="H1015" s="40">
        <v>35</v>
      </c>
      <c r="I1015" s="48">
        <v>43431</v>
      </c>
      <c r="J1015" s="48">
        <v>43458</v>
      </c>
      <c r="K1015" s="48">
        <v>43592</v>
      </c>
      <c r="L1015" s="40">
        <v>27</v>
      </c>
      <c r="M1015" s="40">
        <v>161</v>
      </c>
      <c r="N1015" s="40">
        <v>9625</v>
      </c>
      <c r="O1015" s="42">
        <f t="shared" si="108"/>
        <v>67952.5</v>
      </c>
      <c r="P1015" s="42"/>
      <c r="Q1015" s="42">
        <v>960</v>
      </c>
      <c r="R1015" s="42">
        <v>16.5</v>
      </c>
      <c r="S1015" s="42">
        <f t="shared" si="109"/>
        <v>6777.5999999999995</v>
      </c>
      <c r="T1015" s="49">
        <f t="shared" si="107"/>
        <v>15840</v>
      </c>
      <c r="U1015" s="40"/>
      <c r="V1015" s="40"/>
      <c r="W1015" s="40"/>
      <c r="X1015" s="49">
        <v>900</v>
      </c>
      <c r="Y1015" s="42">
        <f t="shared" si="110"/>
        <v>6354</v>
      </c>
      <c r="Z1015" s="40">
        <f t="shared" si="111"/>
        <v>111830.39999999999</v>
      </c>
      <c r="AA1015" s="42">
        <f t="shared" si="112"/>
        <v>43877.899999999994</v>
      </c>
      <c r="AB1015" s="40"/>
      <c r="AC1015" s="40"/>
      <c r="AD1015" s="40"/>
      <c r="AE1015" s="40"/>
      <c r="AF1015" s="40"/>
      <c r="AG1015" s="40"/>
      <c r="AH1015" s="40"/>
    </row>
    <row r="1016" spans="1:34" s="29" customFormat="1" x14ac:dyDescent="0.25">
      <c r="A1016" s="56">
        <v>1013</v>
      </c>
      <c r="B1016" s="56" t="s">
        <v>838</v>
      </c>
      <c r="C1016" s="40" t="s">
        <v>1042</v>
      </c>
      <c r="D1016" s="40" t="s">
        <v>940</v>
      </c>
      <c r="E1016" s="40">
        <v>90.7</v>
      </c>
      <c r="F1016" s="38" t="s">
        <v>165</v>
      </c>
      <c r="G1016" s="38" t="s">
        <v>166</v>
      </c>
      <c r="H1016" s="40">
        <v>35</v>
      </c>
      <c r="I1016" s="48">
        <v>43433</v>
      </c>
      <c r="J1016" s="48">
        <v>43453</v>
      </c>
      <c r="K1016" s="48">
        <v>43593</v>
      </c>
      <c r="L1016" s="40">
        <v>20</v>
      </c>
      <c r="M1016" s="40">
        <v>160</v>
      </c>
      <c r="N1016" s="40">
        <v>11155</v>
      </c>
      <c r="O1016" s="42">
        <f t="shared" si="108"/>
        <v>78754.3</v>
      </c>
      <c r="P1016" s="42"/>
      <c r="Q1016" s="42">
        <v>621</v>
      </c>
      <c r="R1016" s="42">
        <v>15.5</v>
      </c>
      <c r="S1016" s="42">
        <f t="shared" si="109"/>
        <v>4384.26</v>
      </c>
      <c r="T1016" s="49">
        <f t="shared" si="107"/>
        <v>9625.5</v>
      </c>
      <c r="U1016" s="40"/>
      <c r="V1016" s="40"/>
      <c r="W1016" s="40"/>
      <c r="X1016" s="49">
        <v>605</v>
      </c>
      <c r="Y1016" s="42">
        <f t="shared" si="110"/>
        <v>4271.2999999999993</v>
      </c>
      <c r="Z1016" s="40">
        <f t="shared" si="111"/>
        <v>67956.03</v>
      </c>
      <c r="AA1016" s="42">
        <f t="shared" si="112"/>
        <v>-10798.270000000004</v>
      </c>
      <c r="AB1016" s="40"/>
      <c r="AC1016" s="40"/>
      <c r="AD1016" s="40"/>
      <c r="AE1016" s="40"/>
      <c r="AF1016" s="40"/>
      <c r="AG1016" s="40"/>
      <c r="AH1016" s="40"/>
    </row>
    <row r="1017" spans="1:34" s="29" customFormat="1" x14ac:dyDescent="0.25">
      <c r="A1017" s="56">
        <v>1014</v>
      </c>
      <c r="B1017" s="56" t="s">
        <v>838</v>
      </c>
      <c r="C1017" s="40" t="s">
        <v>1043</v>
      </c>
      <c r="D1017" s="40" t="s">
        <v>940</v>
      </c>
      <c r="E1017" s="40">
        <v>90.05</v>
      </c>
      <c r="F1017" s="38" t="s">
        <v>167</v>
      </c>
      <c r="G1017" s="38" t="s">
        <v>168</v>
      </c>
      <c r="H1017" s="40">
        <v>35</v>
      </c>
      <c r="I1017" s="48">
        <v>43431</v>
      </c>
      <c r="J1017" s="48">
        <v>43484</v>
      </c>
      <c r="K1017" s="48">
        <v>43591</v>
      </c>
      <c r="L1017" s="40">
        <v>53</v>
      </c>
      <c r="M1017" s="40">
        <v>160</v>
      </c>
      <c r="N1017" s="40">
        <v>9562</v>
      </c>
      <c r="O1017" s="42">
        <f t="shared" si="108"/>
        <v>67507.72</v>
      </c>
      <c r="P1017" s="42"/>
      <c r="Q1017" s="42">
        <v>761.5</v>
      </c>
      <c r="R1017" s="42">
        <v>15.5</v>
      </c>
      <c r="S1017" s="42">
        <f t="shared" si="109"/>
        <v>5376.19</v>
      </c>
      <c r="T1017" s="49">
        <f t="shared" ref="T1017:T1078" si="113">Q1017*R1017</f>
        <v>11803.25</v>
      </c>
      <c r="U1017" s="40"/>
      <c r="V1017" s="40"/>
      <c r="W1017" s="40"/>
      <c r="X1017" s="49">
        <v>702</v>
      </c>
      <c r="Y1017" s="42">
        <f t="shared" si="110"/>
        <v>4956.12</v>
      </c>
      <c r="Z1017" s="40">
        <f t="shared" si="111"/>
        <v>83330.944999999992</v>
      </c>
      <c r="AA1017" s="42">
        <f t="shared" si="112"/>
        <v>15823.224999999991</v>
      </c>
      <c r="AB1017" s="40"/>
      <c r="AC1017" s="40"/>
      <c r="AD1017" s="40"/>
      <c r="AE1017" s="40"/>
      <c r="AF1017" s="40"/>
      <c r="AG1017" s="40"/>
      <c r="AH1017" s="40"/>
    </row>
    <row r="1018" spans="1:34" s="29" customFormat="1" x14ac:dyDescent="0.25">
      <c r="A1018" s="56">
        <v>1015</v>
      </c>
      <c r="B1018" s="56" t="s">
        <v>838</v>
      </c>
      <c r="C1018" s="40" t="s">
        <v>1044</v>
      </c>
      <c r="D1018" s="40" t="s">
        <v>940</v>
      </c>
      <c r="E1018" s="40">
        <v>90.19</v>
      </c>
      <c r="F1018" s="38" t="s">
        <v>169</v>
      </c>
      <c r="G1018" s="38" t="s">
        <v>170</v>
      </c>
      <c r="H1018" s="40">
        <v>35</v>
      </c>
      <c r="I1018" s="48">
        <v>43432</v>
      </c>
      <c r="J1018" s="48">
        <v>43478</v>
      </c>
      <c r="K1018" s="48">
        <v>43575</v>
      </c>
      <c r="L1018" s="40">
        <v>46</v>
      </c>
      <c r="M1018" s="40">
        <v>143</v>
      </c>
      <c r="N1018" s="40">
        <v>10169</v>
      </c>
      <c r="O1018" s="42">
        <f t="shared" si="108"/>
        <v>71793.14</v>
      </c>
      <c r="P1018" s="42"/>
      <c r="Q1018" s="42">
        <v>281</v>
      </c>
      <c r="R1018" s="42">
        <v>16</v>
      </c>
      <c r="S1018" s="42">
        <f t="shared" si="109"/>
        <v>1983.86</v>
      </c>
      <c r="T1018" s="49">
        <f t="shared" si="113"/>
        <v>4496</v>
      </c>
      <c r="U1018" s="40"/>
      <c r="V1018" s="40"/>
      <c r="W1018" s="40"/>
      <c r="X1018" s="49">
        <v>260</v>
      </c>
      <c r="Y1018" s="42">
        <f t="shared" si="110"/>
        <v>1835.6</v>
      </c>
      <c r="Z1018" s="40">
        <f t="shared" si="111"/>
        <v>31741.759999999998</v>
      </c>
      <c r="AA1018" s="42">
        <f t="shared" si="112"/>
        <v>-40051.380000000005</v>
      </c>
      <c r="AB1018" s="40"/>
      <c r="AC1018" s="40"/>
      <c r="AD1018" s="40"/>
      <c r="AE1018" s="40"/>
      <c r="AF1018" s="40"/>
      <c r="AG1018" s="40"/>
      <c r="AH1018" s="40"/>
    </row>
    <row r="1019" spans="1:34" s="29" customFormat="1" x14ac:dyDescent="0.25">
      <c r="A1019" s="56">
        <v>1016</v>
      </c>
      <c r="B1019" s="56" t="s">
        <v>838</v>
      </c>
      <c r="C1019" s="40" t="s">
        <v>1045</v>
      </c>
      <c r="D1019" s="40" t="s">
        <v>940</v>
      </c>
      <c r="E1019" s="40">
        <v>90.16</v>
      </c>
      <c r="F1019" s="38" t="s">
        <v>173</v>
      </c>
      <c r="G1019" s="38" t="s">
        <v>174</v>
      </c>
      <c r="H1019" s="40">
        <v>35</v>
      </c>
      <c r="I1019" s="48">
        <v>43432</v>
      </c>
      <c r="J1019" s="48">
        <v>43469</v>
      </c>
      <c r="K1019" s="48">
        <v>43562</v>
      </c>
      <c r="L1019" s="40">
        <v>37</v>
      </c>
      <c r="M1019" s="40">
        <v>130</v>
      </c>
      <c r="N1019" s="40">
        <v>9908</v>
      </c>
      <c r="O1019" s="42">
        <f t="shared" si="108"/>
        <v>69950.48</v>
      </c>
      <c r="P1019" s="42"/>
      <c r="Q1019" s="42">
        <v>325</v>
      </c>
      <c r="R1019" s="42">
        <v>16.5</v>
      </c>
      <c r="S1019" s="42">
        <f t="shared" si="109"/>
        <v>2294.5</v>
      </c>
      <c r="T1019" s="49">
        <f t="shared" si="113"/>
        <v>5362.5</v>
      </c>
      <c r="U1019" s="40"/>
      <c r="V1019" s="40"/>
      <c r="W1019" s="40"/>
      <c r="X1019" s="49">
        <v>301</v>
      </c>
      <c r="Y1019" s="42">
        <f t="shared" si="110"/>
        <v>2125.06</v>
      </c>
      <c r="Z1019" s="40">
        <f t="shared" si="111"/>
        <v>37859.25</v>
      </c>
      <c r="AA1019" s="42">
        <f t="shared" si="112"/>
        <v>-32091.229999999996</v>
      </c>
      <c r="AB1019" s="40"/>
      <c r="AC1019" s="40"/>
      <c r="AD1019" s="40"/>
      <c r="AE1019" s="40"/>
      <c r="AF1019" s="40"/>
      <c r="AG1019" s="40"/>
      <c r="AH1019" s="40"/>
    </row>
    <row r="1020" spans="1:34" s="29" customFormat="1" x14ac:dyDescent="0.25">
      <c r="A1020" s="56">
        <v>1017</v>
      </c>
      <c r="B1020" s="56" t="s">
        <v>838</v>
      </c>
      <c r="C1020" s="40" t="s">
        <v>1046</v>
      </c>
      <c r="D1020" s="40" t="s">
        <v>940</v>
      </c>
      <c r="E1020" s="40">
        <v>90.14</v>
      </c>
      <c r="F1020" s="38" t="s">
        <v>175</v>
      </c>
      <c r="G1020" s="38" t="s">
        <v>176</v>
      </c>
      <c r="H1020" s="40">
        <v>35</v>
      </c>
      <c r="I1020" s="48">
        <v>43430</v>
      </c>
      <c r="J1020" s="48">
        <v>43462</v>
      </c>
      <c r="K1020" s="48">
        <v>43571</v>
      </c>
      <c r="L1020" s="40">
        <v>32</v>
      </c>
      <c r="M1020" s="40">
        <v>141</v>
      </c>
      <c r="N1020" s="40">
        <v>10655</v>
      </c>
      <c r="O1020" s="42">
        <f t="shared" si="108"/>
        <v>75224.3</v>
      </c>
      <c r="P1020" s="42"/>
      <c r="Q1020" s="42">
        <v>280</v>
      </c>
      <c r="R1020" s="42">
        <v>17</v>
      </c>
      <c r="S1020" s="42">
        <f t="shared" si="109"/>
        <v>1976.8</v>
      </c>
      <c r="T1020" s="49">
        <f t="shared" si="113"/>
        <v>4760</v>
      </c>
      <c r="U1020" s="40"/>
      <c r="V1020" s="40"/>
      <c r="W1020" s="40"/>
      <c r="X1020" s="49">
        <v>271</v>
      </c>
      <c r="Y1020" s="42">
        <f t="shared" si="110"/>
        <v>1913.26</v>
      </c>
      <c r="Z1020" s="40">
        <f t="shared" si="111"/>
        <v>33605.599999999999</v>
      </c>
      <c r="AA1020" s="42">
        <f t="shared" si="112"/>
        <v>-41618.700000000004</v>
      </c>
      <c r="AB1020" s="40" t="s">
        <v>825</v>
      </c>
      <c r="AC1020" s="40"/>
      <c r="AD1020" s="40"/>
      <c r="AE1020" s="40"/>
      <c r="AF1020" s="40"/>
      <c r="AG1020" s="40"/>
      <c r="AH1020" s="40"/>
    </row>
    <row r="1021" spans="1:34" s="29" customFormat="1" x14ac:dyDescent="0.25">
      <c r="A1021" s="56">
        <v>1018</v>
      </c>
      <c r="B1021" s="56" t="s">
        <v>838</v>
      </c>
      <c r="C1021" s="40" t="s">
        <v>1047</v>
      </c>
      <c r="D1021" s="40" t="s">
        <v>940</v>
      </c>
      <c r="E1021" s="40">
        <v>90.21</v>
      </c>
      <c r="F1021" s="38" t="s">
        <v>177</v>
      </c>
      <c r="G1021" s="38" t="s">
        <v>178</v>
      </c>
      <c r="H1021" s="40">
        <v>35</v>
      </c>
      <c r="I1021" s="48">
        <v>43432</v>
      </c>
      <c r="J1021" s="48">
        <v>43475</v>
      </c>
      <c r="K1021" s="48">
        <v>43576</v>
      </c>
      <c r="L1021" s="40">
        <v>43</v>
      </c>
      <c r="M1021" s="40">
        <v>144</v>
      </c>
      <c r="N1021" s="40">
        <v>10067</v>
      </c>
      <c r="O1021" s="42">
        <f t="shared" si="108"/>
        <v>71073.02</v>
      </c>
      <c r="P1021" s="42"/>
      <c r="Q1021" s="42">
        <v>385</v>
      </c>
      <c r="R1021" s="42">
        <v>16</v>
      </c>
      <c r="S1021" s="42">
        <f t="shared" si="109"/>
        <v>2718.1</v>
      </c>
      <c r="T1021" s="49">
        <f t="shared" si="113"/>
        <v>6160</v>
      </c>
      <c r="U1021" s="40"/>
      <c r="V1021" s="40"/>
      <c r="W1021" s="40"/>
      <c r="X1021" s="49">
        <v>350</v>
      </c>
      <c r="Y1021" s="42">
        <f t="shared" si="110"/>
        <v>2471</v>
      </c>
      <c r="Z1021" s="40">
        <f t="shared" si="111"/>
        <v>43489.599999999999</v>
      </c>
      <c r="AA1021" s="42">
        <f t="shared" si="112"/>
        <v>-27583.420000000006</v>
      </c>
      <c r="AB1021" s="40" t="s">
        <v>825</v>
      </c>
      <c r="AC1021" s="40"/>
      <c r="AD1021" s="40"/>
      <c r="AE1021" s="40"/>
      <c r="AF1021" s="40"/>
      <c r="AG1021" s="40"/>
      <c r="AH1021" s="40"/>
    </row>
    <row r="1022" spans="1:34" s="29" customFormat="1" x14ac:dyDescent="0.25">
      <c r="A1022" s="56">
        <v>1019</v>
      </c>
      <c r="B1022" s="56" t="s">
        <v>838</v>
      </c>
      <c r="C1022" s="40" t="s">
        <v>1048</v>
      </c>
      <c r="D1022" s="40" t="s">
        <v>940</v>
      </c>
      <c r="E1022" s="40">
        <v>90.15</v>
      </c>
      <c r="F1022" s="38" t="s">
        <v>179</v>
      </c>
      <c r="G1022" s="38" t="s">
        <v>180</v>
      </c>
      <c r="H1022" s="40">
        <v>35</v>
      </c>
      <c r="I1022" s="48">
        <v>43432</v>
      </c>
      <c r="J1022" s="48">
        <v>43473</v>
      </c>
      <c r="K1022" s="48">
        <v>43572</v>
      </c>
      <c r="L1022" s="40">
        <v>41</v>
      </c>
      <c r="M1022" s="40">
        <v>140</v>
      </c>
      <c r="N1022" s="40">
        <v>9945</v>
      </c>
      <c r="O1022" s="42">
        <f t="shared" si="108"/>
        <v>70211.700000000012</v>
      </c>
      <c r="P1022" s="42"/>
      <c r="Q1022" s="42">
        <v>321</v>
      </c>
      <c r="R1022" s="42">
        <v>16.5</v>
      </c>
      <c r="S1022" s="42">
        <f t="shared" si="109"/>
        <v>2266.2599999999998</v>
      </c>
      <c r="T1022" s="49">
        <f t="shared" si="113"/>
        <v>5296.5</v>
      </c>
      <c r="U1022" s="40"/>
      <c r="V1022" s="40"/>
      <c r="W1022" s="40"/>
      <c r="X1022" s="49">
        <v>300</v>
      </c>
      <c r="Y1022" s="42">
        <f t="shared" si="110"/>
        <v>2118</v>
      </c>
      <c r="Z1022" s="40">
        <f t="shared" si="111"/>
        <v>37393.289999999994</v>
      </c>
      <c r="AA1022" s="42">
        <f t="shared" si="112"/>
        <v>-32818.410000000018</v>
      </c>
      <c r="AB1022" s="40"/>
      <c r="AC1022" s="40"/>
      <c r="AD1022" s="40"/>
      <c r="AE1022" s="40"/>
      <c r="AF1022" s="40"/>
      <c r="AG1022" s="40"/>
      <c r="AH1022" s="40"/>
    </row>
    <row r="1023" spans="1:34" s="29" customFormat="1" x14ac:dyDescent="0.25">
      <c r="A1023" s="56">
        <v>1020</v>
      </c>
      <c r="B1023" s="56" t="s">
        <v>838</v>
      </c>
      <c r="C1023" s="40" t="s">
        <v>1049</v>
      </c>
      <c r="D1023" s="40" t="s">
        <v>940</v>
      </c>
      <c r="E1023" s="40">
        <v>90.6</v>
      </c>
      <c r="F1023" s="38" t="s">
        <v>181</v>
      </c>
      <c r="G1023" s="38" t="s">
        <v>182</v>
      </c>
      <c r="H1023" s="40">
        <v>35</v>
      </c>
      <c r="I1023" s="48">
        <v>43432</v>
      </c>
      <c r="J1023" s="48">
        <v>43473</v>
      </c>
      <c r="K1023" s="48">
        <v>43565</v>
      </c>
      <c r="L1023" s="40">
        <v>41</v>
      </c>
      <c r="M1023" s="40">
        <v>133</v>
      </c>
      <c r="N1023" s="40">
        <v>9965</v>
      </c>
      <c r="O1023" s="42">
        <f t="shared" si="108"/>
        <v>70352.899999999994</v>
      </c>
      <c r="P1023" s="42"/>
      <c r="Q1023" s="42">
        <v>485</v>
      </c>
      <c r="R1023" s="42">
        <v>17</v>
      </c>
      <c r="S1023" s="42">
        <f t="shared" si="109"/>
        <v>3424.1</v>
      </c>
      <c r="T1023" s="49">
        <f t="shared" si="113"/>
        <v>8245</v>
      </c>
      <c r="U1023" s="40"/>
      <c r="V1023" s="40"/>
      <c r="W1023" s="40"/>
      <c r="X1023" s="49">
        <v>401</v>
      </c>
      <c r="Y1023" s="42">
        <f t="shared" si="110"/>
        <v>2831.06</v>
      </c>
      <c r="Z1023" s="40">
        <f t="shared" si="111"/>
        <v>58209.7</v>
      </c>
      <c r="AA1023" s="42">
        <f t="shared" si="112"/>
        <v>-12143.199999999997</v>
      </c>
      <c r="AB1023" s="40" t="s">
        <v>825</v>
      </c>
      <c r="AC1023" s="40"/>
      <c r="AD1023" s="40"/>
      <c r="AE1023" s="40"/>
      <c r="AF1023" s="40"/>
      <c r="AG1023" s="40"/>
      <c r="AH1023" s="40"/>
    </row>
    <row r="1024" spans="1:34" s="29" customFormat="1" x14ac:dyDescent="0.25">
      <c r="A1024" s="56">
        <v>1021</v>
      </c>
      <c r="B1024" s="56" t="s">
        <v>838</v>
      </c>
      <c r="C1024" s="40" t="s">
        <v>1050</v>
      </c>
      <c r="D1024" s="40" t="s">
        <v>940</v>
      </c>
      <c r="E1024" s="40">
        <v>90.09</v>
      </c>
      <c r="F1024" s="38" t="s">
        <v>183</v>
      </c>
      <c r="G1024" s="38" t="s">
        <v>178</v>
      </c>
      <c r="H1024" s="40">
        <v>35</v>
      </c>
      <c r="I1024" s="48">
        <v>43432</v>
      </c>
      <c r="J1024" s="48">
        <v>43479</v>
      </c>
      <c r="K1024" s="48">
        <v>43563</v>
      </c>
      <c r="L1024" s="40">
        <v>47</v>
      </c>
      <c r="M1024" s="40">
        <v>131</v>
      </c>
      <c r="N1024" s="40">
        <v>9855</v>
      </c>
      <c r="O1024" s="42">
        <f t="shared" si="108"/>
        <v>69576.299999999988</v>
      </c>
      <c r="P1024" s="42"/>
      <c r="Q1024" s="42">
        <v>451</v>
      </c>
      <c r="R1024" s="42">
        <v>17.5</v>
      </c>
      <c r="S1024" s="42">
        <f t="shared" si="109"/>
        <v>3184.06</v>
      </c>
      <c r="T1024" s="49">
        <f t="shared" si="113"/>
        <v>7892.5</v>
      </c>
      <c r="U1024" s="40"/>
      <c r="V1024" s="40"/>
      <c r="W1024" s="40"/>
      <c r="X1024" s="49">
        <v>425</v>
      </c>
      <c r="Y1024" s="42">
        <f t="shared" si="110"/>
        <v>3000.5</v>
      </c>
      <c r="Z1024" s="40">
        <f t="shared" si="111"/>
        <v>55721.049999999996</v>
      </c>
      <c r="AA1024" s="42">
        <f t="shared" si="112"/>
        <v>-13855.249999999993</v>
      </c>
      <c r="AB1024" s="40"/>
      <c r="AC1024" s="40"/>
      <c r="AD1024" s="40"/>
      <c r="AE1024" s="40"/>
      <c r="AF1024" s="40"/>
      <c r="AG1024" s="40"/>
      <c r="AH1024" s="40"/>
    </row>
    <row r="1025" spans="1:34" s="29" customFormat="1" x14ac:dyDescent="0.25">
      <c r="A1025" s="56">
        <v>1022</v>
      </c>
      <c r="B1025" s="56" t="s">
        <v>838</v>
      </c>
      <c r="C1025" s="40" t="s">
        <v>1051</v>
      </c>
      <c r="D1025" s="40" t="s">
        <v>940</v>
      </c>
      <c r="E1025" s="42">
        <v>90.1</v>
      </c>
      <c r="F1025" s="38" t="s">
        <v>181</v>
      </c>
      <c r="G1025" s="38" t="s">
        <v>184</v>
      </c>
      <c r="H1025" s="40">
        <v>35</v>
      </c>
      <c r="I1025" s="48">
        <v>43430</v>
      </c>
      <c r="J1025" s="48">
        <v>43479</v>
      </c>
      <c r="K1025" s="48">
        <v>43571</v>
      </c>
      <c r="L1025" s="40">
        <v>49</v>
      </c>
      <c r="M1025" s="40">
        <v>141</v>
      </c>
      <c r="N1025" s="40">
        <v>10095</v>
      </c>
      <c r="O1025" s="42">
        <f t="shared" si="108"/>
        <v>71270.7</v>
      </c>
      <c r="P1025" s="42"/>
      <c r="Q1025" s="42">
        <v>361</v>
      </c>
      <c r="R1025" s="42">
        <v>16.5</v>
      </c>
      <c r="S1025" s="42">
        <f t="shared" si="109"/>
        <v>2548.6600000000003</v>
      </c>
      <c r="T1025" s="49">
        <f t="shared" si="113"/>
        <v>5956.5</v>
      </c>
      <c r="U1025" s="40"/>
      <c r="V1025" s="40"/>
      <c r="W1025" s="40"/>
      <c r="X1025" s="49">
        <v>305</v>
      </c>
      <c r="Y1025" s="42">
        <f t="shared" si="110"/>
        <v>2153.2999999999997</v>
      </c>
      <c r="Z1025" s="40">
        <f t="shared" si="111"/>
        <v>42052.890000000007</v>
      </c>
      <c r="AA1025" s="42">
        <f t="shared" si="112"/>
        <v>-29217.80999999999</v>
      </c>
      <c r="AB1025" s="40"/>
      <c r="AC1025" s="40"/>
      <c r="AD1025" s="40"/>
      <c r="AE1025" s="40"/>
      <c r="AF1025" s="40"/>
      <c r="AG1025" s="40"/>
      <c r="AH1025" s="40"/>
    </row>
    <row r="1026" spans="1:34" s="29" customFormat="1" x14ac:dyDescent="0.25">
      <c r="A1026" s="56">
        <v>1023</v>
      </c>
      <c r="B1026" s="56" t="s">
        <v>838</v>
      </c>
      <c r="C1026" s="40" t="s">
        <v>1052</v>
      </c>
      <c r="D1026" s="40" t="s">
        <v>940</v>
      </c>
      <c r="E1026" s="40">
        <v>90.03</v>
      </c>
      <c r="F1026" s="38" t="s">
        <v>185</v>
      </c>
      <c r="G1026" s="38" t="s">
        <v>186</v>
      </c>
      <c r="H1026" s="40">
        <v>35</v>
      </c>
      <c r="I1026" s="48">
        <v>43432</v>
      </c>
      <c r="J1026" s="48">
        <v>43459</v>
      </c>
      <c r="K1026" s="48">
        <v>43564</v>
      </c>
      <c r="L1026" s="40">
        <v>27</v>
      </c>
      <c r="M1026" s="40">
        <v>132</v>
      </c>
      <c r="N1026" s="40">
        <v>9377</v>
      </c>
      <c r="O1026" s="42">
        <f t="shared" si="108"/>
        <v>66201.62</v>
      </c>
      <c r="P1026" s="42"/>
      <c r="Q1026" s="42">
        <v>361</v>
      </c>
      <c r="R1026" s="42">
        <v>18</v>
      </c>
      <c r="S1026" s="42">
        <f t="shared" si="109"/>
        <v>2548.6600000000003</v>
      </c>
      <c r="T1026" s="49">
        <f t="shared" si="113"/>
        <v>6498</v>
      </c>
      <c r="U1026" s="40"/>
      <c r="V1026" s="40"/>
      <c r="W1026" s="40"/>
      <c r="X1026" s="49">
        <v>300</v>
      </c>
      <c r="Y1026" s="42">
        <f t="shared" si="110"/>
        <v>2118</v>
      </c>
      <c r="Z1026" s="40">
        <f t="shared" si="111"/>
        <v>45875.880000000005</v>
      </c>
      <c r="AA1026" s="42">
        <f t="shared" si="112"/>
        <v>-20325.739999999991</v>
      </c>
      <c r="AB1026" s="40" t="s">
        <v>825</v>
      </c>
      <c r="AC1026" s="40"/>
      <c r="AD1026" s="40"/>
      <c r="AE1026" s="40"/>
      <c r="AF1026" s="40"/>
      <c r="AG1026" s="40"/>
      <c r="AH1026" s="40"/>
    </row>
    <row r="1027" spans="1:34" s="29" customFormat="1" x14ac:dyDescent="0.25">
      <c r="A1027" s="56">
        <v>1024</v>
      </c>
      <c r="B1027" s="56" t="s">
        <v>838</v>
      </c>
      <c r="C1027" s="40" t="s">
        <v>1053</v>
      </c>
      <c r="D1027" s="40" t="s">
        <v>940</v>
      </c>
      <c r="E1027" s="40">
        <v>90.02</v>
      </c>
      <c r="F1027" s="38" t="s">
        <v>187</v>
      </c>
      <c r="G1027" s="38" t="s">
        <v>188</v>
      </c>
      <c r="H1027" s="40">
        <v>35</v>
      </c>
      <c r="I1027" s="48">
        <v>43432</v>
      </c>
      <c r="J1027" s="48">
        <v>43456</v>
      </c>
      <c r="K1027" s="48">
        <v>43565</v>
      </c>
      <c r="L1027" s="40">
        <v>24</v>
      </c>
      <c r="M1027" s="40">
        <v>133</v>
      </c>
      <c r="N1027" s="40">
        <v>10090</v>
      </c>
      <c r="O1027" s="42">
        <f t="shared" si="108"/>
        <v>71235.399999999994</v>
      </c>
      <c r="P1027" s="42"/>
      <c r="Q1027" s="42">
        <v>365</v>
      </c>
      <c r="R1027" s="42">
        <v>17</v>
      </c>
      <c r="S1027" s="42">
        <f t="shared" si="109"/>
        <v>2576.9</v>
      </c>
      <c r="T1027" s="49">
        <f t="shared" si="113"/>
        <v>6205</v>
      </c>
      <c r="U1027" s="40"/>
      <c r="V1027" s="40"/>
      <c r="W1027" s="40"/>
      <c r="X1027" s="49">
        <v>360</v>
      </c>
      <c r="Y1027" s="42">
        <f t="shared" si="110"/>
        <v>2541.6</v>
      </c>
      <c r="Z1027" s="40">
        <f t="shared" si="111"/>
        <v>43807.3</v>
      </c>
      <c r="AA1027" s="42">
        <f t="shared" si="112"/>
        <v>-27428.099999999991</v>
      </c>
      <c r="AB1027" s="40" t="s">
        <v>825</v>
      </c>
      <c r="AC1027" s="40"/>
      <c r="AD1027" s="40"/>
      <c r="AE1027" s="40"/>
      <c r="AF1027" s="40"/>
      <c r="AG1027" s="40"/>
      <c r="AH1027" s="40"/>
    </row>
    <row r="1028" spans="1:34" s="29" customFormat="1" x14ac:dyDescent="0.25">
      <c r="A1028" s="56">
        <v>1025</v>
      </c>
      <c r="B1028" s="56" t="s">
        <v>957</v>
      </c>
      <c r="C1028" s="40" t="s">
        <v>1054</v>
      </c>
      <c r="D1028" s="40" t="s">
        <v>1055</v>
      </c>
      <c r="E1028" s="40">
        <v>77.180000000000007</v>
      </c>
      <c r="F1028" s="38" t="s">
        <v>189</v>
      </c>
      <c r="G1028" s="38" t="s">
        <v>190</v>
      </c>
      <c r="H1028" s="40">
        <v>35</v>
      </c>
      <c r="I1028" s="48">
        <v>43430</v>
      </c>
      <c r="J1028" s="48">
        <v>43475</v>
      </c>
      <c r="K1028" s="48">
        <v>43584</v>
      </c>
      <c r="L1028" s="40">
        <v>45</v>
      </c>
      <c r="M1028" s="40">
        <v>154</v>
      </c>
      <c r="N1028" s="40">
        <v>10600</v>
      </c>
      <c r="O1028" s="42">
        <f t="shared" si="108"/>
        <v>74835.999999999985</v>
      </c>
      <c r="P1028" s="42"/>
      <c r="Q1028" s="42">
        <v>785</v>
      </c>
      <c r="R1028" s="42">
        <v>15.25</v>
      </c>
      <c r="S1028" s="42">
        <f t="shared" si="109"/>
        <v>5542.0999999999995</v>
      </c>
      <c r="T1028" s="49">
        <f t="shared" si="113"/>
        <v>11971.25</v>
      </c>
      <c r="U1028" s="40"/>
      <c r="V1028" s="40"/>
      <c r="W1028" s="40"/>
      <c r="X1028" s="49">
        <v>710</v>
      </c>
      <c r="Y1028" s="42">
        <f t="shared" si="110"/>
        <v>5012.5999999999995</v>
      </c>
      <c r="Z1028" s="40">
        <f t="shared" si="111"/>
        <v>84517.024999999994</v>
      </c>
      <c r="AA1028" s="42">
        <f t="shared" si="112"/>
        <v>9681.0250000000087</v>
      </c>
      <c r="AB1028" s="40"/>
      <c r="AC1028" s="40"/>
      <c r="AD1028" s="40"/>
      <c r="AE1028" s="40"/>
      <c r="AF1028" s="40"/>
      <c r="AG1028" s="40"/>
      <c r="AH1028" s="40"/>
    </row>
    <row r="1029" spans="1:34" s="29" customFormat="1" x14ac:dyDescent="0.25">
      <c r="A1029" s="56">
        <v>1026</v>
      </c>
      <c r="B1029" s="56" t="s">
        <v>957</v>
      </c>
      <c r="C1029" s="40" t="s">
        <v>1056</v>
      </c>
      <c r="D1029" s="40" t="s">
        <v>1055</v>
      </c>
      <c r="E1029" s="40">
        <v>77.17</v>
      </c>
      <c r="F1029" s="38" t="s">
        <v>191</v>
      </c>
      <c r="G1029" s="38" t="s">
        <v>192</v>
      </c>
      <c r="H1029" s="40">
        <v>35</v>
      </c>
      <c r="I1029" s="48">
        <v>43432</v>
      </c>
      <c r="J1029" s="48">
        <v>43480</v>
      </c>
      <c r="K1029" s="48">
        <v>43583</v>
      </c>
      <c r="L1029" s="40">
        <v>48</v>
      </c>
      <c r="M1029" s="40">
        <v>151</v>
      </c>
      <c r="N1029" s="40">
        <v>10490</v>
      </c>
      <c r="O1029" s="42">
        <f t="shared" ref="O1029:O1092" si="114">(N1029/H1029)*247.1</f>
        <v>74059.399999999994</v>
      </c>
      <c r="P1029" s="42"/>
      <c r="Q1029" s="42">
        <v>845</v>
      </c>
      <c r="R1029" s="42">
        <v>15</v>
      </c>
      <c r="S1029" s="42">
        <f t="shared" ref="S1029:S1092" si="115">(Q1029/H1029)*247.1</f>
        <v>5965.7</v>
      </c>
      <c r="T1029" s="49">
        <f t="shared" si="113"/>
        <v>12675</v>
      </c>
      <c r="U1029" s="40"/>
      <c r="V1029" s="40"/>
      <c r="W1029" s="40"/>
      <c r="X1029" s="49">
        <v>690</v>
      </c>
      <c r="Y1029" s="42">
        <f t="shared" ref="Y1029:Y1092" si="116">(X1029/H1029)*247.1</f>
        <v>4871.4000000000005</v>
      </c>
      <c r="Z1029" s="40">
        <f t="shared" ref="Z1029:Z1092" si="117">S1029*R1029</f>
        <v>89485.5</v>
      </c>
      <c r="AA1029" s="42">
        <f t="shared" ref="AA1029:AA1092" si="118">Z1029-O1029</f>
        <v>15426.100000000006</v>
      </c>
      <c r="AB1029" s="40"/>
      <c r="AC1029" s="40"/>
      <c r="AD1029" s="40"/>
      <c r="AE1029" s="40"/>
      <c r="AF1029" s="40"/>
      <c r="AG1029" s="40"/>
      <c r="AH1029" s="40"/>
    </row>
    <row r="1030" spans="1:34" s="29" customFormat="1" x14ac:dyDescent="0.25">
      <c r="A1030" s="56">
        <v>1027</v>
      </c>
      <c r="B1030" s="56" t="s">
        <v>957</v>
      </c>
      <c r="C1030" s="40" t="s">
        <v>1057</v>
      </c>
      <c r="D1030" s="40" t="s">
        <v>1055</v>
      </c>
      <c r="E1030" s="40">
        <v>77.150000000000006</v>
      </c>
      <c r="F1030" s="38" t="s">
        <v>193</v>
      </c>
      <c r="G1030" s="38" t="s">
        <v>194</v>
      </c>
      <c r="H1030" s="40">
        <v>35</v>
      </c>
      <c r="I1030" s="48">
        <v>43432</v>
      </c>
      <c r="J1030" s="48">
        <v>43473</v>
      </c>
      <c r="K1030" s="48">
        <v>43585</v>
      </c>
      <c r="L1030" s="40">
        <v>41</v>
      </c>
      <c r="M1030" s="40">
        <v>153</v>
      </c>
      <c r="N1030" s="40">
        <v>10200</v>
      </c>
      <c r="O1030" s="42">
        <f t="shared" si="114"/>
        <v>72012</v>
      </c>
      <c r="P1030" s="42"/>
      <c r="Q1030" s="42">
        <v>805</v>
      </c>
      <c r="R1030" s="42">
        <v>14.5</v>
      </c>
      <c r="S1030" s="42">
        <f t="shared" si="115"/>
        <v>5683.3</v>
      </c>
      <c r="T1030" s="49">
        <f t="shared" si="113"/>
        <v>11672.5</v>
      </c>
      <c r="U1030" s="40"/>
      <c r="V1030" s="40"/>
      <c r="W1030" s="40"/>
      <c r="X1030" s="49">
        <v>690</v>
      </c>
      <c r="Y1030" s="42">
        <f t="shared" si="116"/>
        <v>4871.4000000000005</v>
      </c>
      <c r="Z1030" s="40">
        <f t="shared" si="117"/>
        <v>82407.850000000006</v>
      </c>
      <c r="AA1030" s="42">
        <f t="shared" si="118"/>
        <v>10395.850000000006</v>
      </c>
      <c r="AB1030" s="40"/>
      <c r="AC1030" s="40"/>
      <c r="AD1030" s="40"/>
      <c r="AE1030" s="40"/>
      <c r="AF1030" s="40"/>
      <c r="AG1030" s="40"/>
      <c r="AH1030" s="40"/>
    </row>
    <row r="1031" spans="1:34" s="29" customFormat="1" x14ac:dyDescent="0.25">
      <c r="A1031" s="56">
        <v>1028</v>
      </c>
      <c r="B1031" s="56" t="s">
        <v>957</v>
      </c>
      <c r="C1031" s="40" t="s">
        <v>1058</v>
      </c>
      <c r="D1031" s="40" t="s">
        <v>1055</v>
      </c>
      <c r="E1031" s="40">
        <v>77.14</v>
      </c>
      <c r="F1031" s="38" t="s">
        <v>195</v>
      </c>
      <c r="G1031" s="38" t="s">
        <v>196</v>
      </c>
      <c r="H1031" s="40">
        <v>35</v>
      </c>
      <c r="I1031" s="48">
        <v>43429</v>
      </c>
      <c r="J1031" s="48">
        <v>43471</v>
      </c>
      <c r="K1031" s="48">
        <v>43583</v>
      </c>
      <c r="L1031" s="40">
        <v>42</v>
      </c>
      <c r="M1031" s="40">
        <v>154</v>
      </c>
      <c r="N1031" s="40">
        <v>9276</v>
      </c>
      <c r="O1031" s="42">
        <f t="shared" si="114"/>
        <v>65488.56</v>
      </c>
      <c r="P1031" s="42"/>
      <c r="Q1031" s="42">
        <v>725</v>
      </c>
      <c r="R1031" s="42">
        <v>15.5</v>
      </c>
      <c r="S1031" s="42">
        <f t="shared" si="115"/>
        <v>5118.5</v>
      </c>
      <c r="T1031" s="49">
        <f t="shared" si="113"/>
        <v>11237.5</v>
      </c>
      <c r="U1031" s="40"/>
      <c r="V1031" s="40"/>
      <c r="W1031" s="40"/>
      <c r="X1031" s="49">
        <v>685</v>
      </c>
      <c r="Y1031" s="42">
        <f t="shared" si="116"/>
        <v>4836.1000000000004</v>
      </c>
      <c r="Z1031" s="40">
        <f t="shared" si="117"/>
        <v>79336.75</v>
      </c>
      <c r="AA1031" s="42">
        <f t="shared" si="118"/>
        <v>13848.190000000002</v>
      </c>
      <c r="AB1031" s="40"/>
      <c r="AC1031" s="40"/>
      <c r="AD1031" s="40"/>
      <c r="AE1031" s="40"/>
      <c r="AF1031" s="40"/>
      <c r="AG1031" s="40"/>
      <c r="AH1031" s="40"/>
    </row>
    <row r="1032" spans="1:34" s="29" customFormat="1" x14ac:dyDescent="0.25">
      <c r="A1032" s="56">
        <v>1029</v>
      </c>
      <c r="B1032" s="56" t="s">
        <v>957</v>
      </c>
      <c r="C1032" s="40" t="s">
        <v>1059</v>
      </c>
      <c r="D1032" s="40" t="s">
        <v>1055</v>
      </c>
      <c r="E1032" s="40">
        <v>77.12</v>
      </c>
      <c r="F1032" s="38" t="s">
        <v>1828</v>
      </c>
      <c r="G1032" s="38" t="s">
        <v>761</v>
      </c>
      <c r="H1032" s="40">
        <v>35</v>
      </c>
      <c r="I1032" s="48">
        <v>43424</v>
      </c>
      <c r="J1032" s="48">
        <v>43467</v>
      </c>
      <c r="K1032" s="48">
        <v>43580</v>
      </c>
      <c r="L1032" s="40">
        <v>43</v>
      </c>
      <c r="M1032" s="40">
        <v>156</v>
      </c>
      <c r="N1032" s="40">
        <v>10460</v>
      </c>
      <c r="O1032" s="42">
        <f t="shared" si="114"/>
        <v>73847.599999999991</v>
      </c>
      <c r="P1032" s="42"/>
      <c r="Q1032" s="42">
        <v>870</v>
      </c>
      <c r="R1032" s="42">
        <v>15</v>
      </c>
      <c r="S1032" s="42">
        <f t="shared" si="115"/>
        <v>6142.2</v>
      </c>
      <c r="T1032" s="49">
        <f t="shared" si="113"/>
        <v>13050</v>
      </c>
      <c r="U1032" s="40"/>
      <c r="V1032" s="40"/>
      <c r="W1032" s="40"/>
      <c r="X1032" s="49">
        <v>640</v>
      </c>
      <c r="Y1032" s="42">
        <f t="shared" si="116"/>
        <v>4518.3999999999996</v>
      </c>
      <c r="Z1032" s="40">
        <f t="shared" si="117"/>
        <v>92133</v>
      </c>
      <c r="AA1032" s="42">
        <f t="shared" si="118"/>
        <v>18285.400000000009</v>
      </c>
      <c r="AB1032" s="40"/>
      <c r="AC1032" s="40"/>
      <c r="AD1032" s="40"/>
      <c r="AE1032" s="40"/>
      <c r="AF1032" s="40"/>
      <c r="AG1032" s="40"/>
      <c r="AH1032" s="40"/>
    </row>
    <row r="1033" spans="1:34" s="29" customFormat="1" x14ac:dyDescent="0.25">
      <c r="A1033" s="56">
        <v>1030</v>
      </c>
      <c r="B1033" s="56" t="s">
        <v>957</v>
      </c>
      <c r="C1033" s="40" t="s">
        <v>1060</v>
      </c>
      <c r="D1033" s="40" t="s">
        <v>1055</v>
      </c>
      <c r="E1033" s="40">
        <v>77.11</v>
      </c>
      <c r="F1033" s="38" t="s">
        <v>1829</v>
      </c>
      <c r="G1033" s="38" t="s">
        <v>762</v>
      </c>
      <c r="H1033" s="40">
        <v>35</v>
      </c>
      <c r="I1033" s="48">
        <v>43430</v>
      </c>
      <c r="J1033" s="48">
        <v>43478</v>
      </c>
      <c r="K1033" s="48">
        <v>43613</v>
      </c>
      <c r="L1033" s="40">
        <v>48</v>
      </c>
      <c r="M1033" s="40">
        <v>183</v>
      </c>
      <c r="N1033" s="40">
        <v>10190</v>
      </c>
      <c r="O1033" s="42">
        <f t="shared" si="114"/>
        <v>71941.400000000009</v>
      </c>
      <c r="P1033" s="42"/>
      <c r="Q1033" s="42">
        <v>925</v>
      </c>
      <c r="R1033" s="42">
        <v>15</v>
      </c>
      <c r="S1033" s="42">
        <f t="shared" si="115"/>
        <v>6530.4999999999991</v>
      </c>
      <c r="T1033" s="49">
        <f t="shared" si="113"/>
        <v>13875</v>
      </c>
      <c r="U1033" s="40"/>
      <c r="V1033" s="40"/>
      <c r="W1033" s="40"/>
      <c r="X1033" s="49">
        <v>850</v>
      </c>
      <c r="Y1033" s="42">
        <f t="shared" si="116"/>
        <v>6001</v>
      </c>
      <c r="Z1033" s="40">
        <f t="shared" si="117"/>
        <v>97957.499999999985</v>
      </c>
      <c r="AA1033" s="42">
        <f t="shared" si="118"/>
        <v>26016.099999999977</v>
      </c>
      <c r="AB1033" s="40"/>
      <c r="AC1033" s="40"/>
      <c r="AD1033" s="40"/>
      <c r="AE1033" s="40"/>
      <c r="AF1033" s="40"/>
      <c r="AG1033" s="40"/>
      <c r="AH1033" s="40"/>
    </row>
    <row r="1034" spans="1:34" s="29" customFormat="1" x14ac:dyDescent="0.25">
      <c r="A1034" s="56">
        <v>1031</v>
      </c>
      <c r="B1034" s="56" t="s">
        <v>957</v>
      </c>
      <c r="C1034" s="40" t="s">
        <v>1061</v>
      </c>
      <c r="D1034" s="40" t="s">
        <v>1055</v>
      </c>
      <c r="E1034" s="42">
        <v>77.099999999999994</v>
      </c>
      <c r="F1034" s="38" t="s">
        <v>1816</v>
      </c>
      <c r="G1034" s="38" t="s">
        <v>763</v>
      </c>
      <c r="H1034" s="40">
        <v>35</v>
      </c>
      <c r="I1034" s="48">
        <v>43432</v>
      </c>
      <c r="J1034" s="48">
        <v>43472</v>
      </c>
      <c r="K1034" s="48">
        <v>43614</v>
      </c>
      <c r="L1034" s="40">
        <v>40</v>
      </c>
      <c r="M1034" s="40">
        <v>182</v>
      </c>
      <c r="N1034" s="40">
        <v>10110</v>
      </c>
      <c r="O1034" s="42">
        <f t="shared" si="114"/>
        <v>71376.599999999991</v>
      </c>
      <c r="P1034" s="42"/>
      <c r="Q1034" s="42">
        <v>865</v>
      </c>
      <c r="R1034" s="42">
        <v>15.25</v>
      </c>
      <c r="S1034" s="42">
        <f t="shared" si="115"/>
        <v>6106.9000000000005</v>
      </c>
      <c r="T1034" s="49">
        <f t="shared" si="113"/>
        <v>13191.25</v>
      </c>
      <c r="U1034" s="40"/>
      <c r="V1034" s="40"/>
      <c r="W1034" s="40"/>
      <c r="X1034" s="49">
        <v>750</v>
      </c>
      <c r="Y1034" s="42">
        <f t="shared" si="116"/>
        <v>5294.9999999999991</v>
      </c>
      <c r="Z1034" s="40">
        <f t="shared" si="117"/>
        <v>93130.225000000006</v>
      </c>
      <c r="AA1034" s="42">
        <f t="shared" si="118"/>
        <v>21753.625000000015</v>
      </c>
      <c r="AB1034" s="40"/>
      <c r="AC1034" s="40"/>
      <c r="AD1034" s="40"/>
      <c r="AE1034" s="40"/>
      <c r="AF1034" s="40"/>
      <c r="AG1034" s="40"/>
      <c r="AH1034" s="40"/>
    </row>
    <row r="1035" spans="1:34" s="29" customFormat="1" x14ac:dyDescent="0.25">
      <c r="A1035" s="56">
        <v>1032</v>
      </c>
      <c r="B1035" s="56" t="s">
        <v>957</v>
      </c>
      <c r="C1035" s="40" t="s">
        <v>1062</v>
      </c>
      <c r="D1035" s="40" t="s">
        <v>1055</v>
      </c>
      <c r="E1035" s="40">
        <v>77.8</v>
      </c>
      <c r="F1035" s="38" t="s">
        <v>1812</v>
      </c>
      <c r="G1035" s="38" t="s">
        <v>764</v>
      </c>
      <c r="H1035" s="40">
        <v>35</v>
      </c>
      <c r="I1035" s="48">
        <v>43436</v>
      </c>
      <c r="J1035" s="48">
        <v>43480</v>
      </c>
      <c r="K1035" s="48">
        <v>43592</v>
      </c>
      <c r="L1035" s="40">
        <v>44</v>
      </c>
      <c r="M1035" s="40">
        <v>156</v>
      </c>
      <c r="N1035" s="40">
        <v>11110</v>
      </c>
      <c r="O1035" s="42">
        <f t="shared" si="114"/>
        <v>78436.600000000006</v>
      </c>
      <c r="P1035" s="42"/>
      <c r="Q1035" s="42">
        <v>745</v>
      </c>
      <c r="R1035" s="42">
        <v>15.5</v>
      </c>
      <c r="S1035" s="42">
        <f t="shared" si="115"/>
        <v>5259.7</v>
      </c>
      <c r="T1035" s="49">
        <f t="shared" si="113"/>
        <v>11547.5</v>
      </c>
      <c r="U1035" s="40"/>
      <c r="V1035" s="40"/>
      <c r="W1035" s="40"/>
      <c r="X1035" s="49">
        <v>720</v>
      </c>
      <c r="Y1035" s="42">
        <f t="shared" si="116"/>
        <v>5083.2</v>
      </c>
      <c r="Z1035" s="40">
        <f t="shared" si="117"/>
        <v>81525.349999999991</v>
      </c>
      <c r="AA1035" s="42">
        <f t="shared" si="118"/>
        <v>3088.7499999999854</v>
      </c>
      <c r="AB1035" s="40"/>
      <c r="AC1035" s="40"/>
      <c r="AD1035" s="40"/>
      <c r="AE1035" s="40"/>
      <c r="AF1035" s="40"/>
      <c r="AG1035" s="40"/>
      <c r="AH1035" s="40"/>
    </row>
    <row r="1036" spans="1:34" s="29" customFormat="1" x14ac:dyDescent="0.25">
      <c r="A1036" s="56">
        <v>1033</v>
      </c>
      <c r="B1036" s="56" t="s">
        <v>957</v>
      </c>
      <c r="C1036" s="40" t="s">
        <v>1063</v>
      </c>
      <c r="D1036" s="40" t="s">
        <v>1055</v>
      </c>
      <c r="E1036" s="40">
        <v>77.7</v>
      </c>
      <c r="F1036" s="38" t="s">
        <v>1817</v>
      </c>
      <c r="G1036" s="38" t="s">
        <v>765</v>
      </c>
      <c r="H1036" s="40">
        <v>35</v>
      </c>
      <c r="I1036" s="48">
        <v>43434</v>
      </c>
      <c r="J1036" s="48">
        <v>43481</v>
      </c>
      <c r="K1036" s="48">
        <v>43590</v>
      </c>
      <c r="L1036" s="40">
        <v>47</v>
      </c>
      <c r="M1036" s="40">
        <v>156</v>
      </c>
      <c r="N1036" s="40">
        <v>9850</v>
      </c>
      <c r="O1036" s="42">
        <f t="shared" si="114"/>
        <v>69541</v>
      </c>
      <c r="P1036" s="42"/>
      <c r="Q1036" s="42">
        <v>764</v>
      </c>
      <c r="R1036" s="42">
        <v>15.25</v>
      </c>
      <c r="S1036" s="42">
        <f t="shared" si="115"/>
        <v>5393.84</v>
      </c>
      <c r="T1036" s="49">
        <f t="shared" si="113"/>
        <v>11651</v>
      </c>
      <c r="U1036" s="40"/>
      <c r="V1036" s="40"/>
      <c r="W1036" s="40"/>
      <c r="X1036" s="49">
        <v>710</v>
      </c>
      <c r="Y1036" s="42">
        <f t="shared" si="116"/>
        <v>5012.5999999999995</v>
      </c>
      <c r="Z1036" s="40">
        <f t="shared" si="117"/>
        <v>82256.06</v>
      </c>
      <c r="AA1036" s="42">
        <f t="shared" si="118"/>
        <v>12715.059999999998</v>
      </c>
      <c r="AB1036" s="40"/>
      <c r="AC1036" s="40"/>
      <c r="AD1036" s="40"/>
      <c r="AE1036" s="40"/>
      <c r="AF1036" s="40"/>
      <c r="AG1036" s="40"/>
      <c r="AH1036" s="40"/>
    </row>
    <row r="1037" spans="1:34" s="29" customFormat="1" x14ac:dyDescent="0.25">
      <c r="A1037" s="56">
        <v>1034</v>
      </c>
      <c r="B1037" s="56" t="s">
        <v>957</v>
      </c>
      <c r="C1037" s="40" t="s">
        <v>1064</v>
      </c>
      <c r="D1037" s="40" t="s">
        <v>1055</v>
      </c>
      <c r="E1037" s="40">
        <v>77.599999999999994</v>
      </c>
      <c r="F1037" s="38" t="s">
        <v>1830</v>
      </c>
      <c r="G1037" s="38" t="s">
        <v>766</v>
      </c>
      <c r="H1037" s="40">
        <v>35</v>
      </c>
      <c r="I1037" s="48">
        <v>43431</v>
      </c>
      <c r="J1037" s="48">
        <v>43476</v>
      </c>
      <c r="K1037" s="48">
        <v>43585</v>
      </c>
      <c r="L1037" s="40">
        <v>45</v>
      </c>
      <c r="M1037" s="40">
        <v>154</v>
      </c>
      <c r="N1037" s="40">
        <v>10690</v>
      </c>
      <c r="O1037" s="42">
        <f t="shared" si="114"/>
        <v>75471.400000000009</v>
      </c>
      <c r="P1037" s="42"/>
      <c r="Q1037" s="42">
        <v>835</v>
      </c>
      <c r="R1037" s="42">
        <v>15</v>
      </c>
      <c r="S1037" s="42">
        <f t="shared" si="115"/>
        <v>5895.1</v>
      </c>
      <c r="T1037" s="49">
        <f t="shared" si="113"/>
        <v>12525</v>
      </c>
      <c r="U1037" s="40"/>
      <c r="V1037" s="40"/>
      <c r="W1037" s="40"/>
      <c r="X1037" s="49">
        <v>650</v>
      </c>
      <c r="Y1037" s="42">
        <f t="shared" si="116"/>
        <v>4589</v>
      </c>
      <c r="Z1037" s="40">
        <f t="shared" si="117"/>
        <v>88426.5</v>
      </c>
      <c r="AA1037" s="42">
        <f t="shared" si="118"/>
        <v>12955.099999999991</v>
      </c>
      <c r="AB1037" s="40"/>
      <c r="AC1037" s="40"/>
      <c r="AD1037" s="40"/>
      <c r="AE1037" s="40"/>
      <c r="AF1037" s="40"/>
      <c r="AG1037" s="40"/>
      <c r="AH1037" s="40"/>
    </row>
    <row r="1038" spans="1:34" s="29" customFormat="1" x14ac:dyDescent="0.25">
      <c r="A1038" s="56">
        <v>1035</v>
      </c>
      <c r="B1038" s="56" t="s">
        <v>957</v>
      </c>
      <c r="C1038" s="40" t="s">
        <v>1065</v>
      </c>
      <c r="D1038" s="40" t="s">
        <v>1055</v>
      </c>
      <c r="E1038" s="40">
        <v>77.400000000000006</v>
      </c>
      <c r="F1038" s="38" t="s">
        <v>767</v>
      </c>
      <c r="G1038" s="38" t="s">
        <v>768</v>
      </c>
      <c r="H1038" s="40">
        <v>35</v>
      </c>
      <c r="I1038" s="48">
        <v>43430</v>
      </c>
      <c r="J1038" s="48">
        <v>43476</v>
      </c>
      <c r="K1038" s="48">
        <v>43583</v>
      </c>
      <c r="L1038" s="40">
        <v>46</v>
      </c>
      <c r="M1038" s="40">
        <v>153</v>
      </c>
      <c r="N1038" s="40">
        <v>10100</v>
      </c>
      <c r="O1038" s="42">
        <f t="shared" si="114"/>
        <v>71306</v>
      </c>
      <c r="P1038" s="42"/>
      <c r="Q1038" s="42">
        <v>638</v>
      </c>
      <c r="R1038" s="42">
        <v>15.75</v>
      </c>
      <c r="S1038" s="42">
        <f t="shared" si="115"/>
        <v>4504.28</v>
      </c>
      <c r="T1038" s="49">
        <f t="shared" si="113"/>
        <v>10048.5</v>
      </c>
      <c r="U1038" s="40"/>
      <c r="V1038" s="40"/>
      <c r="W1038" s="40"/>
      <c r="X1038" s="49">
        <v>610</v>
      </c>
      <c r="Y1038" s="42">
        <f t="shared" si="116"/>
        <v>4306.5999999999995</v>
      </c>
      <c r="Z1038" s="40">
        <f t="shared" si="117"/>
        <v>70942.409999999989</v>
      </c>
      <c r="AA1038" s="42">
        <f t="shared" si="118"/>
        <v>-363.59000000001106</v>
      </c>
      <c r="AB1038" s="40"/>
      <c r="AC1038" s="40"/>
      <c r="AD1038" s="40"/>
      <c r="AE1038" s="40"/>
      <c r="AF1038" s="40"/>
      <c r="AG1038" s="40"/>
      <c r="AH1038" s="40"/>
    </row>
    <row r="1039" spans="1:34" s="29" customFormat="1" x14ac:dyDescent="0.25">
      <c r="A1039" s="56">
        <v>1036</v>
      </c>
      <c r="B1039" s="56" t="s">
        <v>957</v>
      </c>
      <c r="C1039" s="40" t="s">
        <v>1066</v>
      </c>
      <c r="D1039" s="40" t="s">
        <v>1055</v>
      </c>
      <c r="E1039" s="40">
        <v>77.2</v>
      </c>
      <c r="F1039" s="38" t="s">
        <v>1831</v>
      </c>
      <c r="G1039" s="38" t="s">
        <v>769</v>
      </c>
      <c r="H1039" s="40">
        <v>35</v>
      </c>
      <c r="I1039" s="48">
        <v>43429</v>
      </c>
      <c r="J1039" s="48">
        <v>43472</v>
      </c>
      <c r="K1039" s="48">
        <v>43583</v>
      </c>
      <c r="L1039" s="40">
        <v>43</v>
      </c>
      <c r="M1039" s="40">
        <v>154</v>
      </c>
      <c r="N1039" s="40">
        <v>9600</v>
      </c>
      <c r="O1039" s="42">
        <f t="shared" si="114"/>
        <v>67776</v>
      </c>
      <c r="P1039" s="42"/>
      <c r="Q1039" s="42">
        <v>665</v>
      </c>
      <c r="R1039" s="42">
        <v>15.5</v>
      </c>
      <c r="S1039" s="42">
        <f t="shared" si="115"/>
        <v>4694.8999999999996</v>
      </c>
      <c r="T1039" s="49">
        <f t="shared" si="113"/>
        <v>10307.5</v>
      </c>
      <c r="U1039" s="40"/>
      <c r="V1039" s="40"/>
      <c r="W1039" s="40"/>
      <c r="X1039" s="49">
        <v>630</v>
      </c>
      <c r="Y1039" s="42">
        <f t="shared" si="116"/>
        <v>4447.8</v>
      </c>
      <c r="Z1039" s="40">
        <f t="shared" si="117"/>
        <v>72770.95</v>
      </c>
      <c r="AA1039" s="42">
        <f t="shared" si="118"/>
        <v>4994.9499999999971</v>
      </c>
      <c r="AB1039" s="40"/>
      <c r="AC1039" s="40"/>
      <c r="AD1039" s="40"/>
      <c r="AE1039" s="40"/>
      <c r="AF1039" s="40"/>
      <c r="AG1039" s="40"/>
      <c r="AH1039" s="40"/>
    </row>
    <row r="1040" spans="1:34" s="29" customFormat="1" x14ac:dyDescent="0.25">
      <c r="A1040" s="56">
        <v>1037</v>
      </c>
      <c r="B1040" s="56" t="s">
        <v>824</v>
      </c>
      <c r="C1040" s="40" t="s">
        <v>1067</v>
      </c>
      <c r="D1040" s="40" t="s">
        <v>1068</v>
      </c>
      <c r="E1040" s="40">
        <v>103.22</v>
      </c>
      <c r="F1040" s="38" t="s">
        <v>1832</v>
      </c>
      <c r="G1040" s="38" t="s">
        <v>770</v>
      </c>
      <c r="H1040" s="40">
        <v>35</v>
      </c>
      <c r="I1040" s="48">
        <v>43427</v>
      </c>
      <c r="J1040" s="48">
        <v>43469</v>
      </c>
      <c r="K1040" s="48">
        <v>43586</v>
      </c>
      <c r="L1040" s="40">
        <v>42</v>
      </c>
      <c r="M1040" s="40">
        <v>159</v>
      </c>
      <c r="N1040" s="40">
        <v>10240</v>
      </c>
      <c r="O1040" s="42">
        <f t="shared" si="114"/>
        <v>72294.399999999994</v>
      </c>
      <c r="P1040" s="42"/>
      <c r="Q1040" s="42">
        <v>480</v>
      </c>
      <c r="R1040" s="42">
        <v>13.5</v>
      </c>
      <c r="S1040" s="42">
        <f t="shared" si="115"/>
        <v>3388.7999999999997</v>
      </c>
      <c r="T1040" s="49">
        <f t="shared" si="113"/>
        <v>6480</v>
      </c>
      <c r="U1040" s="40"/>
      <c r="V1040" s="40"/>
      <c r="W1040" s="40"/>
      <c r="X1040" s="49">
        <v>420</v>
      </c>
      <c r="Y1040" s="42">
        <f t="shared" si="116"/>
        <v>2965.2</v>
      </c>
      <c r="Z1040" s="40">
        <f t="shared" si="117"/>
        <v>45748.799999999996</v>
      </c>
      <c r="AA1040" s="42">
        <f t="shared" si="118"/>
        <v>-26545.599999999999</v>
      </c>
      <c r="AB1040" s="40"/>
      <c r="AC1040" s="40"/>
      <c r="AD1040" s="40"/>
      <c r="AE1040" s="40"/>
      <c r="AF1040" s="40"/>
      <c r="AG1040" s="40"/>
      <c r="AH1040" s="40"/>
    </row>
    <row r="1041" spans="1:34" s="29" customFormat="1" x14ac:dyDescent="0.25">
      <c r="A1041" s="56">
        <v>1038</v>
      </c>
      <c r="B1041" s="56" t="s">
        <v>824</v>
      </c>
      <c r="C1041" s="40" t="s">
        <v>1069</v>
      </c>
      <c r="D1041" s="40" t="s">
        <v>1068</v>
      </c>
      <c r="E1041" s="40">
        <v>103.19</v>
      </c>
      <c r="F1041" s="38" t="s">
        <v>1833</v>
      </c>
      <c r="G1041" s="38" t="s">
        <v>772</v>
      </c>
      <c r="H1041" s="40">
        <v>35</v>
      </c>
      <c r="I1041" s="48">
        <v>43428</v>
      </c>
      <c r="J1041" s="48">
        <v>43470</v>
      </c>
      <c r="K1041" s="48">
        <v>43590</v>
      </c>
      <c r="L1041" s="40">
        <v>42</v>
      </c>
      <c r="M1041" s="40">
        <v>162</v>
      </c>
      <c r="N1041" s="40">
        <v>11040</v>
      </c>
      <c r="O1041" s="42">
        <f t="shared" si="114"/>
        <v>77942.400000000009</v>
      </c>
      <c r="P1041" s="42"/>
      <c r="Q1041" s="42">
        <v>480</v>
      </c>
      <c r="R1041" s="42">
        <v>13.25</v>
      </c>
      <c r="S1041" s="42">
        <f t="shared" si="115"/>
        <v>3388.7999999999997</v>
      </c>
      <c r="T1041" s="49">
        <f t="shared" si="113"/>
        <v>6360</v>
      </c>
      <c r="U1041" s="40"/>
      <c r="V1041" s="40"/>
      <c r="W1041" s="40"/>
      <c r="X1041" s="49">
        <v>421</v>
      </c>
      <c r="Y1041" s="42">
        <f t="shared" si="116"/>
        <v>2972.2599999999998</v>
      </c>
      <c r="Z1041" s="40">
        <f t="shared" si="117"/>
        <v>44901.599999999999</v>
      </c>
      <c r="AA1041" s="42">
        <f t="shared" si="118"/>
        <v>-33040.80000000001</v>
      </c>
      <c r="AB1041" s="40"/>
      <c r="AC1041" s="40"/>
      <c r="AD1041" s="40"/>
      <c r="AE1041" s="40"/>
      <c r="AF1041" s="40"/>
      <c r="AG1041" s="40"/>
      <c r="AH1041" s="40"/>
    </row>
    <row r="1042" spans="1:34" s="29" customFormat="1" x14ac:dyDescent="0.25">
      <c r="A1042" s="56">
        <v>1039</v>
      </c>
      <c r="B1042" s="56" t="s">
        <v>824</v>
      </c>
      <c r="C1042" s="40" t="s">
        <v>1070</v>
      </c>
      <c r="D1042" s="40" t="s">
        <v>1068</v>
      </c>
      <c r="E1042" s="40">
        <v>103.18</v>
      </c>
      <c r="F1042" s="38" t="s">
        <v>1834</v>
      </c>
      <c r="G1042" s="38" t="s">
        <v>773</v>
      </c>
      <c r="H1042" s="40">
        <v>35</v>
      </c>
      <c r="I1042" s="48">
        <v>43430</v>
      </c>
      <c r="J1042" s="48">
        <v>43471</v>
      </c>
      <c r="K1042" s="48">
        <v>43587</v>
      </c>
      <c r="L1042" s="40">
        <v>41</v>
      </c>
      <c r="M1042" s="40">
        <v>157</v>
      </c>
      <c r="N1042" s="40">
        <v>9600</v>
      </c>
      <c r="O1042" s="42">
        <f t="shared" si="114"/>
        <v>67776</v>
      </c>
      <c r="P1042" s="42"/>
      <c r="Q1042" s="42">
        <v>610</v>
      </c>
      <c r="R1042" s="42">
        <v>13.5</v>
      </c>
      <c r="S1042" s="42">
        <f t="shared" si="115"/>
        <v>4306.5999999999995</v>
      </c>
      <c r="T1042" s="49">
        <f t="shared" si="113"/>
        <v>8235</v>
      </c>
      <c r="U1042" s="40"/>
      <c r="V1042" s="40"/>
      <c r="W1042" s="40"/>
      <c r="X1042" s="49">
        <v>585</v>
      </c>
      <c r="Y1042" s="42">
        <f t="shared" si="116"/>
        <v>4130.1000000000004</v>
      </c>
      <c r="Z1042" s="40">
        <f t="shared" si="117"/>
        <v>58139.099999999991</v>
      </c>
      <c r="AA1042" s="42">
        <f t="shared" si="118"/>
        <v>-9636.9000000000087</v>
      </c>
      <c r="AB1042" s="40"/>
      <c r="AC1042" s="40"/>
      <c r="AD1042" s="40"/>
      <c r="AE1042" s="40"/>
      <c r="AF1042" s="40"/>
      <c r="AG1042" s="40"/>
      <c r="AH1042" s="40"/>
    </row>
    <row r="1043" spans="1:34" s="29" customFormat="1" x14ac:dyDescent="0.25">
      <c r="A1043" s="56">
        <v>1040</v>
      </c>
      <c r="B1043" s="56" t="s">
        <v>824</v>
      </c>
      <c r="C1043" s="40" t="s">
        <v>1071</v>
      </c>
      <c r="D1043" s="40" t="s">
        <v>1068</v>
      </c>
      <c r="E1043" s="40">
        <v>103.12</v>
      </c>
      <c r="F1043" s="38" t="s">
        <v>1835</v>
      </c>
      <c r="G1043" s="38" t="s">
        <v>774</v>
      </c>
      <c r="H1043" s="40">
        <v>35</v>
      </c>
      <c r="I1043" s="48">
        <v>43427</v>
      </c>
      <c r="J1043" s="48">
        <v>43468</v>
      </c>
      <c r="K1043" s="48">
        <v>43592</v>
      </c>
      <c r="L1043" s="40">
        <v>41</v>
      </c>
      <c r="M1043" s="40">
        <v>165</v>
      </c>
      <c r="N1043" s="40">
        <v>10075</v>
      </c>
      <c r="O1043" s="42">
        <f t="shared" si="114"/>
        <v>71129.499999999985</v>
      </c>
      <c r="P1043" s="42"/>
      <c r="Q1043" s="42">
        <v>635</v>
      </c>
      <c r="R1043" s="42">
        <v>14</v>
      </c>
      <c r="S1043" s="42">
        <f t="shared" si="115"/>
        <v>4483.0999999999995</v>
      </c>
      <c r="T1043" s="49">
        <f t="shared" si="113"/>
        <v>8890</v>
      </c>
      <c r="U1043" s="40"/>
      <c r="V1043" s="40"/>
      <c r="W1043" s="40"/>
      <c r="X1043" s="49">
        <v>585</v>
      </c>
      <c r="Y1043" s="42">
        <f t="shared" si="116"/>
        <v>4130.1000000000004</v>
      </c>
      <c r="Z1043" s="40">
        <f t="shared" si="117"/>
        <v>62763.399999999994</v>
      </c>
      <c r="AA1043" s="42">
        <f t="shared" si="118"/>
        <v>-8366.0999999999913</v>
      </c>
      <c r="AB1043" s="40"/>
      <c r="AC1043" s="40"/>
      <c r="AD1043" s="40"/>
      <c r="AE1043" s="40"/>
      <c r="AF1043" s="40"/>
      <c r="AG1043" s="40"/>
      <c r="AH1043" s="40"/>
    </row>
    <row r="1044" spans="1:34" s="29" customFormat="1" x14ac:dyDescent="0.25">
      <c r="A1044" s="56">
        <v>1041</v>
      </c>
      <c r="B1044" s="56" t="s">
        <v>824</v>
      </c>
      <c r="C1044" s="40" t="s">
        <v>1072</v>
      </c>
      <c r="D1044" s="40" t="s">
        <v>1068</v>
      </c>
      <c r="E1044" s="40">
        <v>103.9</v>
      </c>
      <c r="F1044" s="38" t="s">
        <v>1836</v>
      </c>
      <c r="G1044" s="38" t="s">
        <v>775</v>
      </c>
      <c r="H1044" s="40">
        <v>35</v>
      </c>
      <c r="I1044" s="48">
        <v>43427</v>
      </c>
      <c r="J1044" s="48">
        <v>43473</v>
      </c>
      <c r="K1044" s="48">
        <v>43589</v>
      </c>
      <c r="L1044" s="40">
        <v>46</v>
      </c>
      <c r="M1044" s="40">
        <v>162</v>
      </c>
      <c r="N1044" s="40">
        <v>10790</v>
      </c>
      <c r="O1044" s="42">
        <f t="shared" si="114"/>
        <v>76177.399999999994</v>
      </c>
      <c r="P1044" s="42"/>
      <c r="Q1044" s="42">
        <v>610</v>
      </c>
      <c r="R1044" s="42">
        <v>14</v>
      </c>
      <c r="S1044" s="42">
        <f t="shared" si="115"/>
        <v>4306.5999999999995</v>
      </c>
      <c r="T1044" s="49">
        <f t="shared" si="113"/>
        <v>8540</v>
      </c>
      <c r="U1044" s="40"/>
      <c r="V1044" s="40"/>
      <c r="W1044" s="40"/>
      <c r="X1044" s="49">
        <v>560</v>
      </c>
      <c r="Y1044" s="42">
        <f t="shared" si="116"/>
        <v>3953.6</v>
      </c>
      <c r="Z1044" s="40">
        <f t="shared" si="117"/>
        <v>60292.399999999994</v>
      </c>
      <c r="AA1044" s="42">
        <f t="shared" si="118"/>
        <v>-15885</v>
      </c>
      <c r="AB1044" s="40"/>
      <c r="AC1044" s="40"/>
      <c r="AD1044" s="40"/>
      <c r="AE1044" s="40"/>
      <c r="AF1044" s="40"/>
      <c r="AG1044" s="40"/>
      <c r="AH1044" s="40"/>
    </row>
    <row r="1045" spans="1:34" s="29" customFormat="1" x14ac:dyDescent="0.25">
      <c r="A1045" s="56">
        <v>1042</v>
      </c>
      <c r="B1045" s="56" t="s">
        <v>824</v>
      </c>
      <c r="C1045" s="40" t="s">
        <v>1073</v>
      </c>
      <c r="D1045" s="40" t="s">
        <v>1068</v>
      </c>
      <c r="E1045" s="42">
        <v>103.1</v>
      </c>
      <c r="F1045" s="38" t="s">
        <v>1837</v>
      </c>
      <c r="G1045" s="38" t="s">
        <v>776</v>
      </c>
      <c r="H1045" s="40">
        <v>35</v>
      </c>
      <c r="I1045" s="48">
        <v>43429</v>
      </c>
      <c r="J1045" s="48">
        <v>43471</v>
      </c>
      <c r="K1045" s="48">
        <v>43592</v>
      </c>
      <c r="L1045" s="40">
        <v>42</v>
      </c>
      <c r="M1045" s="40">
        <v>163</v>
      </c>
      <c r="N1045" s="40">
        <v>10965</v>
      </c>
      <c r="O1045" s="42">
        <f t="shared" si="114"/>
        <v>77412.899999999994</v>
      </c>
      <c r="P1045" s="42"/>
      <c r="Q1045" s="42">
        <v>690</v>
      </c>
      <c r="R1045" s="42">
        <v>13</v>
      </c>
      <c r="S1045" s="42">
        <f t="shared" si="115"/>
        <v>4871.4000000000005</v>
      </c>
      <c r="T1045" s="49">
        <f t="shared" si="113"/>
        <v>8970</v>
      </c>
      <c r="U1045" s="40"/>
      <c r="V1045" s="40"/>
      <c r="W1045" s="40"/>
      <c r="X1045" s="49">
        <v>670</v>
      </c>
      <c r="Y1045" s="42">
        <f t="shared" si="116"/>
        <v>4730.2</v>
      </c>
      <c r="Z1045" s="40">
        <f t="shared" si="117"/>
        <v>63328.200000000004</v>
      </c>
      <c r="AA1045" s="42">
        <f t="shared" si="118"/>
        <v>-14084.69999999999</v>
      </c>
      <c r="AB1045" s="40"/>
      <c r="AC1045" s="40"/>
      <c r="AD1045" s="40"/>
      <c r="AE1045" s="40"/>
      <c r="AF1045" s="40"/>
      <c r="AG1045" s="40"/>
      <c r="AH1045" s="40"/>
    </row>
    <row r="1046" spans="1:34" s="29" customFormat="1" x14ac:dyDescent="0.25">
      <c r="A1046" s="56">
        <v>1043</v>
      </c>
      <c r="B1046" s="56" t="s">
        <v>824</v>
      </c>
      <c r="C1046" s="40" t="s">
        <v>1074</v>
      </c>
      <c r="D1046" s="40" t="s">
        <v>1068</v>
      </c>
      <c r="E1046" s="40">
        <v>103.8</v>
      </c>
      <c r="F1046" s="38" t="s">
        <v>1838</v>
      </c>
      <c r="G1046" s="38" t="s">
        <v>777</v>
      </c>
      <c r="H1046" s="40">
        <v>35</v>
      </c>
      <c r="I1046" s="48">
        <v>43430</v>
      </c>
      <c r="J1046" s="48">
        <v>43471</v>
      </c>
      <c r="K1046" s="48">
        <v>43590</v>
      </c>
      <c r="L1046" s="40">
        <v>41</v>
      </c>
      <c r="M1046" s="40">
        <v>160</v>
      </c>
      <c r="N1046" s="40">
        <v>10295</v>
      </c>
      <c r="O1046" s="42">
        <f t="shared" si="114"/>
        <v>72682.7</v>
      </c>
      <c r="P1046" s="42"/>
      <c r="Q1046" s="42">
        <v>645</v>
      </c>
      <c r="R1046" s="42">
        <v>14</v>
      </c>
      <c r="S1046" s="42">
        <f t="shared" si="115"/>
        <v>4553.7</v>
      </c>
      <c r="T1046" s="49">
        <f t="shared" si="113"/>
        <v>9030</v>
      </c>
      <c r="U1046" s="40"/>
      <c r="V1046" s="40"/>
      <c r="W1046" s="40"/>
      <c r="X1046" s="49">
        <v>524</v>
      </c>
      <c r="Y1046" s="42">
        <f t="shared" si="116"/>
        <v>3699.44</v>
      </c>
      <c r="Z1046" s="40">
        <f t="shared" si="117"/>
        <v>63751.799999999996</v>
      </c>
      <c r="AA1046" s="42">
        <f t="shared" si="118"/>
        <v>-8930.9000000000015</v>
      </c>
      <c r="AB1046" s="40"/>
      <c r="AC1046" s="40"/>
      <c r="AD1046" s="40"/>
      <c r="AE1046" s="40"/>
      <c r="AF1046" s="40"/>
      <c r="AG1046" s="40"/>
      <c r="AH1046" s="40"/>
    </row>
    <row r="1047" spans="1:34" s="29" customFormat="1" x14ac:dyDescent="0.25">
      <c r="A1047" s="56">
        <v>1044</v>
      </c>
      <c r="B1047" s="56" t="s">
        <v>824</v>
      </c>
      <c r="C1047" s="40" t="s">
        <v>1075</v>
      </c>
      <c r="D1047" s="40" t="s">
        <v>1068</v>
      </c>
      <c r="E1047" s="40">
        <v>103.4</v>
      </c>
      <c r="F1047" s="38" t="s">
        <v>1839</v>
      </c>
      <c r="G1047" s="38" t="s">
        <v>780</v>
      </c>
      <c r="H1047" s="40">
        <v>35</v>
      </c>
      <c r="I1047" s="48">
        <v>43429</v>
      </c>
      <c r="J1047" s="48">
        <v>43468</v>
      </c>
      <c r="K1047" s="48">
        <v>43568</v>
      </c>
      <c r="L1047" s="40">
        <v>39</v>
      </c>
      <c r="M1047" s="40">
        <v>139</v>
      </c>
      <c r="N1047" s="40">
        <v>8777</v>
      </c>
      <c r="O1047" s="42">
        <f t="shared" si="114"/>
        <v>61965.619999999995</v>
      </c>
      <c r="P1047" s="42"/>
      <c r="Q1047" s="42">
        <v>687</v>
      </c>
      <c r="R1047" s="42">
        <v>13</v>
      </c>
      <c r="S1047" s="42">
        <f t="shared" si="115"/>
        <v>4850.22</v>
      </c>
      <c r="T1047" s="49">
        <f t="shared" si="113"/>
        <v>8931</v>
      </c>
      <c r="U1047" s="40"/>
      <c r="V1047" s="40"/>
      <c r="W1047" s="40"/>
      <c r="X1047" s="49">
        <v>654</v>
      </c>
      <c r="Y1047" s="42">
        <f t="shared" si="116"/>
        <v>4617.24</v>
      </c>
      <c r="Z1047" s="40">
        <f t="shared" si="117"/>
        <v>63052.86</v>
      </c>
      <c r="AA1047" s="42">
        <f t="shared" si="118"/>
        <v>1087.2400000000052</v>
      </c>
      <c r="AB1047" s="40"/>
      <c r="AC1047" s="40"/>
      <c r="AD1047" s="40"/>
      <c r="AE1047" s="40"/>
      <c r="AF1047" s="40"/>
      <c r="AG1047" s="40"/>
      <c r="AH1047" s="40"/>
    </row>
    <row r="1048" spans="1:34" s="29" customFormat="1" x14ac:dyDescent="0.25">
      <c r="A1048" s="56">
        <v>1045</v>
      </c>
      <c r="B1048" s="56" t="s">
        <v>824</v>
      </c>
      <c r="C1048" s="40" t="s">
        <v>1076</v>
      </c>
      <c r="D1048" s="40" t="s">
        <v>1068</v>
      </c>
      <c r="E1048" s="40">
        <v>103.1</v>
      </c>
      <c r="F1048" s="38" t="s">
        <v>1839</v>
      </c>
      <c r="G1048" s="38" t="s">
        <v>780</v>
      </c>
      <c r="H1048" s="40">
        <v>35</v>
      </c>
      <c r="I1048" s="48">
        <v>43427</v>
      </c>
      <c r="J1048" s="48">
        <v>43467</v>
      </c>
      <c r="K1048" s="48">
        <v>43587</v>
      </c>
      <c r="L1048" s="40">
        <v>40</v>
      </c>
      <c r="M1048" s="40">
        <v>160</v>
      </c>
      <c r="N1048" s="40">
        <v>9360</v>
      </c>
      <c r="O1048" s="42">
        <f t="shared" si="114"/>
        <v>66081.600000000006</v>
      </c>
      <c r="P1048" s="42"/>
      <c r="Q1048" s="42">
        <v>612</v>
      </c>
      <c r="R1048" s="42">
        <v>15</v>
      </c>
      <c r="S1048" s="42">
        <f t="shared" si="115"/>
        <v>4320.7199999999993</v>
      </c>
      <c r="T1048" s="49">
        <f t="shared" si="113"/>
        <v>9180</v>
      </c>
      <c r="U1048" s="40"/>
      <c r="V1048" s="40"/>
      <c r="W1048" s="40"/>
      <c r="X1048" s="49">
        <v>583</v>
      </c>
      <c r="Y1048" s="42">
        <f t="shared" si="116"/>
        <v>4115.9800000000005</v>
      </c>
      <c r="Z1048" s="40">
        <f t="shared" si="117"/>
        <v>64810.799999999988</v>
      </c>
      <c r="AA1048" s="42">
        <f t="shared" si="118"/>
        <v>-1270.8000000000175</v>
      </c>
      <c r="AB1048" s="40"/>
      <c r="AC1048" s="40"/>
      <c r="AD1048" s="40"/>
      <c r="AE1048" s="40"/>
      <c r="AF1048" s="40"/>
      <c r="AG1048" s="40"/>
      <c r="AH1048" s="40"/>
    </row>
    <row r="1049" spans="1:34" s="29" customFormat="1" x14ac:dyDescent="0.25">
      <c r="A1049" s="56">
        <v>1046</v>
      </c>
      <c r="B1049" s="56" t="s">
        <v>824</v>
      </c>
      <c r="C1049" s="40" t="s">
        <v>1077</v>
      </c>
      <c r="D1049" s="40" t="s">
        <v>1078</v>
      </c>
      <c r="E1049" s="40">
        <v>80.260000000000005</v>
      </c>
      <c r="F1049" s="38" t="s">
        <v>1839</v>
      </c>
      <c r="G1049" s="38" t="s">
        <v>780</v>
      </c>
      <c r="H1049" s="40">
        <v>35</v>
      </c>
      <c r="I1049" s="48">
        <v>43428</v>
      </c>
      <c r="J1049" s="48">
        <v>43478</v>
      </c>
      <c r="K1049" s="48">
        <v>43589</v>
      </c>
      <c r="L1049" s="40">
        <v>50</v>
      </c>
      <c r="M1049" s="40">
        <v>161</v>
      </c>
      <c r="N1049" s="40">
        <v>10690</v>
      </c>
      <c r="O1049" s="42">
        <f t="shared" si="114"/>
        <v>75471.400000000009</v>
      </c>
      <c r="P1049" s="42"/>
      <c r="Q1049" s="42">
        <v>762</v>
      </c>
      <c r="R1049" s="42">
        <v>15</v>
      </c>
      <c r="S1049" s="42">
        <f t="shared" si="115"/>
        <v>5379.72</v>
      </c>
      <c r="T1049" s="49">
        <f t="shared" si="113"/>
        <v>11430</v>
      </c>
      <c r="U1049" s="40"/>
      <c r="V1049" s="40"/>
      <c r="W1049" s="40"/>
      <c r="X1049" s="49">
        <v>520</v>
      </c>
      <c r="Y1049" s="42">
        <f t="shared" si="116"/>
        <v>3671.2</v>
      </c>
      <c r="Z1049" s="40">
        <f t="shared" si="117"/>
        <v>80695.8</v>
      </c>
      <c r="AA1049" s="42">
        <f t="shared" si="118"/>
        <v>5224.3999999999942</v>
      </c>
      <c r="AB1049" s="40"/>
      <c r="AC1049" s="40"/>
      <c r="AD1049" s="40"/>
      <c r="AE1049" s="40"/>
      <c r="AF1049" s="40"/>
      <c r="AG1049" s="40"/>
      <c r="AH1049" s="40"/>
    </row>
    <row r="1050" spans="1:34" s="29" customFormat="1" x14ac:dyDescent="0.25">
      <c r="A1050" s="56">
        <v>1047</v>
      </c>
      <c r="B1050" s="56" t="s">
        <v>824</v>
      </c>
      <c r="C1050" s="40" t="s">
        <v>1079</v>
      </c>
      <c r="D1050" s="40" t="s">
        <v>1078</v>
      </c>
      <c r="E1050" s="40">
        <v>80.25</v>
      </c>
      <c r="F1050" s="38" t="s">
        <v>1840</v>
      </c>
      <c r="G1050" s="38" t="s">
        <v>783</v>
      </c>
      <c r="H1050" s="40">
        <v>35</v>
      </c>
      <c r="I1050" s="48">
        <v>43429</v>
      </c>
      <c r="J1050" s="48">
        <v>43462</v>
      </c>
      <c r="K1050" s="48">
        <v>43586</v>
      </c>
      <c r="L1050" s="40">
        <v>33</v>
      </c>
      <c r="M1050" s="40">
        <v>157</v>
      </c>
      <c r="N1050" s="40">
        <v>10413</v>
      </c>
      <c r="O1050" s="42">
        <f t="shared" si="114"/>
        <v>73515.78</v>
      </c>
      <c r="P1050" s="42"/>
      <c r="Q1050" s="42">
        <v>881</v>
      </c>
      <c r="R1050" s="42">
        <v>16.25</v>
      </c>
      <c r="S1050" s="42">
        <f t="shared" si="115"/>
        <v>6219.86</v>
      </c>
      <c r="T1050" s="49">
        <f t="shared" si="113"/>
        <v>14316.25</v>
      </c>
      <c r="U1050" s="40"/>
      <c r="V1050" s="40"/>
      <c r="W1050" s="40"/>
      <c r="X1050" s="49">
        <v>603</v>
      </c>
      <c r="Y1050" s="42">
        <f t="shared" si="116"/>
        <v>4257.1799999999994</v>
      </c>
      <c r="Z1050" s="40">
        <f t="shared" si="117"/>
        <v>101072.72499999999</v>
      </c>
      <c r="AA1050" s="42">
        <f t="shared" si="118"/>
        <v>27556.944999999992</v>
      </c>
      <c r="AB1050" s="40"/>
      <c r="AC1050" s="40"/>
      <c r="AD1050" s="40"/>
      <c r="AE1050" s="40"/>
      <c r="AF1050" s="40"/>
      <c r="AG1050" s="40"/>
      <c r="AH1050" s="40"/>
    </row>
    <row r="1051" spans="1:34" s="29" customFormat="1" x14ac:dyDescent="0.25">
      <c r="A1051" s="56">
        <v>1048</v>
      </c>
      <c r="B1051" s="56" t="s">
        <v>824</v>
      </c>
      <c r="C1051" s="40" t="s">
        <v>1080</v>
      </c>
      <c r="D1051" s="40" t="s">
        <v>1078</v>
      </c>
      <c r="E1051" s="40">
        <v>80.239999999999995</v>
      </c>
      <c r="F1051" s="38" t="s">
        <v>1841</v>
      </c>
      <c r="G1051" s="38" t="s">
        <v>784</v>
      </c>
      <c r="H1051" s="40">
        <v>35</v>
      </c>
      <c r="I1051" s="48">
        <v>43426</v>
      </c>
      <c r="J1051" s="48">
        <v>43463</v>
      </c>
      <c r="K1051" s="48">
        <v>43588</v>
      </c>
      <c r="L1051" s="40">
        <v>37</v>
      </c>
      <c r="M1051" s="40">
        <v>162</v>
      </c>
      <c r="N1051" s="40">
        <v>10860</v>
      </c>
      <c r="O1051" s="42">
        <f t="shared" si="114"/>
        <v>76671.599999999991</v>
      </c>
      <c r="P1051" s="42"/>
      <c r="Q1051" s="42">
        <v>563</v>
      </c>
      <c r="R1051" s="42">
        <v>15</v>
      </c>
      <c r="S1051" s="42">
        <f t="shared" si="115"/>
        <v>3974.7799999999997</v>
      </c>
      <c r="T1051" s="49">
        <f t="shared" si="113"/>
        <v>8445</v>
      </c>
      <c r="U1051" s="40"/>
      <c r="V1051" s="40"/>
      <c r="W1051" s="40"/>
      <c r="X1051" s="49">
        <v>238</v>
      </c>
      <c r="Y1051" s="42">
        <f t="shared" si="116"/>
        <v>1680.28</v>
      </c>
      <c r="Z1051" s="40">
        <f t="shared" si="117"/>
        <v>59621.7</v>
      </c>
      <c r="AA1051" s="42">
        <f t="shared" si="118"/>
        <v>-17049.899999999994</v>
      </c>
      <c r="AB1051" s="40"/>
      <c r="AC1051" s="40"/>
      <c r="AD1051" s="40"/>
      <c r="AE1051" s="40"/>
      <c r="AF1051" s="40"/>
      <c r="AG1051" s="40"/>
      <c r="AH1051" s="40"/>
    </row>
    <row r="1052" spans="1:34" s="29" customFormat="1" x14ac:dyDescent="0.25">
      <c r="A1052" s="56">
        <v>1049</v>
      </c>
      <c r="B1052" s="56" t="s">
        <v>824</v>
      </c>
      <c r="C1052" s="40" t="s">
        <v>1081</v>
      </c>
      <c r="D1052" s="40" t="s">
        <v>1078</v>
      </c>
      <c r="E1052" s="40">
        <v>80.16</v>
      </c>
      <c r="F1052" s="38" t="s">
        <v>1842</v>
      </c>
      <c r="G1052" s="38" t="s">
        <v>785</v>
      </c>
      <c r="H1052" s="40">
        <v>35</v>
      </c>
      <c r="I1052" s="48">
        <v>43433</v>
      </c>
      <c r="J1052" s="48">
        <v>43479</v>
      </c>
      <c r="K1052" s="48">
        <v>43593</v>
      </c>
      <c r="L1052" s="40">
        <v>46</v>
      </c>
      <c r="M1052" s="40">
        <v>160</v>
      </c>
      <c r="N1052" s="40">
        <v>10417</v>
      </c>
      <c r="O1052" s="42">
        <f t="shared" si="114"/>
        <v>73544.02</v>
      </c>
      <c r="P1052" s="42"/>
      <c r="Q1052" s="42">
        <v>667</v>
      </c>
      <c r="R1052" s="42">
        <v>17.5</v>
      </c>
      <c r="S1052" s="42">
        <f t="shared" si="115"/>
        <v>4709.0199999999995</v>
      </c>
      <c r="T1052" s="49">
        <f t="shared" si="113"/>
        <v>11672.5</v>
      </c>
      <c r="U1052" s="40"/>
      <c r="V1052" s="40"/>
      <c r="W1052" s="40"/>
      <c r="X1052" s="49">
        <v>363</v>
      </c>
      <c r="Y1052" s="42">
        <f t="shared" si="116"/>
        <v>2562.7800000000002</v>
      </c>
      <c r="Z1052" s="40">
        <f t="shared" si="117"/>
        <v>82407.849999999991</v>
      </c>
      <c r="AA1052" s="42">
        <f t="shared" si="118"/>
        <v>8863.8299999999872</v>
      </c>
      <c r="AB1052" s="40"/>
      <c r="AC1052" s="40"/>
      <c r="AD1052" s="40"/>
      <c r="AE1052" s="40"/>
      <c r="AF1052" s="40"/>
      <c r="AG1052" s="40"/>
      <c r="AH1052" s="40"/>
    </row>
    <row r="1053" spans="1:34" s="29" customFormat="1" x14ac:dyDescent="0.25">
      <c r="A1053" s="56">
        <v>1050</v>
      </c>
      <c r="B1053" s="56" t="s">
        <v>824</v>
      </c>
      <c r="C1053" s="40" t="s">
        <v>1082</v>
      </c>
      <c r="D1053" s="40" t="s">
        <v>1078</v>
      </c>
      <c r="E1053" s="40">
        <v>80.11</v>
      </c>
      <c r="F1053" s="38" t="s">
        <v>1842</v>
      </c>
      <c r="G1053" s="38" t="s">
        <v>785</v>
      </c>
      <c r="H1053" s="40">
        <v>35</v>
      </c>
      <c r="I1053" s="48">
        <v>43433</v>
      </c>
      <c r="J1053" s="48">
        <v>43459</v>
      </c>
      <c r="K1053" s="48">
        <v>43583</v>
      </c>
      <c r="L1053" s="40">
        <v>26</v>
      </c>
      <c r="M1053" s="40">
        <v>150</v>
      </c>
      <c r="N1053" s="40">
        <v>10590</v>
      </c>
      <c r="O1053" s="42">
        <f t="shared" si="114"/>
        <v>74765.399999999994</v>
      </c>
      <c r="P1053" s="42"/>
      <c r="Q1053" s="42">
        <v>880</v>
      </c>
      <c r="R1053" s="42">
        <v>15</v>
      </c>
      <c r="S1053" s="42">
        <f t="shared" si="115"/>
        <v>6212.8</v>
      </c>
      <c r="T1053" s="49">
        <f t="shared" si="113"/>
        <v>13200</v>
      </c>
      <c r="U1053" s="40"/>
      <c r="V1053" s="40"/>
      <c r="W1053" s="40"/>
      <c r="X1053" s="49">
        <v>603</v>
      </c>
      <c r="Y1053" s="42">
        <f t="shared" si="116"/>
        <v>4257.1799999999994</v>
      </c>
      <c r="Z1053" s="40">
        <f t="shared" si="117"/>
        <v>93192</v>
      </c>
      <c r="AA1053" s="42">
        <f t="shared" si="118"/>
        <v>18426.600000000006</v>
      </c>
      <c r="AB1053" s="40"/>
      <c r="AC1053" s="40"/>
      <c r="AD1053" s="40"/>
      <c r="AE1053" s="40"/>
      <c r="AF1053" s="40"/>
      <c r="AG1053" s="40"/>
      <c r="AH1053" s="40"/>
    </row>
    <row r="1054" spans="1:34" s="29" customFormat="1" x14ac:dyDescent="0.25">
      <c r="A1054" s="56">
        <v>1051</v>
      </c>
      <c r="B1054" s="56" t="s">
        <v>824</v>
      </c>
      <c r="C1054" s="40" t="s">
        <v>1083</v>
      </c>
      <c r="D1054" s="40" t="s">
        <v>1078</v>
      </c>
      <c r="E1054" s="42">
        <v>80.099999999999994</v>
      </c>
      <c r="F1054" s="38" t="s">
        <v>1843</v>
      </c>
      <c r="G1054" s="38" t="s">
        <v>786</v>
      </c>
      <c r="H1054" s="40">
        <v>35</v>
      </c>
      <c r="I1054" s="48">
        <v>43423</v>
      </c>
      <c r="J1054" s="48">
        <v>43462</v>
      </c>
      <c r="K1054" s="48">
        <v>43583</v>
      </c>
      <c r="L1054" s="40">
        <v>39</v>
      </c>
      <c r="M1054" s="40">
        <v>160</v>
      </c>
      <c r="N1054" s="40">
        <v>10560</v>
      </c>
      <c r="O1054" s="42">
        <f t="shared" si="114"/>
        <v>74553.600000000006</v>
      </c>
      <c r="P1054" s="42"/>
      <c r="Q1054" s="42">
        <v>848</v>
      </c>
      <c r="R1054" s="42">
        <v>15</v>
      </c>
      <c r="S1054" s="42">
        <f t="shared" si="115"/>
        <v>5986.88</v>
      </c>
      <c r="T1054" s="49">
        <f t="shared" si="113"/>
        <v>12720</v>
      </c>
      <c r="U1054" s="40"/>
      <c r="V1054" s="40"/>
      <c r="W1054" s="40"/>
      <c r="X1054" s="49">
        <v>560</v>
      </c>
      <c r="Y1054" s="42">
        <f t="shared" si="116"/>
        <v>3953.6</v>
      </c>
      <c r="Z1054" s="40">
        <f t="shared" si="117"/>
        <v>89803.199999999997</v>
      </c>
      <c r="AA1054" s="42">
        <f t="shared" si="118"/>
        <v>15249.599999999991</v>
      </c>
      <c r="AB1054" s="40"/>
      <c r="AC1054" s="40"/>
      <c r="AD1054" s="40"/>
      <c r="AE1054" s="40"/>
      <c r="AF1054" s="40"/>
      <c r="AG1054" s="40"/>
      <c r="AH1054" s="40"/>
    </row>
    <row r="1055" spans="1:34" s="29" customFormat="1" x14ac:dyDescent="0.25">
      <c r="A1055" s="56">
        <v>1052</v>
      </c>
      <c r="B1055" s="56" t="s">
        <v>824</v>
      </c>
      <c r="C1055" s="40" t="s">
        <v>1084</v>
      </c>
      <c r="D1055" s="40" t="s">
        <v>1078</v>
      </c>
      <c r="E1055" s="40">
        <v>80.900000000000006</v>
      </c>
      <c r="F1055" s="38" t="s">
        <v>1844</v>
      </c>
      <c r="G1055" s="38" t="s">
        <v>787</v>
      </c>
      <c r="H1055" s="40">
        <v>35</v>
      </c>
      <c r="I1055" s="48">
        <v>43433</v>
      </c>
      <c r="J1055" s="48">
        <v>43460</v>
      </c>
      <c r="K1055" s="48">
        <v>43585</v>
      </c>
      <c r="L1055" s="40">
        <v>27</v>
      </c>
      <c r="M1055" s="40">
        <v>152</v>
      </c>
      <c r="N1055" s="40">
        <v>11199</v>
      </c>
      <c r="O1055" s="42">
        <f t="shared" si="114"/>
        <v>79064.94</v>
      </c>
      <c r="P1055" s="42"/>
      <c r="Q1055" s="42">
        <v>400</v>
      </c>
      <c r="R1055" s="42">
        <v>15</v>
      </c>
      <c r="S1055" s="42">
        <f t="shared" si="115"/>
        <v>2824</v>
      </c>
      <c r="T1055" s="49">
        <f t="shared" si="113"/>
        <v>6000</v>
      </c>
      <c r="U1055" s="40"/>
      <c r="V1055" s="40"/>
      <c r="W1055" s="40"/>
      <c r="X1055" s="49">
        <v>197</v>
      </c>
      <c r="Y1055" s="42">
        <f t="shared" si="116"/>
        <v>1390.8200000000002</v>
      </c>
      <c r="Z1055" s="40">
        <f t="shared" si="117"/>
        <v>42360</v>
      </c>
      <c r="AA1055" s="42">
        <f t="shared" si="118"/>
        <v>-36704.94</v>
      </c>
      <c r="AB1055" s="40"/>
      <c r="AC1055" s="40"/>
      <c r="AD1055" s="40"/>
      <c r="AE1055" s="40"/>
      <c r="AF1055" s="40"/>
      <c r="AG1055" s="40"/>
      <c r="AH1055" s="40"/>
    </row>
    <row r="1056" spans="1:34" s="29" customFormat="1" x14ac:dyDescent="0.25">
      <c r="A1056" s="56">
        <v>1053</v>
      </c>
      <c r="B1056" s="56" t="s">
        <v>824</v>
      </c>
      <c r="C1056" s="40" t="s">
        <v>1085</v>
      </c>
      <c r="D1056" s="40" t="s">
        <v>1078</v>
      </c>
      <c r="E1056" s="40">
        <v>80.8</v>
      </c>
      <c r="F1056" s="38" t="s">
        <v>1845</v>
      </c>
      <c r="G1056" s="38" t="s">
        <v>788</v>
      </c>
      <c r="H1056" s="40">
        <v>35</v>
      </c>
      <c r="I1056" s="48">
        <v>43432</v>
      </c>
      <c r="J1056" s="48">
        <v>43462</v>
      </c>
      <c r="K1056" s="48">
        <v>43582</v>
      </c>
      <c r="L1056" s="40">
        <v>30</v>
      </c>
      <c r="M1056" s="40">
        <v>150</v>
      </c>
      <c r="N1056" s="40">
        <v>9877</v>
      </c>
      <c r="O1056" s="42">
        <f t="shared" si="114"/>
        <v>69731.62</v>
      </c>
      <c r="P1056" s="42"/>
      <c r="Q1056" s="42">
        <v>209</v>
      </c>
      <c r="R1056" s="42">
        <v>16.25</v>
      </c>
      <c r="S1056" s="42">
        <f t="shared" si="115"/>
        <v>1475.54</v>
      </c>
      <c r="T1056" s="49">
        <f t="shared" si="113"/>
        <v>3396.25</v>
      </c>
      <c r="U1056" s="40"/>
      <c r="V1056" s="40"/>
      <c r="W1056" s="40"/>
      <c r="X1056" s="49">
        <v>95</v>
      </c>
      <c r="Y1056" s="42">
        <f t="shared" si="116"/>
        <v>670.7</v>
      </c>
      <c r="Z1056" s="40">
        <f t="shared" si="117"/>
        <v>23977.524999999998</v>
      </c>
      <c r="AA1056" s="42">
        <f t="shared" si="118"/>
        <v>-45754.095000000001</v>
      </c>
      <c r="AB1056" s="40"/>
      <c r="AC1056" s="40"/>
      <c r="AD1056" s="40"/>
      <c r="AE1056" s="40"/>
      <c r="AF1056" s="40"/>
      <c r="AG1056" s="40"/>
      <c r="AH1056" s="40"/>
    </row>
    <row r="1057" spans="1:34" s="29" customFormat="1" x14ac:dyDescent="0.25">
      <c r="A1057" s="56">
        <v>1054</v>
      </c>
      <c r="B1057" s="56" t="s">
        <v>824</v>
      </c>
      <c r="C1057" s="40" t="s">
        <v>1086</v>
      </c>
      <c r="D1057" s="40" t="s">
        <v>1078</v>
      </c>
      <c r="E1057" s="40">
        <v>80.7</v>
      </c>
      <c r="F1057" s="38" t="s">
        <v>1846</v>
      </c>
      <c r="G1057" s="38" t="s">
        <v>789</v>
      </c>
      <c r="H1057" s="40">
        <v>35</v>
      </c>
      <c r="I1057" s="48">
        <v>43422</v>
      </c>
      <c r="J1057" s="48">
        <v>43466</v>
      </c>
      <c r="K1057" s="48">
        <v>43584</v>
      </c>
      <c r="L1057" s="40">
        <v>44</v>
      </c>
      <c r="M1057" s="40">
        <v>162</v>
      </c>
      <c r="N1057" s="40">
        <v>11157</v>
      </c>
      <c r="O1057" s="42">
        <f t="shared" si="114"/>
        <v>78768.42</v>
      </c>
      <c r="P1057" s="42"/>
      <c r="Q1057" s="42">
        <v>802</v>
      </c>
      <c r="R1057" s="42">
        <v>17.5</v>
      </c>
      <c r="S1057" s="42">
        <f t="shared" si="115"/>
        <v>5662.12</v>
      </c>
      <c r="T1057" s="49">
        <f t="shared" si="113"/>
        <v>14035</v>
      </c>
      <c r="U1057" s="40"/>
      <c r="V1057" s="40"/>
      <c r="W1057" s="40"/>
      <c r="X1057" s="49">
        <v>647</v>
      </c>
      <c r="Y1057" s="42">
        <f t="shared" si="116"/>
        <v>4567.82</v>
      </c>
      <c r="Z1057" s="40">
        <f t="shared" si="117"/>
        <v>99087.099999999991</v>
      </c>
      <c r="AA1057" s="42">
        <f t="shared" si="118"/>
        <v>20318.679999999993</v>
      </c>
      <c r="AB1057" s="40"/>
      <c r="AC1057" s="40"/>
      <c r="AD1057" s="40"/>
      <c r="AE1057" s="40"/>
      <c r="AF1057" s="40"/>
      <c r="AG1057" s="40"/>
      <c r="AH1057" s="40"/>
    </row>
    <row r="1058" spans="1:34" s="29" customFormat="1" x14ac:dyDescent="0.25">
      <c r="A1058" s="56">
        <v>1055</v>
      </c>
      <c r="B1058" s="56" t="s">
        <v>824</v>
      </c>
      <c r="C1058" s="40" t="s">
        <v>1087</v>
      </c>
      <c r="D1058" s="40" t="s">
        <v>1078</v>
      </c>
      <c r="E1058" s="40">
        <v>80.599999999999994</v>
      </c>
      <c r="F1058" s="38" t="s">
        <v>1846</v>
      </c>
      <c r="G1058" s="38" t="s">
        <v>789</v>
      </c>
      <c r="H1058" s="40">
        <v>35</v>
      </c>
      <c r="I1058" s="48">
        <v>43422</v>
      </c>
      <c r="J1058" s="48">
        <v>43466</v>
      </c>
      <c r="K1058" s="48">
        <v>43582</v>
      </c>
      <c r="L1058" s="40">
        <v>44</v>
      </c>
      <c r="M1058" s="40">
        <v>160</v>
      </c>
      <c r="N1058" s="40">
        <v>10879</v>
      </c>
      <c r="O1058" s="42">
        <f t="shared" si="114"/>
        <v>76805.739999999991</v>
      </c>
      <c r="P1058" s="42"/>
      <c r="Q1058" s="42">
        <v>773</v>
      </c>
      <c r="R1058" s="42">
        <v>16.25</v>
      </c>
      <c r="S1058" s="42">
        <f t="shared" si="115"/>
        <v>5457.38</v>
      </c>
      <c r="T1058" s="49">
        <f t="shared" si="113"/>
        <v>12561.25</v>
      </c>
      <c r="U1058" s="40"/>
      <c r="V1058" s="40"/>
      <c r="W1058" s="40"/>
      <c r="X1058" s="49">
        <v>563</v>
      </c>
      <c r="Y1058" s="42">
        <f t="shared" si="116"/>
        <v>3974.7799999999997</v>
      </c>
      <c r="Z1058" s="40">
        <f t="shared" si="117"/>
        <v>88682.425000000003</v>
      </c>
      <c r="AA1058" s="42">
        <f t="shared" si="118"/>
        <v>11876.685000000012</v>
      </c>
      <c r="AB1058" s="40"/>
      <c r="AC1058" s="40"/>
      <c r="AD1058" s="40"/>
      <c r="AE1058" s="40"/>
      <c r="AF1058" s="40"/>
      <c r="AG1058" s="40"/>
      <c r="AH1058" s="40"/>
    </row>
    <row r="1059" spans="1:34" s="29" customFormat="1" x14ac:dyDescent="0.25">
      <c r="A1059" s="56">
        <v>1056</v>
      </c>
      <c r="B1059" s="56" t="s">
        <v>824</v>
      </c>
      <c r="C1059" s="40" t="s">
        <v>1088</v>
      </c>
      <c r="D1059" s="40" t="s">
        <v>1078</v>
      </c>
      <c r="E1059" s="40">
        <v>80.5</v>
      </c>
      <c r="F1059" s="38" t="s">
        <v>1847</v>
      </c>
      <c r="G1059" s="38" t="s">
        <v>790</v>
      </c>
      <c r="H1059" s="40">
        <v>35</v>
      </c>
      <c r="I1059" s="48">
        <v>43422</v>
      </c>
      <c r="J1059" s="48">
        <v>43467</v>
      </c>
      <c r="K1059" s="48">
        <v>43583</v>
      </c>
      <c r="L1059" s="40">
        <v>45</v>
      </c>
      <c r="M1059" s="40">
        <v>161</v>
      </c>
      <c r="N1059" s="40">
        <v>9129</v>
      </c>
      <c r="O1059" s="42">
        <f t="shared" si="114"/>
        <v>64450.74</v>
      </c>
      <c r="P1059" s="42"/>
      <c r="Q1059" s="42">
        <v>311</v>
      </c>
      <c r="R1059" s="42">
        <v>15</v>
      </c>
      <c r="S1059" s="42">
        <f t="shared" si="115"/>
        <v>2195.66</v>
      </c>
      <c r="T1059" s="49">
        <f t="shared" si="113"/>
        <v>4665</v>
      </c>
      <c r="U1059" s="40"/>
      <c r="V1059" s="40"/>
      <c r="W1059" s="40"/>
      <c r="X1059" s="49">
        <v>121</v>
      </c>
      <c r="Y1059" s="42">
        <f t="shared" si="116"/>
        <v>854.26</v>
      </c>
      <c r="Z1059" s="40">
        <f t="shared" si="117"/>
        <v>32934.899999999994</v>
      </c>
      <c r="AA1059" s="42">
        <f t="shared" si="118"/>
        <v>-31515.840000000004</v>
      </c>
      <c r="AB1059" s="40"/>
      <c r="AC1059" s="40"/>
      <c r="AD1059" s="40"/>
      <c r="AE1059" s="40"/>
      <c r="AF1059" s="40"/>
      <c r="AG1059" s="40"/>
      <c r="AH1059" s="40"/>
    </row>
    <row r="1060" spans="1:34" s="29" customFormat="1" x14ac:dyDescent="0.25">
      <c r="A1060" s="56">
        <v>1057</v>
      </c>
      <c r="B1060" s="56" t="s">
        <v>824</v>
      </c>
      <c r="C1060" s="40" t="s">
        <v>1089</v>
      </c>
      <c r="D1060" s="40" t="s">
        <v>1078</v>
      </c>
      <c r="E1060" s="40">
        <v>80.400000000000006</v>
      </c>
      <c r="F1060" s="38" t="s">
        <v>1848</v>
      </c>
      <c r="G1060" s="38" t="s">
        <v>791</v>
      </c>
      <c r="H1060" s="40">
        <v>35</v>
      </c>
      <c r="I1060" s="48">
        <v>43423</v>
      </c>
      <c r="J1060" s="48">
        <v>43465</v>
      </c>
      <c r="K1060" s="48">
        <v>43582</v>
      </c>
      <c r="L1060" s="40">
        <v>42</v>
      </c>
      <c r="M1060" s="40">
        <v>159</v>
      </c>
      <c r="N1060" s="40">
        <v>9997</v>
      </c>
      <c r="O1060" s="42">
        <f t="shared" si="114"/>
        <v>70578.819999999992</v>
      </c>
      <c r="P1060" s="42"/>
      <c r="Q1060" s="42">
        <v>206</v>
      </c>
      <c r="R1060" s="42">
        <v>15</v>
      </c>
      <c r="S1060" s="42">
        <f t="shared" si="115"/>
        <v>1454.3600000000001</v>
      </c>
      <c r="T1060" s="49">
        <f t="shared" si="113"/>
        <v>3090</v>
      </c>
      <c r="U1060" s="40"/>
      <c r="V1060" s="40"/>
      <c r="W1060" s="40"/>
      <c r="X1060" s="49">
        <v>162</v>
      </c>
      <c r="Y1060" s="42">
        <f t="shared" si="116"/>
        <v>1143.72</v>
      </c>
      <c r="Z1060" s="40">
        <f t="shared" si="117"/>
        <v>21815.4</v>
      </c>
      <c r="AA1060" s="42">
        <f t="shared" si="118"/>
        <v>-48763.419999999991</v>
      </c>
      <c r="AB1060" s="40"/>
      <c r="AC1060" s="40"/>
      <c r="AD1060" s="40"/>
      <c r="AE1060" s="40"/>
      <c r="AF1060" s="40"/>
      <c r="AG1060" s="40"/>
      <c r="AH1060" s="40"/>
    </row>
    <row r="1061" spans="1:34" s="29" customFormat="1" x14ac:dyDescent="0.25">
      <c r="A1061" s="56">
        <v>1058</v>
      </c>
      <c r="B1061" s="56" t="s">
        <v>824</v>
      </c>
      <c r="C1061" s="40" t="s">
        <v>1090</v>
      </c>
      <c r="D1061" s="40" t="s">
        <v>1078</v>
      </c>
      <c r="E1061" s="40">
        <v>80.3</v>
      </c>
      <c r="F1061" s="38" t="s">
        <v>1849</v>
      </c>
      <c r="G1061" s="38" t="s">
        <v>792</v>
      </c>
      <c r="H1061" s="40">
        <v>35</v>
      </c>
      <c r="I1061" s="48">
        <v>43423</v>
      </c>
      <c r="J1061" s="48">
        <v>43462</v>
      </c>
      <c r="K1061" s="48">
        <v>43584</v>
      </c>
      <c r="L1061" s="40">
        <v>39</v>
      </c>
      <c r="M1061" s="40">
        <v>161</v>
      </c>
      <c r="N1061" s="40">
        <v>10520</v>
      </c>
      <c r="O1061" s="42">
        <f t="shared" si="114"/>
        <v>74271.199999999997</v>
      </c>
      <c r="P1061" s="42"/>
      <c r="Q1061" s="42">
        <v>139</v>
      </c>
      <c r="R1061" s="42">
        <v>16.25</v>
      </c>
      <c r="S1061" s="42">
        <f t="shared" si="115"/>
        <v>981.34</v>
      </c>
      <c r="T1061" s="49">
        <f t="shared" si="113"/>
        <v>2258.75</v>
      </c>
      <c r="U1061" s="40"/>
      <c r="V1061" s="40"/>
      <c r="W1061" s="40"/>
      <c r="X1061" s="49">
        <v>90</v>
      </c>
      <c r="Y1061" s="42">
        <f t="shared" si="116"/>
        <v>635.4</v>
      </c>
      <c r="Z1061" s="40">
        <f t="shared" si="117"/>
        <v>15946.775</v>
      </c>
      <c r="AA1061" s="42">
        <f t="shared" si="118"/>
        <v>-58324.424999999996</v>
      </c>
      <c r="AB1061" s="40"/>
      <c r="AC1061" s="40"/>
      <c r="AD1061" s="40"/>
      <c r="AE1061" s="40"/>
      <c r="AF1061" s="40"/>
      <c r="AG1061" s="40"/>
      <c r="AH1061" s="40"/>
    </row>
    <row r="1062" spans="1:34" s="29" customFormat="1" x14ac:dyDescent="0.25">
      <c r="A1062" s="56">
        <v>1059</v>
      </c>
      <c r="B1062" s="56" t="s">
        <v>824</v>
      </c>
      <c r="C1062" s="40" t="s">
        <v>1091</v>
      </c>
      <c r="D1062" s="40" t="s">
        <v>1078</v>
      </c>
      <c r="E1062" s="40">
        <v>80.2</v>
      </c>
      <c r="F1062" s="38" t="s">
        <v>1850</v>
      </c>
      <c r="G1062" s="38" t="s">
        <v>787</v>
      </c>
      <c r="H1062" s="40">
        <v>35</v>
      </c>
      <c r="I1062" s="48">
        <v>43423</v>
      </c>
      <c r="J1062" s="48">
        <v>43459</v>
      </c>
      <c r="K1062" s="48">
        <v>43580</v>
      </c>
      <c r="L1062" s="40">
        <v>36</v>
      </c>
      <c r="M1062" s="40">
        <v>157</v>
      </c>
      <c r="N1062" s="40">
        <v>12130</v>
      </c>
      <c r="O1062" s="42">
        <f t="shared" si="114"/>
        <v>85637.799999999988</v>
      </c>
      <c r="P1062" s="42"/>
      <c r="Q1062" s="42">
        <v>292</v>
      </c>
      <c r="R1062" s="42">
        <v>16.25</v>
      </c>
      <c r="S1062" s="42">
        <f t="shared" si="115"/>
        <v>2061.52</v>
      </c>
      <c r="T1062" s="49">
        <f t="shared" si="113"/>
        <v>4745</v>
      </c>
      <c r="U1062" s="40"/>
      <c r="V1062" s="40"/>
      <c r="W1062" s="40"/>
      <c r="X1062" s="49">
        <v>161</v>
      </c>
      <c r="Y1062" s="42">
        <f t="shared" si="116"/>
        <v>1136.6599999999999</v>
      </c>
      <c r="Z1062" s="40">
        <f t="shared" si="117"/>
        <v>33499.699999999997</v>
      </c>
      <c r="AA1062" s="42">
        <f t="shared" si="118"/>
        <v>-52138.099999999991</v>
      </c>
      <c r="AB1062" s="40"/>
      <c r="AC1062" s="40"/>
      <c r="AD1062" s="40"/>
      <c r="AE1062" s="40"/>
      <c r="AF1062" s="40"/>
      <c r="AG1062" s="40"/>
      <c r="AH1062" s="40"/>
    </row>
    <row r="1063" spans="1:34" s="29" customFormat="1" x14ac:dyDescent="0.25">
      <c r="A1063" s="56">
        <v>1060</v>
      </c>
      <c r="B1063" s="56" t="s">
        <v>824</v>
      </c>
      <c r="C1063" s="40" t="s">
        <v>1092</v>
      </c>
      <c r="D1063" s="40" t="s">
        <v>1078</v>
      </c>
      <c r="E1063" s="40">
        <v>80.099999999999994</v>
      </c>
      <c r="F1063" s="38" t="s">
        <v>1844</v>
      </c>
      <c r="G1063" s="38" t="s">
        <v>787</v>
      </c>
      <c r="H1063" s="40">
        <v>35</v>
      </c>
      <c r="I1063" s="48">
        <v>43423</v>
      </c>
      <c r="J1063" s="48">
        <v>43458</v>
      </c>
      <c r="K1063" s="48">
        <v>43586</v>
      </c>
      <c r="L1063" s="40">
        <v>35</v>
      </c>
      <c r="M1063" s="40">
        <v>163</v>
      </c>
      <c r="N1063" s="40">
        <v>8957</v>
      </c>
      <c r="O1063" s="42">
        <f t="shared" si="114"/>
        <v>63236.42</v>
      </c>
      <c r="P1063" s="42"/>
      <c r="Q1063" s="42">
        <v>247</v>
      </c>
      <c r="R1063" s="42">
        <v>17.5</v>
      </c>
      <c r="S1063" s="42">
        <f t="shared" si="115"/>
        <v>1743.82</v>
      </c>
      <c r="T1063" s="49">
        <f t="shared" si="113"/>
        <v>4322.5</v>
      </c>
      <c r="U1063" s="40"/>
      <c r="V1063" s="40"/>
      <c r="W1063" s="40"/>
      <c r="X1063" s="49">
        <v>121</v>
      </c>
      <c r="Y1063" s="42">
        <f t="shared" si="116"/>
        <v>854.26</v>
      </c>
      <c r="Z1063" s="40">
        <f t="shared" si="117"/>
        <v>30516.85</v>
      </c>
      <c r="AA1063" s="42">
        <f t="shared" si="118"/>
        <v>-32719.57</v>
      </c>
      <c r="AB1063" s="40"/>
      <c r="AC1063" s="40"/>
      <c r="AD1063" s="40"/>
      <c r="AE1063" s="40"/>
      <c r="AF1063" s="40"/>
      <c r="AG1063" s="40"/>
      <c r="AH1063" s="40"/>
    </row>
    <row r="1064" spans="1:34" s="29" customFormat="1" x14ac:dyDescent="0.25">
      <c r="A1064" s="56">
        <v>1061</v>
      </c>
      <c r="B1064" s="56" t="s">
        <v>1093</v>
      </c>
      <c r="C1064" s="40" t="s">
        <v>1094</v>
      </c>
      <c r="D1064" s="40" t="s">
        <v>959</v>
      </c>
      <c r="E1064" s="40">
        <v>101.12</v>
      </c>
      <c r="F1064" s="38" t="s">
        <v>1851</v>
      </c>
      <c r="G1064" s="38" t="s">
        <v>793</v>
      </c>
      <c r="H1064" s="40">
        <v>35</v>
      </c>
      <c r="I1064" s="48">
        <v>43428</v>
      </c>
      <c r="J1064" s="48">
        <v>43472</v>
      </c>
      <c r="K1064" s="48">
        <v>43594</v>
      </c>
      <c r="L1064" s="40">
        <v>44</v>
      </c>
      <c r="M1064" s="40">
        <v>166</v>
      </c>
      <c r="N1064" s="40">
        <v>10740</v>
      </c>
      <c r="O1064" s="42">
        <f t="shared" si="114"/>
        <v>75824.399999999994</v>
      </c>
      <c r="P1064" s="42"/>
      <c r="Q1064" s="42">
        <v>871</v>
      </c>
      <c r="R1064" s="42">
        <v>16</v>
      </c>
      <c r="S1064" s="42">
        <f t="shared" si="115"/>
        <v>6149.26</v>
      </c>
      <c r="T1064" s="49">
        <f t="shared" si="113"/>
        <v>13936</v>
      </c>
      <c r="U1064" s="40"/>
      <c r="V1064" s="40"/>
      <c r="W1064" s="40"/>
      <c r="X1064" s="49">
        <v>790</v>
      </c>
      <c r="Y1064" s="42">
        <f t="shared" si="116"/>
        <v>5577.4000000000005</v>
      </c>
      <c r="Z1064" s="40">
        <f t="shared" si="117"/>
        <v>98388.160000000003</v>
      </c>
      <c r="AA1064" s="42">
        <f t="shared" si="118"/>
        <v>22563.760000000009</v>
      </c>
      <c r="AB1064" s="40"/>
      <c r="AC1064" s="40"/>
      <c r="AD1064" s="40"/>
      <c r="AE1064" s="40"/>
      <c r="AF1064" s="40"/>
      <c r="AG1064" s="40"/>
      <c r="AH1064" s="40"/>
    </row>
    <row r="1065" spans="1:34" s="29" customFormat="1" x14ac:dyDescent="0.25">
      <c r="A1065" s="56">
        <v>1062</v>
      </c>
      <c r="B1065" s="56" t="s">
        <v>1093</v>
      </c>
      <c r="C1065" s="40" t="s">
        <v>1095</v>
      </c>
      <c r="D1065" s="40" t="s">
        <v>959</v>
      </c>
      <c r="E1065" s="40">
        <v>101.13</v>
      </c>
      <c r="F1065" s="38" t="s">
        <v>1852</v>
      </c>
      <c r="G1065" s="38" t="s">
        <v>794</v>
      </c>
      <c r="H1065" s="40">
        <v>35</v>
      </c>
      <c r="I1065" s="48">
        <v>43428</v>
      </c>
      <c r="J1065" s="48">
        <v>43472</v>
      </c>
      <c r="K1065" s="48">
        <v>43597</v>
      </c>
      <c r="L1065" s="40">
        <v>44</v>
      </c>
      <c r="M1065" s="40">
        <v>169</v>
      </c>
      <c r="N1065" s="40">
        <v>11080</v>
      </c>
      <c r="O1065" s="42">
        <f t="shared" si="114"/>
        <v>78224.799999999988</v>
      </c>
      <c r="P1065" s="42"/>
      <c r="Q1065" s="42">
        <v>889</v>
      </c>
      <c r="R1065" s="42">
        <v>16</v>
      </c>
      <c r="S1065" s="42">
        <f t="shared" si="115"/>
        <v>6276.3399999999992</v>
      </c>
      <c r="T1065" s="49">
        <f t="shared" si="113"/>
        <v>14224</v>
      </c>
      <c r="U1065" s="40"/>
      <c r="V1065" s="40"/>
      <c r="W1065" s="40"/>
      <c r="X1065" s="49">
        <v>791</v>
      </c>
      <c r="Y1065" s="42">
        <f t="shared" si="116"/>
        <v>5584.46</v>
      </c>
      <c r="Z1065" s="40">
        <f t="shared" si="117"/>
        <v>100421.43999999999</v>
      </c>
      <c r="AA1065" s="42">
        <f t="shared" si="118"/>
        <v>22196.639999999999</v>
      </c>
      <c r="AB1065" s="40"/>
      <c r="AC1065" s="40"/>
      <c r="AD1065" s="40"/>
      <c r="AE1065" s="40"/>
      <c r="AF1065" s="40"/>
      <c r="AG1065" s="40"/>
      <c r="AH1065" s="40"/>
    </row>
    <row r="1066" spans="1:34" s="29" customFormat="1" x14ac:dyDescent="0.25">
      <c r="A1066" s="56">
        <v>1063</v>
      </c>
      <c r="B1066" s="56" t="s">
        <v>1093</v>
      </c>
      <c r="C1066" s="40" t="s">
        <v>1096</v>
      </c>
      <c r="D1066" s="40" t="s">
        <v>959</v>
      </c>
      <c r="E1066" s="40">
        <v>101.14</v>
      </c>
      <c r="F1066" s="38" t="s">
        <v>1853</v>
      </c>
      <c r="G1066" s="38" t="s">
        <v>795</v>
      </c>
      <c r="H1066" s="40">
        <v>35</v>
      </c>
      <c r="I1066" s="48">
        <v>43429</v>
      </c>
      <c r="J1066" s="48">
        <v>43472</v>
      </c>
      <c r="K1066" s="48">
        <v>43593</v>
      </c>
      <c r="L1066" s="40">
        <v>43</v>
      </c>
      <c r="M1066" s="40">
        <v>164</v>
      </c>
      <c r="N1066" s="40">
        <v>10590</v>
      </c>
      <c r="O1066" s="42">
        <f t="shared" si="114"/>
        <v>74765.399999999994</v>
      </c>
      <c r="P1066" s="42"/>
      <c r="Q1066" s="42">
        <v>910</v>
      </c>
      <c r="R1066" s="42">
        <v>16</v>
      </c>
      <c r="S1066" s="42">
        <f t="shared" si="115"/>
        <v>6424.5999999999995</v>
      </c>
      <c r="T1066" s="49">
        <f t="shared" si="113"/>
        <v>14560</v>
      </c>
      <c r="U1066" s="40"/>
      <c r="V1066" s="40"/>
      <c r="W1066" s="40"/>
      <c r="X1066" s="49">
        <v>750</v>
      </c>
      <c r="Y1066" s="42">
        <f t="shared" si="116"/>
        <v>5294.9999999999991</v>
      </c>
      <c r="Z1066" s="40">
        <f t="shared" si="117"/>
        <v>102793.59999999999</v>
      </c>
      <c r="AA1066" s="42">
        <f t="shared" si="118"/>
        <v>28028.199999999997</v>
      </c>
      <c r="AB1066" s="40"/>
      <c r="AC1066" s="40"/>
      <c r="AD1066" s="40"/>
      <c r="AE1066" s="40"/>
      <c r="AF1066" s="40"/>
      <c r="AG1066" s="40"/>
      <c r="AH1066" s="40"/>
    </row>
    <row r="1067" spans="1:34" s="29" customFormat="1" x14ac:dyDescent="0.25">
      <c r="A1067" s="56">
        <v>1064</v>
      </c>
      <c r="B1067" s="56" t="s">
        <v>1093</v>
      </c>
      <c r="C1067" s="40" t="s">
        <v>1097</v>
      </c>
      <c r="D1067" s="40" t="s">
        <v>959</v>
      </c>
      <c r="E1067" s="40">
        <v>101.16</v>
      </c>
      <c r="F1067" s="38" t="s">
        <v>1854</v>
      </c>
      <c r="G1067" s="38" t="s">
        <v>796</v>
      </c>
      <c r="H1067" s="40">
        <v>35</v>
      </c>
      <c r="I1067" s="48">
        <v>43429</v>
      </c>
      <c r="J1067" s="48">
        <v>43473</v>
      </c>
      <c r="K1067" s="48">
        <v>43593</v>
      </c>
      <c r="L1067" s="40">
        <v>44</v>
      </c>
      <c r="M1067" s="40">
        <v>164</v>
      </c>
      <c r="N1067" s="40">
        <v>10630</v>
      </c>
      <c r="O1067" s="42">
        <f t="shared" si="114"/>
        <v>75047.8</v>
      </c>
      <c r="P1067" s="42"/>
      <c r="Q1067" s="42">
        <v>891</v>
      </c>
      <c r="R1067" s="42">
        <v>16.25</v>
      </c>
      <c r="S1067" s="42">
        <f t="shared" si="115"/>
        <v>6290.4599999999991</v>
      </c>
      <c r="T1067" s="49">
        <f t="shared" si="113"/>
        <v>14478.75</v>
      </c>
      <c r="U1067" s="40"/>
      <c r="V1067" s="40"/>
      <c r="W1067" s="40"/>
      <c r="X1067" s="49">
        <v>780</v>
      </c>
      <c r="Y1067" s="42">
        <f t="shared" si="116"/>
        <v>5506.7999999999993</v>
      </c>
      <c r="Z1067" s="40">
        <f t="shared" si="117"/>
        <v>102219.97499999999</v>
      </c>
      <c r="AA1067" s="42">
        <f t="shared" si="118"/>
        <v>27172.174999999988</v>
      </c>
      <c r="AB1067" s="40"/>
      <c r="AC1067" s="40"/>
      <c r="AD1067" s="40"/>
      <c r="AE1067" s="40"/>
      <c r="AF1067" s="40"/>
      <c r="AG1067" s="40"/>
      <c r="AH1067" s="40"/>
    </row>
    <row r="1068" spans="1:34" s="29" customFormat="1" x14ac:dyDescent="0.25">
      <c r="A1068" s="56">
        <v>1065</v>
      </c>
      <c r="B1068" s="56" t="s">
        <v>1093</v>
      </c>
      <c r="C1068" s="40" t="s">
        <v>1098</v>
      </c>
      <c r="D1068" s="40" t="s">
        <v>959</v>
      </c>
      <c r="E1068" s="40">
        <v>101.17</v>
      </c>
      <c r="F1068" s="38" t="s">
        <v>1855</v>
      </c>
      <c r="G1068" s="38" t="s">
        <v>798</v>
      </c>
      <c r="H1068" s="40">
        <v>35</v>
      </c>
      <c r="I1068" s="48">
        <v>43428</v>
      </c>
      <c r="J1068" s="48">
        <v>43472</v>
      </c>
      <c r="K1068" s="48">
        <v>43594</v>
      </c>
      <c r="L1068" s="40">
        <v>44</v>
      </c>
      <c r="M1068" s="40">
        <v>166</v>
      </c>
      <c r="N1068" s="40">
        <v>10890</v>
      </c>
      <c r="O1068" s="42">
        <f t="shared" si="114"/>
        <v>76883.400000000009</v>
      </c>
      <c r="P1068" s="42"/>
      <c r="Q1068" s="42">
        <v>870</v>
      </c>
      <c r="R1068" s="42">
        <v>16.25</v>
      </c>
      <c r="S1068" s="42">
        <f t="shared" si="115"/>
        <v>6142.2</v>
      </c>
      <c r="T1068" s="49">
        <f t="shared" si="113"/>
        <v>14137.5</v>
      </c>
      <c r="U1068" s="40"/>
      <c r="V1068" s="40"/>
      <c r="W1068" s="40"/>
      <c r="X1068" s="49">
        <v>820</v>
      </c>
      <c r="Y1068" s="42">
        <f t="shared" si="116"/>
        <v>5789.2</v>
      </c>
      <c r="Z1068" s="40">
        <f t="shared" si="117"/>
        <v>99810.75</v>
      </c>
      <c r="AA1068" s="42">
        <f t="shared" si="118"/>
        <v>22927.349999999991</v>
      </c>
      <c r="AB1068" s="40"/>
      <c r="AC1068" s="40"/>
      <c r="AD1068" s="40"/>
      <c r="AE1068" s="40"/>
      <c r="AF1068" s="40"/>
      <c r="AG1068" s="40"/>
      <c r="AH1068" s="40"/>
    </row>
    <row r="1069" spans="1:34" s="29" customFormat="1" x14ac:dyDescent="0.25">
      <c r="A1069" s="56">
        <v>1066</v>
      </c>
      <c r="B1069" s="56" t="s">
        <v>1093</v>
      </c>
      <c r="C1069" s="40" t="s">
        <v>1099</v>
      </c>
      <c r="D1069" s="40" t="s">
        <v>959</v>
      </c>
      <c r="E1069" s="42">
        <v>101.2</v>
      </c>
      <c r="F1069" s="38" t="s">
        <v>1856</v>
      </c>
      <c r="G1069" s="38" t="s">
        <v>799</v>
      </c>
      <c r="H1069" s="40">
        <v>35</v>
      </c>
      <c r="I1069" s="48">
        <v>43426</v>
      </c>
      <c r="J1069" s="48">
        <v>43469</v>
      </c>
      <c r="K1069" s="48">
        <v>43591</v>
      </c>
      <c r="L1069" s="40">
        <v>43</v>
      </c>
      <c r="M1069" s="40">
        <v>165</v>
      </c>
      <c r="N1069" s="40">
        <v>10540</v>
      </c>
      <c r="O1069" s="42">
        <f t="shared" si="114"/>
        <v>74412.400000000009</v>
      </c>
      <c r="P1069" s="42"/>
      <c r="Q1069" s="42">
        <v>870</v>
      </c>
      <c r="R1069" s="42">
        <v>16</v>
      </c>
      <c r="S1069" s="42">
        <f t="shared" si="115"/>
        <v>6142.2</v>
      </c>
      <c r="T1069" s="49">
        <f t="shared" si="113"/>
        <v>13920</v>
      </c>
      <c r="U1069" s="40"/>
      <c r="V1069" s="40"/>
      <c r="W1069" s="40"/>
      <c r="X1069" s="49">
        <v>720</v>
      </c>
      <c r="Y1069" s="42">
        <f t="shared" si="116"/>
        <v>5083.2</v>
      </c>
      <c r="Z1069" s="40">
        <f t="shared" si="117"/>
        <v>98275.199999999997</v>
      </c>
      <c r="AA1069" s="42">
        <f t="shared" si="118"/>
        <v>23862.799999999988</v>
      </c>
      <c r="AB1069" s="40"/>
      <c r="AC1069" s="40"/>
      <c r="AD1069" s="40"/>
      <c r="AE1069" s="40"/>
      <c r="AF1069" s="40"/>
      <c r="AG1069" s="40"/>
      <c r="AH1069" s="40"/>
    </row>
    <row r="1070" spans="1:34" s="29" customFormat="1" x14ac:dyDescent="0.25">
      <c r="A1070" s="56">
        <v>1067</v>
      </c>
      <c r="B1070" s="56" t="s">
        <v>1093</v>
      </c>
      <c r="C1070" s="40" t="s">
        <v>1100</v>
      </c>
      <c r="D1070" s="40" t="s">
        <v>959</v>
      </c>
      <c r="E1070" s="40">
        <v>101.23</v>
      </c>
      <c r="F1070" s="38" t="s">
        <v>1857</v>
      </c>
      <c r="G1070" s="38" t="s">
        <v>787</v>
      </c>
      <c r="H1070" s="40">
        <v>35</v>
      </c>
      <c r="I1070" s="48">
        <v>43429</v>
      </c>
      <c r="J1070" s="48">
        <v>43470</v>
      </c>
      <c r="K1070" s="48">
        <v>43592</v>
      </c>
      <c r="L1070" s="40">
        <v>41</v>
      </c>
      <c r="M1070" s="40">
        <v>163</v>
      </c>
      <c r="N1070" s="40">
        <v>10240</v>
      </c>
      <c r="O1070" s="42">
        <f t="shared" si="114"/>
        <v>72294.399999999994</v>
      </c>
      <c r="P1070" s="42"/>
      <c r="Q1070" s="42">
        <v>872</v>
      </c>
      <c r="R1070" s="42">
        <v>16</v>
      </c>
      <c r="S1070" s="42">
        <f t="shared" si="115"/>
        <v>6156.32</v>
      </c>
      <c r="T1070" s="49">
        <f t="shared" si="113"/>
        <v>13952</v>
      </c>
      <c r="U1070" s="40"/>
      <c r="V1070" s="40"/>
      <c r="W1070" s="40"/>
      <c r="X1070" s="49">
        <v>670</v>
      </c>
      <c r="Y1070" s="42">
        <f t="shared" si="116"/>
        <v>4730.2</v>
      </c>
      <c r="Z1070" s="40">
        <f t="shared" si="117"/>
        <v>98501.119999999995</v>
      </c>
      <c r="AA1070" s="42">
        <f t="shared" si="118"/>
        <v>26206.720000000001</v>
      </c>
      <c r="AB1070" s="40"/>
      <c r="AC1070" s="40"/>
      <c r="AD1070" s="40"/>
      <c r="AE1070" s="40"/>
      <c r="AF1070" s="40"/>
      <c r="AG1070" s="40"/>
      <c r="AH1070" s="40"/>
    </row>
    <row r="1071" spans="1:34" s="29" customFormat="1" x14ac:dyDescent="0.25">
      <c r="A1071" s="56">
        <v>1068</v>
      </c>
      <c r="B1071" s="56" t="s">
        <v>1093</v>
      </c>
      <c r="C1071" s="40" t="s">
        <v>1101</v>
      </c>
      <c r="D1071" s="40" t="s">
        <v>959</v>
      </c>
      <c r="E1071" s="40">
        <v>101.24</v>
      </c>
      <c r="F1071" s="38" t="s">
        <v>1844</v>
      </c>
      <c r="G1071" s="38" t="s">
        <v>787</v>
      </c>
      <c r="H1071" s="40">
        <v>35</v>
      </c>
      <c r="I1071" s="48">
        <v>43428</v>
      </c>
      <c r="J1071" s="48">
        <v>43472</v>
      </c>
      <c r="K1071" s="48">
        <v>43595</v>
      </c>
      <c r="L1071" s="40">
        <v>44</v>
      </c>
      <c r="M1071" s="40">
        <v>167</v>
      </c>
      <c r="N1071" s="40">
        <v>9790</v>
      </c>
      <c r="O1071" s="42">
        <f t="shared" si="114"/>
        <v>69117.399999999994</v>
      </c>
      <c r="P1071" s="42"/>
      <c r="Q1071" s="42">
        <v>920</v>
      </c>
      <c r="R1071" s="42">
        <v>16</v>
      </c>
      <c r="S1071" s="42">
        <f t="shared" si="115"/>
        <v>6495.2</v>
      </c>
      <c r="T1071" s="49">
        <f t="shared" si="113"/>
        <v>14720</v>
      </c>
      <c r="U1071" s="40"/>
      <c r="V1071" s="40"/>
      <c r="W1071" s="40"/>
      <c r="X1071" s="49">
        <v>850</v>
      </c>
      <c r="Y1071" s="42">
        <f t="shared" si="116"/>
        <v>6001</v>
      </c>
      <c r="Z1071" s="40">
        <f t="shared" si="117"/>
        <v>103923.2</v>
      </c>
      <c r="AA1071" s="42">
        <f t="shared" si="118"/>
        <v>34805.800000000003</v>
      </c>
      <c r="AB1071" s="40"/>
      <c r="AC1071" s="40"/>
      <c r="AD1071" s="40"/>
      <c r="AE1071" s="40"/>
      <c r="AF1071" s="40"/>
      <c r="AG1071" s="40"/>
      <c r="AH1071" s="40"/>
    </row>
    <row r="1072" spans="1:34" s="29" customFormat="1" x14ac:dyDescent="0.25">
      <c r="A1072" s="56">
        <v>1069</v>
      </c>
      <c r="B1072" s="56" t="s">
        <v>1093</v>
      </c>
      <c r="C1072" s="40" t="s">
        <v>1102</v>
      </c>
      <c r="D1072" s="40" t="s">
        <v>959</v>
      </c>
      <c r="E1072" s="40">
        <v>101.25</v>
      </c>
      <c r="F1072" s="38" t="s">
        <v>1851</v>
      </c>
      <c r="G1072" s="38" t="s">
        <v>793</v>
      </c>
      <c r="H1072" s="40">
        <v>35</v>
      </c>
      <c r="I1072" s="48">
        <v>43430</v>
      </c>
      <c r="J1072" s="48">
        <v>43474</v>
      </c>
      <c r="K1072" s="48">
        <v>43596</v>
      </c>
      <c r="L1072" s="40">
        <v>44</v>
      </c>
      <c r="M1072" s="40">
        <v>166</v>
      </c>
      <c r="N1072" s="40">
        <v>11330</v>
      </c>
      <c r="O1072" s="42">
        <f t="shared" si="114"/>
        <v>79989.8</v>
      </c>
      <c r="P1072" s="42"/>
      <c r="Q1072" s="42">
        <v>893</v>
      </c>
      <c r="R1072" s="42">
        <v>16</v>
      </c>
      <c r="S1072" s="42">
        <f t="shared" si="115"/>
        <v>6304.58</v>
      </c>
      <c r="T1072" s="49">
        <f t="shared" si="113"/>
        <v>14288</v>
      </c>
      <c r="U1072" s="40"/>
      <c r="V1072" s="40"/>
      <c r="W1072" s="40"/>
      <c r="X1072" s="49">
        <v>730</v>
      </c>
      <c r="Y1072" s="42">
        <f t="shared" si="116"/>
        <v>5153.8</v>
      </c>
      <c r="Z1072" s="40">
        <f t="shared" si="117"/>
        <v>100873.28</v>
      </c>
      <c r="AA1072" s="42">
        <f t="shared" si="118"/>
        <v>20883.479999999996</v>
      </c>
      <c r="AB1072" s="40"/>
      <c r="AC1072" s="40"/>
      <c r="AD1072" s="40"/>
      <c r="AE1072" s="40"/>
      <c r="AF1072" s="40"/>
      <c r="AG1072" s="40"/>
      <c r="AH1072" s="40"/>
    </row>
    <row r="1073" spans="1:34" s="29" customFormat="1" x14ac:dyDescent="0.25">
      <c r="A1073" s="56">
        <v>1070</v>
      </c>
      <c r="B1073" s="56" t="s">
        <v>1093</v>
      </c>
      <c r="C1073" s="40" t="s">
        <v>1103</v>
      </c>
      <c r="D1073" s="40" t="s">
        <v>959</v>
      </c>
      <c r="E1073" s="40">
        <v>101.8</v>
      </c>
      <c r="F1073" s="38" t="s">
        <v>1845</v>
      </c>
      <c r="G1073" s="38" t="s">
        <v>788</v>
      </c>
      <c r="H1073" s="40">
        <v>35</v>
      </c>
      <c r="I1073" s="48">
        <v>43427</v>
      </c>
      <c r="J1073" s="48">
        <v>43472</v>
      </c>
      <c r="K1073" s="48">
        <v>43596</v>
      </c>
      <c r="L1073" s="40">
        <v>45</v>
      </c>
      <c r="M1073" s="40">
        <v>169</v>
      </c>
      <c r="N1073" s="40">
        <v>11030</v>
      </c>
      <c r="O1073" s="42">
        <f t="shared" si="114"/>
        <v>77871.8</v>
      </c>
      <c r="P1073" s="42"/>
      <c r="Q1073" s="42">
        <v>842</v>
      </c>
      <c r="R1073" s="42">
        <v>16.25</v>
      </c>
      <c r="S1073" s="42">
        <f t="shared" si="115"/>
        <v>5944.5199999999995</v>
      </c>
      <c r="T1073" s="49">
        <f t="shared" si="113"/>
        <v>13682.5</v>
      </c>
      <c r="U1073" s="40"/>
      <c r="V1073" s="40"/>
      <c r="W1073" s="40"/>
      <c r="X1073" s="49">
        <v>790</v>
      </c>
      <c r="Y1073" s="42">
        <f t="shared" si="116"/>
        <v>5577.4000000000005</v>
      </c>
      <c r="Z1073" s="40">
        <f t="shared" si="117"/>
        <v>96598.45</v>
      </c>
      <c r="AA1073" s="42">
        <f t="shared" si="118"/>
        <v>18726.649999999994</v>
      </c>
      <c r="AB1073" s="40"/>
      <c r="AC1073" s="40"/>
      <c r="AD1073" s="40"/>
      <c r="AE1073" s="40"/>
      <c r="AF1073" s="40"/>
      <c r="AG1073" s="40"/>
      <c r="AH1073" s="40"/>
    </row>
    <row r="1074" spans="1:34" s="29" customFormat="1" x14ac:dyDescent="0.25">
      <c r="A1074" s="56">
        <v>1071</v>
      </c>
      <c r="B1074" s="56" t="s">
        <v>1093</v>
      </c>
      <c r="C1074" s="40" t="s">
        <v>1104</v>
      </c>
      <c r="D1074" s="40" t="s">
        <v>959</v>
      </c>
      <c r="E1074" s="40">
        <v>101.2</v>
      </c>
      <c r="F1074" s="38" t="s">
        <v>1846</v>
      </c>
      <c r="G1074" s="38" t="s">
        <v>789</v>
      </c>
      <c r="H1074" s="40">
        <v>35</v>
      </c>
      <c r="I1074" s="48">
        <v>43425</v>
      </c>
      <c r="J1074" s="48">
        <v>43468</v>
      </c>
      <c r="K1074" s="48">
        <v>43592</v>
      </c>
      <c r="L1074" s="40">
        <v>43</v>
      </c>
      <c r="M1074" s="40">
        <v>167</v>
      </c>
      <c r="N1074" s="40">
        <v>10880</v>
      </c>
      <c r="O1074" s="42">
        <f t="shared" si="114"/>
        <v>76812.799999999988</v>
      </c>
      <c r="P1074" s="42"/>
      <c r="Q1074" s="42">
        <v>813</v>
      </c>
      <c r="R1074" s="42">
        <v>16</v>
      </c>
      <c r="S1074" s="42">
        <f t="shared" si="115"/>
        <v>5739.78</v>
      </c>
      <c r="T1074" s="49">
        <f t="shared" si="113"/>
        <v>13008</v>
      </c>
      <c r="U1074" s="40"/>
      <c r="V1074" s="40"/>
      <c r="W1074" s="40"/>
      <c r="X1074" s="49">
        <v>710</v>
      </c>
      <c r="Y1074" s="42">
        <f t="shared" si="116"/>
        <v>5012.5999999999995</v>
      </c>
      <c r="Z1074" s="40">
        <f t="shared" si="117"/>
        <v>91836.479999999996</v>
      </c>
      <c r="AA1074" s="42">
        <f t="shared" si="118"/>
        <v>15023.680000000008</v>
      </c>
      <c r="AB1074" s="40"/>
      <c r="AC1074" s="40"/>
      <c r="AD1074" s="40"/>
      <c r="AE1074" s="40"/>
      <c r="AF1074" s="40"/>
      <c r="AG1074" s="40"/>
      <c r="AH1074" s="40"/>
    </row>
    <row r="1075" spans="1:34" s="29" customFormat="1" x14ac:dyDescent="0.25">
      <c r="A1075" s="56">
        <v>1072</v>
      </c>
      <c r="B1075" s="56" t="s">
        <v>1093</v>
      </c>
      <c r="C1075" s="40" t="s">
        <v>1105</v>
      </c>
      <c r="D1075" s="40" t="s">
        <v>959</v>
      </c>
      <c r="E1075" s="40">
        <v>101.4</v>
      </c>
      <c r="F1075" s="38" t="s">
        <v>1846</v>
      </c>
      <c r="G1075" s="38" t="s">
        <v>789</v>
      </c>
      <c r="H1075" s="40">
        <v>35</v>
      </c>
      <c r="I1075" s="48">
        <v>43429</v>
      </c>
      <c r="J1075" s="48">
        <v>43475</v>
      </c>
      <c r="K1075" s="48">
        <v>43593</v>
      </c>
      <c r="L1075" s="40">
        <v>46</v>
      </c>
      <c r="M1075" s="40">
        <v>164</v>
      </c>
      <c r="N1075" s="40">
        <v>10880</v>
      </c>
      <c r="O1075" s="42">
        <f t="shared" si="114"/>
        <v>76812.799999999988</v>
      </c>
      <c r="P1075" s="42"/>
      <c r="Q1075" s="42">
        <v>841</v>
      </c>
      <c r="R1075" s="42">
        <v>16</v>
      </c>
      <c r="S1075" s="42">
        <f t="shared" si="115"/>
        <v>5937.46</v>
      </c>
      <c r="T1075" s="49">
        <f t="shared" si="113"/>
        <v>13456</v>
      </c>
      <c r="U1075" s="40"/>
      <c r="V1075" s="40"/>
      <c r="W1075" s="40"/>
      <c r="X1075" s="49">
        <v>802</v>
      </c>
      <c r="Y1075" s="42">
        <f t="shared" si="116"/>
        <v>5662.12</v>
      </c>
      <c r="Z1075" s="40">
        <f t="shared" si="117"/>
        <v>94999.360000000001</v>
      </c>
      <c r="AA1075" s="42">
        <f t="shared" si="118"/>
        <v>18186.560000000012</v>
      </c>
      <c r="AB1075" s="40"/>
      <c r="AC1075" s="40"/>
      <c r="AD1075" s="40"/>
      <c r="AE1075" s="40"/>
      <c r="AF1075" s="40"/>
      <c r="AG1075" s="40"/>
      <c r="AH1075" s="40"/>
    </row>
    <row r="1076" spans="1:34" s="29" customFormat="1" x14ac:dyDescent="0.25">
      <c r="A1076" s="56">
        <v>1073</v>
      </c>
      <c r="B1076" s="56" t="s">
        <v>1093</v>
      </c>
      <c r="C1076" s="40" t="s">
        <v>1106</v>
      </c>
      <c r="D1076" s="40" t="s">
        <v>959</v>
      </c>
      <c r="E1076" s="40">
        <v>101.5</v>
      </c>
      <c r="F1076" s="38" t="s">
        <v>1847</v>
      </c>
      <c r="G1076" s="38" t="s">
        <v>790</v>
      </c>
      <c r="H1076" s="40">
        <v>35</v>
      </c>
      <c r="I1076" s="48">
        <v>43429</v>
      </c>
      <c r="J1076" s="48">
        <v>43474</v>
      </c>
      <c r="K1076" s="48">
        <v>43595</v>
      </c>
      <c r="L1076" s="40">
        <v>45</v>
      </c>
      <c r="M1076" s="40">
        <v>166</v>
      </c>
      <c r="N1076" s="40">
        <v>11280</v>
      </c>
      <c r="O1076" s="42">
        <f t="shared" si="114"/>
        <v>79636.800000000003</v>
      </c>
      <c r="P1076" s="42"/>
      <c r="Q1076" s="42">
        <v>852</v>
      </c>
      <c r="R1076" s="42">
        <v>16</v>
      </c>
      <c r="S1076" s="42">
        <f t="shared" si="115"/>
        <v>6015.12</v>
      </c>
      <c r="T1076" s="49">
        <f t="shared" si="113"/>
        <v>13632</v>
      </c>
      <c r="U1076" s="40"/>
      <c r="V1076" s="40"/>
      <c r="W1076" s="40"/>
      <c r="X1076" s="49">
        <v>820</v>
      </c>
      <c r="Y1076" s="42">
        <f t="shared" si="116"/>
        <v>5789.2</v>
      </c>
      <c r="Z1076" s="40">
        <f t="shared" si="117"/>
        <v>96241.919999999998</v>
      </c>
      <c r="AA1076" s="42">
        <f t="shared" si="118"/>
        <v>16605.119999999995</v>
      </c>
      <c r="AB1076" s="40"/>
      <c r="AC1076" s="40"/>
      <c r="AD1076" s="40"/>
      <c r="AE1076" s="40"/>
      <c r="AF1076" s="40"/>
      <c r="AG1076" s="40"/>
      <c r="AH1076" s="40"/>
    </row>
    <row r="1077" spans="1:34" s="29" customFormat="1" x14ac:dyDescent="0.25">
      <c r="A1077" s="56">
        <v>1074</v>
      </c>
      <c r="B1077" s="56" t="s">
        <v>1093</v>
      </c>
      <c r="C1077" s="40" t="s">
        <v>1107</v>
      </c>
      <c r="D1077" s="40" t="s">
        <v>959</v>
      </c>
      <c r="E1077" s="40">
        <v>101.7</v>
      </c>
      <c r="F1077" s="38" t="s">
        <v>1848</v>
      </c>
      <c r="G1077" s="38" t="s">
        <v>791</v>
      </c>
      <c r="H1077" s="40">
        <v>35</v>
      </c>
      <c r="I1077" s="48">
        <v>43429</v>
      </c>
      <c r="J1077" s="48">
        <v>43477</v>
      </c>
      <c r="K1077" s="48">
        <v>43593</v>
      </c>
      <c r="L1077" s="40">
        <v>48</v>
      </c>
      <c r="M1077" s="40">
        <v>164</v>
      </c>
      <c r="N1077" s="40">
        <v>10340</v>
      </c>
      <c r="O1077" s="42">
        <f t="shared" si="114"/>
        <v>73000.400000000009</v>
      </c>
      <c r="P1077" s="42"/>
      <c r="Q1077" s="42">
        <v>743</v>
      </c>
      <c r="R1077" s="42">
        <v>16.25</v>
      </c>
      <c r="S1077" s="42">
        <f t="shared" si="115"/>
        <v>5245.58</v>
      </c>
      <c r="T1077" s="49">
        <f t="shared" si="113"/>
        <v>12073.75</v>
      </c>
      <c r="U1077" s="40"/>
      <c r="V1077" s="40"/>
      <c r="W1077" s="40"/>
      <c r="X1077" s="49">
        <v>650</v>
      </c>
      <c r="Y1077" s="42">
        <f t="shared" si="116"/>
        <v>4589</v>
      </c>
      <c r="Z1077" s="40">
        <f t="shared" si="117"/>
        <v>85240.675000000003</v>
      </c>
      <c r="AA1077" s="42">
        <f t="shared" si="118"/>
        <v>12240.274999999994</v>
      </c>
      <c r="AB1077" s="40"/>
      <c r="AC1077" s="40"/>
      <c r="AD1077" s="40"/>
      <c r="AE1077" s="40"/>
      <c r="AF1077" s="40"/>
      <c r="AG1077" s="40"/>
      <c r="AH1077" s="40"/>
    </row>
    <row r="1078" spans="1:34" s="29" customFormat="1" x14ac:dyDescent="0.25">
      <c r="A1078" s="56">
        <v>1075</v>
      </c>
      <c r="B1078" s="56" t="s">
        <v>1093</v>
      </c>
      <c r="C1078" s="40" t="s">
        <v>1108</v>
      </c>
      <c r="D1078" s="40" t="s">
        <v>959</v>
      </c>
      <c r="E1078" s="40">
        <v>101.11</v>
      </c>
      <c r="F1078" s="38" t="s">
        <v>1849</v>
      </c>
      <c r="G1078" s="38" t="s">
        <v>792</v>
      </c>
      <c r="H1078" s="40">
        <v>35</v>
      </c>
      <c r="I1078" s="48">
        <v>43428</v>
      </c>
      <c r="J1078" s="48">
        <v>43470</v>
      </c>
      <c r="K1078" s="48">
        <v>43592</v>
      </c>
      <c r="L1078" s="40">
        <v>42</v>
      </c>
      <c r="M1078" s="40">
        <v>164</v>
      </c>
      <c r="N1078" s="40">
        <v>10630</v>
      </c>
      <c r="O1078" s="42">
        <f t="shared" si="114"/>
        <v>75047.8</v>
      </c>
      <c r="P1078" s="42"/>
      <c r="Q1078" s="42">
        <v>871</v>
      </c>
      <c r="R1078" s="42">
        <v>16</v>
      </c>
      <c r="S1078" s="42">
        <f t="shared" si="115"/>
        <v>6149.26</v>
      </c>
      <c r="T1078" s="49">
        <f t="shared" si="113"/>
        <v>13936</v>
      </c>
      <c r="U1078" s="40"/>
      <c r="V1078" s="40"/>
      <c r="W1078" s="40"/>
      <c r="X1078" s="49">
        <v>740</v>
      </c>
      <c r="Y1078" s="42">
        <f t="shared" si="116"/>
        <v>5224.3999999999996</v>
      </c>
      <c r="Z1078" s="40">
        <f t="shared" si="117"/>
        <v>98388.160000000003</v>
      </c>
      <c r="AA1078" s="42">
        <f t="shared" si="118"/>
        <v>23340.36</v>
      </c>
      <c r="AB1078" s="40"/>
      <c r="AC1078" s="40"/>
      <c r="AD1078" s="40"/>
      <c r="AE1078" s="40"/>
      <c r="AF1078" s="40"/>
      <c r="AG1078" s="40"/>
      <c r="AH1078" s="40"/>
    </row>
    <row r="1079" spans="1:34" s="29" customFormat="1" x14ac:dyDescent="0.25">
      <c r="A1079" s="56">
        <v>1076</v>
      </c>
      <c r="B1079" s="56" t="s">
        <v>1109</v>
      </c>
      <c r="C1079" s="40" t="s">
        <v>1110</v>
      </c>
      <c r="D1079" s="40" t="s">
        <v>1111</v>
      </c>
      <c r="E1079" s="40">
        <v>4.26</v>
      </c>
      <c r="F1079" s="38" t="s">
        <v>1850</v>
      </c>
      <c r="G1079" s="38" t="s">
        <v>787</v>
      </c>
      <c r="H1079" s="40">
        <v>30</v>
      </c>
      <c r="I1079" s="48">
        <v>43449</v>
      </c>
      <c r="J1079" s="48">
        <v>43485</v>
      </c>
      <c r="K1079" s="48">
        <v>43611</v>
      </c>
      <c r="L1079" s="40">
        <v>36</v>
      </c>
      <c r="M1079" s="40">
        <v>162</v>
      </c>
      <c r="N1079" s="40">
        <v>10000</v>
      </c>
      <c r="O1079" s="42">
        <f t="shared" si="114"/>
        <v>82366.666666666657</v>
      </c>
      <c r="P1079" s="42"/>
      <c r="Q1079" s="42">
        <v>1000</v>
      </c>
      <c r="R1079" s="42">
        <f>T1079/Q1079</f>
        <v>13.125</v>
      </c>
      <c r="S1079" s="42">
        <f t="shared" si="115"/>
        <v>8236.6666666666679</v>
      </c>
      <c r="T1079" s="49">
        <v>13125</v>
      </c>
      <c r="U1079" s="40"/>
      <c r="V1079" s="40"/>
      <c r="W1079" s="40"/>
      <c r="X1079" s="49">
        <v>940</v>
      </c>
      <c r="Y1079" s="42">
        <f t="shared" si="116"/>
        <v>7742.4666666666662</v>
      </c>
      <c r="Z1079" s="40">
        <f t="shared" si="117"/>
        <v>108106.25000000001</v>
      </c>
      <c r="AA1079" s="42">
        <f t="shared" si="118"/>
        <v>25739.583333333358</v>
      </c>
      <c r="AB1079" s="40"/>
      <c r="AC1079" s="40"/>
      <c r="AD1079" s="40"/>
      <c r="AE1079" s="40"/>
      <c r="AF1079" s="40"/>
      <c r="AG1079" s="40"/>
      <c r="AH1079" s="40"/>
    </row>
    <row r="1080" spans="1:34" s="29" customFormat="1" x14ac:dyDescent="0.25">
      <c r="A1080" s="56">
        <v>1077</v>
      </c>
      <c r="B1080" s="56" t="s">
        <v>1109</v>
      </c>
      <c r="C1080" s="40" t="s">
        <v>1112</v>
      </c>
      <c r="D1080" s="40" t="s">
        <v>1111</v>
      </c>
      <c r="E1080" s="40">
        <v>4.16</v>
      </c>
      <c r="F1080" s="38" t="s">
        <v>1844</v>
      </c>
      <c r="G1080" s="38" t="s">
        <v>787</v>
      </c>
      <c r="H1080" s="40">
        <v>30</v>
      </c>
      <c r="I1080" s="48">
        <v>43449</v>
      </c>
      <c r="J1080" s="48">
        <v>43490</v>
      </c>
      <c r="K1080" s="48">
        <v>43611</v>
      </c>
      <c r="L1080" s="40">
        <v>41</v>
      </c>
      <c r="M1080" s="40">
        <v>162</v>
      </c>
      <c r="N1080" s="40">
        <v>10400</v>
      </c>
      <c r="O1080" s="42">
        <f t="shared" si="114"/>
        <v>85661.333333333343</v>
      </c>
      <c r="P1080" s="42"/>
      <c r="Q1080" s="42">
        <v>1040</v>
      </c>
      <c r="R1080" s="42">
        <f t="shared" ref="R1080:R1143" si="119">T1080/Q1080</f>
        <v>12.5</v>
      </c>
      <c r="S1080" s="42">
        <f t="shared" si="115"/>
        <v>8566.1333333333332</v>
      </c>
      <c r="T1080" s="49">
        <v>13000</v>
      </c>
      <c r="U1080" s="40"/>
      <c r="V1080" s="40"/>
      <c r="W1080" s="40"/>
      <c r="X1080" s="49">
        <v>920</v>
      </c>
      <c r="Y1080" s="42">
        <f t="shared" si="116"/>
        <v>7577.7333333333336</v>
      </c>
      <c r="Z1080" s="40">
        <f t="shared" si="117"/>
        <v>107076.66666666667</v>
      </c>
      <c r="AA1080" s="42">
        <f t="shared" si="118"/>
        <v>21415.333333333328</v>
      </c>
      <c r="AB1080" s="40"/>
      <c r="AC1080" s="40"/>
      <c r="AD1080" s="40"/>
      <c r="AE1080" s="40"/>
      <c r="AF1080" s="40"/>
      <c r="AG1080" s="40"/>
      <c r="AH1080" s="40"/>
    </row>
    <row r="1081" spans="1:34" s="29" customFormat="1" x14ac:dyDescent="0.25">
      <c r="A1081" s="56">
        <v>1078</v>
      </c>
      <c r="B1081" s="56" t="s">
        <v>1109</v>
      </c>
      <c r="C1081" s="40" t="s">
        <v>1113</v>
      </c>
      <c r="D1081" s="40" t="s">
        <v>1111</v>
      </c>
      <c r="E1081" s="40">
        <v>4.17</v>
      </c>
      <c r="F1081" s="38" t="s">
        <v>1851</v>
      </c>
      <c r="G1081" s="38" t="s">
        <v>793</v>
      </c>
      <c r="H1081" s="40">
        <v>30</v>
      </c>
      <c r="I1081" s="48">
        <v>43449</v>
      </c>
      <c r="J1081" s="48">
        <v>43490</v>
      </c>
      <c r="K1081" s="48">
        <v>43611</v>
      </c>
      <c r="L1081" s="40">
        <v>41</v>
      </c>
      <c r="M1081" s="40">
        <v>162</v>
      </c>
      <c r="N1081" s="40">
        <v>10050</v>
      </c>
      <c r="O1081" s="42">
        <f t="shared" si="114"/>
        <v>82778.5</v>
      </c>
      <c r="P1081" s="42"/>
      <c r="Q1081" s="42">
        <v>1060</v>
      </c>
      <c r="R1081" s="42">
        <f t="shared" si="119"/>
        <v>12.5</v>
      </c>
      <c r="S1081" s="42">
        <f t="shared" si="115"/>
        <v>8730.8666666666668</v>
      </c>
      <c r="T1081" s="49">
        <v>13250</v>
      </c>
      <c r="U1081" s="40"/>
      <c r="V1081" s="40"/>
      <c r="W1081" s="40"/>
      <c r="X1081" s="49">
        <v>920</v>
      </c>
      <c r="Y1081" s="42">
        <f t="shared" si="116"/>
        <v>7577.7333333333336</v>
      </c>
      <c r="Z1081" s="40">
        <f t="shared" si="117"/>
        <v>109135.83333333333</v>
      </c>
      <c r="AA1081" s="42">
        <f t="shared" si="118"/>
        <v>26357.333333333328</v>
      </c>
      <c r="AB1081" s="40"/>
      <c r="AC1081" s="40"/>
      <c r="AD1081" s="40"/>
      <c r="AE1081" s="40"/>
      <c r="AF1081" s="40"/>
      <c r="AG1081" s="40"/>
      <c r="AH1081" s="40"/>
    </row>
    <row r="1082" spans="1:34" s="29" customFormat="1" x14ac:dyDescent="0.25">
      <c r="A1082" s="56">
        <v>1079</v>
      </c>
      <c r="B1082" s="56" t="s">
        <v>1109</v>
      </c>
      <c r="C1082" s="40" t="s">
        <v>1114</v>
      </c>
      <c r="D1082" s="40" t="s">
        <v>1111</v>
      </c>
      <c r="E1082" s="40">
        <v>4.18</v>
      </c>
      <c r="F1082" s="38" t="s">
        <v>1852</v>
      </c>
      <c r="G1082" s="38" t="s">
        <v>794</v>
      </c>
      <c r="H1082" s="40">
        <v>30</v>
      </c>
      <c r="I1082" s="48">
        <v>43449</v>
      </c>
      <c r="J1082" s="48">
        <v>43490</v>
      </c>
      <c r="K1082" s="48">
        <v>43611</v>
      </c>
      <c r="L1082" s="40">
        <v>41</v>
      </c>
      <c r="M1082" s="40">
        <v>162</v>
      </c>
      <c r="N1082" s="40">
        <v>9850</v>
      </c>
      <c r="O1082" s="42">
        <f t="shared" si="114"/>
        <v>81131.166666666657</v>
      </c>
      <c r="P1082" s="42"/>
      <c r="Q1082" s="42">
        <v>1020</v>
      </c>
      <c r="R1082" s="42">
        <f t="shared" si="119"/>
        <v>12.5</v>
      </c>
      <c r="S1082" s="42">
        <f t="shared" si="115"/>
        <v>8401.4</v>
      </c>
      <c r="T1082" s="49">
        <v>12750</v>
      </c>
      <c r="U1082" s="40"/>
      <c r="V1082" s="40"/>
      <c r="W1082" s="40"/>
      <c r="X1082" s="49">
        <v>840</v>
      </c>
      <c r="Y1082" s="42">
        <f t="shared" si="116"/>
        <v>6918.8</v>
      </c>
      <c r="Z1082" s="40">
        <f t="shared" si="117"/>
        <v>105017.5</v>
      </c>
      <c r="AA1082" s="42">
        <f t="shared" si="118"/>
        <v>23886.333333333343</v>
      </c>
      <c r="AB1082" s="40"/>
      <c r="AC1082" s="40"/>
      <c r="AD1082" s="40"/>
      <c r="AE1082" s="40"/>
      <c r="AF1082" s="40"/>
      <c r="AG1082" s="40"/>
      <c r="AH1082" s="40"/>
    </row>
    <row r="1083" spans="1:34" s="29" customFormat="1" x14ac:dyDescent="0.25">
      <c r="A1083" s="56">
        <v>1080</v>
      </c>
      <c r="B1083" s="56" t="s">
        <v>1109</v>
      </c>
      <c r="C1083" s="40" t="s">
        <v>1115</v>
      </c>
      <c r="D1083" s="40" t="s">
        <v>1111</v>
      </c>
      <c r="E1083" s="40">
        <v>4.1900000000000004</v>
      </c>
      <c r="F1083" s="38" t="s">
        <v>1853</v>
      </c>
      <c r="G1083" s="38" t="s">
        <v>795</v>
      </c>
      <c r="H1083" s="40">
        <v>30</v>
      </c>
      <c r="I1083" s="48">
        <v>43449</v>
      </c>
      <c r="J1083" s="48">
        <v>43490</v>
      </c>
      <c r="K1083" s="48">
        <v>43611</v>
      </c>
      <c r="L1083" s="40">
        <v>41</v>
      </c>
      <c r="M1083" s="40">
        <v>162</v>
      </c>
      <c r="N1083" s="40">
        <v>9900</v>
      </c>
      <c r="O1083" s="42">
        <f t="shared" si="114"/>
        <v>81543</v>
      </c>
      <c r="P1083" s="42"/>
      <c r="Q1083" s="42">
        <v>1060</v>
      </c>
      <c r="R1083" s="42">
        <f t="shared" si="119"/>
        <v>12.5</v>
      </c>
      <c r="S1083" s="42">
        <f t="shared" si="115"/>
        <v>8730.8666666666668</v>
      </c>
      <c r="T1083" s="49">
        <v>13250</v>
      </c>
      <c r="U1083" s="40"/>
      <c r="V1083" s="40"/>
      <c r="W1083" s="40"/>
      <c r="X1083" s="49">
        <v>820</v>
      </c>
      <c r="Y1083" s="42">
        <f t="shared" si="116"/>
        <v>6754.0666666666666</v>
      </c>
      <c r="Z1083" s="40">
        <f t="shared" si="117"/>
        <v>109135.83333333333</v>
      </c>
      <c r="AA1083" s="42">
        <f t="shared" si="118"/>
        <v>27592.833333333328</v>
      </c>
      <c r="AB1083" s="40"/>
      <c r="AC1083" s="40"/>
      <c r="AD1083" s="40"/>
      <c r="AE1083" s="40"/>
      <c r="AF1083" s="40"/>
      <c r="AG1083" s="40"/>
      <c r="AH1083" s="40"/>
    </row>
    <row r="1084" spans="1:34" s="29" customFormat="1" x14ac:dyDescent="0.25">
      <c r="A1084" s="56">
        <v>1081</v>
      </c>
      <c r="B1084" s="56" t="s">
        <v>1109</v>
      </c>
      <c r="C1084" s="40" t="s">
        <v>1116</v>
      </c>
      <c r="D1084" s="40" t="s">
        <v>1111</v>
      </c>
      <c r="E1084" s="40">
        <v>4.1399999999999997</v>
      </c>
      <c r="F1084" s="38" t="s">
        <v>1854</v>
      </c>
      <c r="G1084" s="38" t="s">
        <v>796</v>
      </c>
      <c r="H1084" s="40">
        <v>30</v>
      </c>
      <c r="I1084" s="48">
        <v>43447</v>
      </c>
      <c r="J1084" s="48">
        <v>43490</v>
      </c>
      <c r="K1084" s="48">
        <v>43609</v>
      </c>
      <c r="L1084" s="40">
        <v>43</v>
      </c>
      <c r="M1084" s="40">
        <v>162</v>
      </c>
      <c r="N1084" s="40">
        <v>9850</v>
      </c>
      <c r="O1084" s="42">
        <f t="shared" si="114"/>
        <v>81131.166666666657</v>
      </c>
      <c r="P1084" s="42"/>
      <c r="Q1084" s="42">
        <v>1020</v>
      </c>
      <c r="R1084" s="42">
        <f t="shared" si="119"/>
        <v>12.5</v>
      </c>
      <c r="S1084" s="42">
        <f t="shared" si="115"/>
        <v>8401.4</v>
      </c>
      <c r="T1084" s="49">
        <v>12750</v>
      </c>
      <c r="U1084" s="40"/>
      <c r="V1084" s="40"/>
      <c r="W1084" s="40"/>
      <c r="X1084" s="49">
        <v>910</v>
      </c>
      <c r="Y1084" s="42">
        <f t="shared" si="116"/>
        <v>7495.3666666666659</v>
      </c>
      <c r="Z1084" s="40">
        <f t="shared" si="117"/>
        <v>105017.5</v>
      </c>
      <c r="AA1084" s="42">
        <f t="shared" si="118"/>
        <v>23886.333333333343</v>
      </c>
      <c r="AB1084" s="40"/>
      <c r="AC1084" s="40"/>
      <c r="AD1084" s="40"/>
      <c r="AE1084" s="40"/>
      <c r="AF1084" s="40"/>
      <c r="AG1084" s="40"/>
      <c r="AH1084" s="40"/>
    </row>
    <row r="1085" spans="1:34" s="29" customFormat="1" x14ac:dyDescent="0.25">
      <c r="A1085" s="56">
        <v>1082</v>
      </c>
      <c r="B1085" s="56" t="s">
        <v>1109</v>
      </c>
      <c r="C1085" s="40" t="s">
        <v>1117</v>
      </c>
      <c r="D1085" s="40" t="s">
        <v>1111</v>
      </c>
      <c r="E1085" s="40">
        <v>4.13</v>
      </c>
      <c r="F1085" s="38" t="s">
        <v>1855</v>
      </c>
      <c r="G1085" s="38" t="s">
        <v>798</v>
      </c>
      <c r="H1085" s="40">
        <v>30</v>
      </c>
      <c r="I1085" s="48">
        <v>43447</v>
      </c>
      <c r="J1085" s="48">
        <v>43490</v>
      </c>
      <c r="K1085" s="48">
        <v>43609</v>
      </c>
      <c r="L1085" s="40">
        <v>43</v>
      </c>
      <c r="M1085" s="40">
        <v>162</v>
      </c>
      <c r="N1085" s="40">
        <v>9900</v>
      </c>
      <c r="O1085" s="42">
        <f t="shared" si="114"/>
        <v>81543</v>
      </c>
      <c r="P1085" s="42"/>
      <c r="Q1085" s="42">
        <v>1060</v>
      </c>
      <c r="R1085" s="42">
        <f t="shared" si="119"/>
        <v>12.5</v>
      </c>
      <c r="S1085" s="42">
        <f t="shared" si="115"/>
        <v>8730.8666666666668</v>
      </c>
      <c r="T1085" s="49">
        <v>13250</v>
      </c>
      <c r="U1085" s="40"/>
      <c r="V1085" s="40"/>
      <c r="W1085" s="40"/>
      <c r="X1085" s="49">
        <v>950</v>
      </c>
      <c r="Y1085" s="42">
        <f t="shared" si="116"/>
        <v>7824.833333333333</v>
      </c>
      <c r="Z1085" s="40">
        <f t="shared" si="117"/>
        <v>109135.83333333333</v>
      </c>
      <c r="AA1085" s="42">
        <f t="shared" si="118"/>
        <v>27592.833333333328</v>
      </c>
      <c r="AB1085" s="40"/>
      <c r="AC1085" s="40"/>
      <c r="AD1085" s="40"/>
      <c r="AE1085" s="40"/>
      <c r="AF1085" s="40"/>
      <c r="AG1085" s="40"/>
      <c r="AH1085" s="40"/>
    </row>
    <row r="1086" spans="1:34" s="29" customFormat="1" x14ac:dyDescent="0.25">
      <c r="A1086" s="56">
        <v>1083</v>
      </c>
      <c r="B1086" s="56" t="s">
        <v>1109</v>
      </c>
      <c r="C1086" s="40" t="s">
        <v>1118</v>
      </c>
      <c r="D1086" s="40" t="s">
        <v>1111</v>
      </c>
      <c r="E1086" s="40">
        <v>4.12</v>
      </c>
      <c r="F1086" s="38" t="s">
        <v>1856</v>
      </c>
      <c r="G1086" s="38" t="s">
        <v>799</v>
      </c>
      <c r="H1086" s="40">
        <v>30</v>
      </c>
      <c r="I1086" s="48">
        <v>43447</v>
      </c>
      <c r="J1086" s="48">
        <v>43490</v>
      </c>
      <c r="K1086" s="48">
        <v>43609</v>
      </c>
      <c r="L1086" s="40">
        <v>43</v>
      </c>
      <c r="M1086" s="40">
        <v>162</v>
      </c>
      <c r="N1086" s="40">
        <v>9850</v>
      </c>
      <c r="O1086" s="42">
        <f t="shared" si="114"/>
        <v>81131.166666666657</v>
      </c>
      <c r="P1086" s="42"/>
      <c r="Q1086" s="42">
        <v>1040</v>
      </c>
      <c r="R1086" s="42">
        <f t="shared" si="119"/>
        <v>12.5</v>
      </c>
      <c r="S1086" s="42">
        <f t="shared" si="115"/>
        <v>8566.1333333333332</v>
      </c>
      <c r="T1086" s="49">
        <v>13000</v>
      </c>
      <c r="U1086" s="40"/>
      <c r="V1086" s="40"/>
      <c r="W1086" s="40"/>
      <c r="X1086" s="49">
        <v>920</v>
      </c>
      <c r="Y1086" s="42">
        <f t="shared" si="116"/>
        <v>7577.7333333333336</v>
      </c>
      <c r="Z1086" s="40">
        <f t="shared" si="117"/>
        <v>107076.66666666667</v>
      </c>
      <c r="AA1086" s="42">
        <f t="shared" si="118"/>
        <v>25945.500000000015</v>
      </c>
      <c r="AB1086" s="40"/>
      <c r="AC1086" s="40"/>
      <c r="AD1086" s="40"/>
      <c r="AE1086" s="40"/>
      <c r="AF1086" s="40"/>
      <c r="AG1086" s="40"/>
      <c r="AH1086" s="40"/>
    </row>
    <row r="1087" spans="1:34" s="29" customFormat="1" x14ac:dyDescent="0.25">
      <c r="A1087" s="56">
        <v>1084</v>
      </c>
      <c r="B1087" s="56" t="s">
        <v>1109</v>
      </c>
      <c r="C1087" s="40" t="s">
        <v>1119</v>
      </c>
      <c r="D1087" s="40" t="s">
        <v>1111</v>
      </c>
      <c r="E1087" s="40">
        <v>4.1100000000000003</v>
      </c>
      <c r="F1087" s="38" t="s">
        <v>1857</v>
      </c>
      <c r="G1087" s="38" t="s">
        <v>787</v>
      </c>
      <c r="H1087" s="40">
        <v>30</v>
      </c>
      <c r="I1087" s="48">
        <v>43447</v>
      </c>
      <c r="J1087" s="48">
        <v>43490</v>
      </c>
      <c r="K1087" s="48">
        <v>43609</v>
      </c>
      <c r="L1087" s="40">
        <v>43</v>
      </c>
      <c r="M1087" s="40">
        <v>162</v>
      </c>
      <c r="N1087" s="40">
        <v>9650</v>
      </c>
      <c r="O1087" s="42">
        <f t="shared" si="114"/>
        <v>79483.833333333343</v>
      </c>
      <c r="P1087" s="42"/>
      <c r="Q1087" s="42">
        <v>1060</v>
      </c>
      <c r="R1087" s="42">
        <f t="shared" si="119"/>
        <v>12.5</v>
      </c>
      <c r="S1087" s="42">
        <f t="shared" si="115"/>
        <v>8730.8666666666668</v>
      </c>
      <c r="T1087" s="49">
        <v>13250</v>
      </c>
      <c r="U1087" s="40"/>
      <c r="V1087" s="40"/>
      <c r="W1087" s="40"/>
      <c r="X1087" s="49">
        <v>970</v>
      </c>
      <c r="Y1087" s="42">
        <f t="shared" si="116"/>
        <v>7989.5666666666675</v>
      </c>
      <c r="Z1087" s="40">
        <f t="shared" si="117"/>
        <v>109135.83333333333</v>
      </c>
      <c r="AA1087" s="42">
        <f t="shared" si="118"/>
        <v>29651.999999999985</v>
      </c>
      <c r="AB1087" s="40"/>
      <c r="AC1087" s="40"/>
      <c r="AD1087" s="40"/>
      <c r="AE1087" s="40"/>
      <c r="AF1087" s="40"/>
      <c r="AG1087" s="40"/>
      <c r="AH1087" s="40"/>
    </row>
    <row r="1088" spans="1:34" s="29" customFormat="1" x14ac:dyDescent="0.25">
      <c r="A1088" s="56">
        <v>1085</v>
      </c>
      <c r="B1088" s="56" t="s">
        <v>1109</v>
      </c>
      <c r="C1088" s="40" t="s">
        <v>1120</v>
      </c>
      <c r="D1088" s="40" t="s">
        <v>1111</v>
      </c>
      <c r="E1088" s="42">
        <v>4.0999999999999996</v>
      </c>
      <c r="F1088" s="38" t="s">
        <v>1844</v>
      </c>
      <c r="G1088" s="38" t="s">
        <v>787</v>
      </c>
      <c r="H1088" s="40">
        <v>30</v>
      </c>
      <c r="I1088" s="48">
        <v>43447</v>
      </c>
      <c r="J1088" s="48">
        <v>43490</v>
      </c>
      <c r="K1088" s="48">
        <v>43609</v>
      </c>
      <c r="L1088" s="40">
        <v>43</v>
      </c>
      <c r="M1088" s="40">
        <v>162</v>
      </c>
      <c r="N1088" s="40">
        <v>9600</v>
      </c>
      <c r="O1088" s="42">
        <f t="shared" si="114"/>
        <v>79072</v>
      </c>
      <c r="P1088" s="42"/>
      <c r="Q1088" s="42">
        <v>1020</v>
      </c>
      <c r="R1088" s="42">
        <f t="shared" si="119"/>
        <v>12.5</v>
      </c>
      <c r="S1088" s="42">
        <f t="shared" si="115"/>
        <v>8401.4</v>
      </c>
      <c r="T1088" s="49">
        <v>12750</v>
      </c>
      <c r="U1088" s="40"/>
      <c r="V1088" s="40"/>
      <c r="W1088" s="40"/>
      <c r="X1088" s="49">
        <v>970</v>
      </c>
      <c r="Y1088" s="42">
        <f t="shared" si="116"/>
        <v>7989.5666666666675</v>
      </c>
      <c r="Z1088" s="40">
        <f t="shared" si="117"/>
        <v>105017.5</v>
      </c>
      <c r="AA1088" s="42">
        <f t="shared" si="118"/>
        <v>25945.5</v>
      </c>
      <c r="AB1088" s="40"/>
      <c r="AC1088" s="40"/>
      <c r="AD1088" s="40"/>
      <c r="AE1088" s="40"/>
      <c r="AF1088" s="40"/>
      <c r="AG1088" s="40"/>
      <c r="AH1088" s="40"/>
    </row>
    <row r="1089" spans="1:34" s="29" customFormat="1" x14ac:dyDescent="0.25">
      <c r="A1089" s="56">
        <v>1086</v>
      </c>
      <c r="B1089" s="56" t="s">
        <v>1109</v>
      </c>
      <c r="C1089" s="40" t="s">
        <v>1121</v>
      </c>
      <c r="D1089" s="40" t="s">
        <v>1111</v>
      </c>
      <c r="E1089" s="40">
        <v>4.9000000000000004</v>
      </c>
      <c r="F1089" s="38" t="s">
        <v>1851</v>
      </c>
      <c r="G1089" s="38" t="s">
        <v>793</v>
      </c>
      <c r="H1089" s="40">
        <v>30</v>
      </c>
      <c r="I1089" s="48">
        <v>43452</v>
      </c>
      <c r="J1089" s="48">
        <v>43496</v>
      </c>
      <c r="K1089" s="48">
        <v>43614</v>
      </c>
      <c r="L1089" s="40">
        <v>44</v>
      </c>
      <c r="M1089" s="40">
        <v>162</v>
      </c>
      <c r="N1089" s="40">
        <v>9900</v>
      </c>
      <c r="O1089" s="42">
        <f t="shared" si="114"/>
        <v>81543</v>
      </c>
      <c r="P1089" s="42"/>
      <c r="Q1089" s="42">
        <v>1040</v>
      </c>
      <c r="R1089" s="42">
        <f t="shared" si="119"/>
        <v>12.5</v>
      </c>
      <c r="S1089" s="42">
        <f t="shared" si="115"/>
        <v>8566.1333333333332</v>
      </c>
      <c r="T1089" s="49">
        <v>13000</v>
      </c>
      <c r="U1089" s="40"/>
      <c r="V1089" s="40"/>
      <c r="W1089" s="40"/>
      <c r="X1089" s="49">
        <v>890</v>
      </c>
      <c r="Y1089" s="42">
        <f t="shared" si="116"/>
        <v>7330.6333333333332</v>
      </c>
      <c r="Z1089" s="40">
        <f t="shared" si="117"/>
        <v>107076.66666666667</v>
      </c>
      <c r="AA1089" s="42">
        <f t="shared" si="118"/>
        <v>25533.666666666672</v>
      </c>
      <c r="AB1089" s="40"/>
      <c r="AC1089" s="40"/>
      <c r="AD1089" s="40"/>
      <c r="AE1089" s="40"/>
      <c r="AF1089" s="40"/>
      <c r="AG1089" s="40"/>
      <c r="AH1089" s="40"/>
    </row>
    <row r="1090" spans="1:34" s="29" customFormat="1" x14ac:dyDescent="0.25">
      <c r="A1090" s="56">
        <v>1087</v>
      </c>
      <c r="B1090" s="56" t="s">
        <v>1109</v>
      </c>
      <c r="C1090" s="40" t="s">
        <v>1122</v>
      </c>
      <c r="D1090" s="40" t="s">
        <v>1111</v>
      </c>
      <c r="E1090" s="40">
        <v>4.8</v>
      </c>
      <c r="F1090" s="38" t="s">
        <v>1851</v>
      </c>
      <c r="G1090" s="38" t="s">
        <v>793</v>
      </c>
      <c r="H1090" s="40">
        <v>30</v>
      </c>
      <c r="I1090" s="48">
        <v>43452</v>
      </c>
      <c r="J1090" s="48">
        <v>43496</v>
      </c>
      <c r="K1090" s="48">
        <v>43614</v>
      </c>
      <c r="L1090" s="40">
        <v>44</v>
      </c>
      <c r="M1090" s="40">
        <v>162</v>
      </c>
      <c r="N1090" s="40">
        <v>9650</v>
      </c>
      <c r="O1090" s="42">
        <f t="shared" si="114"/>
        <v>79483.833333333343</v>
      </c>
      <c r="P1090" s="42"/>
      <c r="Q1090" s="42">
        <v>1020</v>
      </c>
      <c r="R1090" s="42">
        <f t="shared" si="119"/>
        <v>12.254901960784315</v>
      </c>
      <c r="S1090" s="42">
        <f t="shared" si="115"/>
        <v>8401.4</v>
      </c>
      <c r="T1090" s="49">
        <v>12500</v>
      </c>
      <c r="U1090" s="40"/>
      <c r="V1090" s="40"/>
      <c r="W1090" s="40"/>
      <c r="X1090" s="49">
        <v>930</v>
      </c>
      <c r="Y1090" s="42">
        <f t="shared" si="116"/>
        <v>7660.0999999999995</v>
      </c>
      <c r="Z1090" s="40">
        <f t="shared" si="117"/>
        <v>102958.33333333334</v>
      </c>
      <c r="AA1090" s="42">
        <f t="shared" si="118"/>
        <v>23474.5</v>
      </c>
      <c r="AB1090" s="40"/>
      <c r="AC1090" s="40"/>
      <c r="AD1090" s="40"/>
      <c r="AE1090" s="40"/>
      <c r="AF1090" s="40"/>
      <c r="AG1090" s="40"/>
      <c r="AH1090" s="40"/>
    </row>
    <row r="1091" spans="1:34" s="29" customFormat="1" x14ac:dyDescent="0.25">
      <c r="A1091" s="56">
        <v>1088</v>
      </c>
      <c r="B1091" s="56" t="s">
        <v>1109</v>
      </c>
      <c r="C1091" s="40" t="s">
        <v>1123</v>
      </c>
      <c r="D1091" s="40" t="s">
        <v>1111</v>
      </c>
      <c r="E1091" s="40">
        <v>4.7</v>
      </c>
      <c r="F1091" s="38" t="s">
        <v>1852</v>
      </c>
      <c r="G1091" s="38" t="s">
        <v>794</v>
      </c>
      <c r="H1091" s="40">
        <v>30</v>
      </c>
      <c r="I1091" s="48">
        <v>43452</v>
      </c>
      <c r="J1091" s="48">
        <v>43496</v>
      </c>
      <c r="K1091" s="48">
        <v>43614</v>
      </c>
      <c r="L1091" s="40">
        <v>44</v>
      </c>
      <c r="M1091" s="40">
        <v>162</v>
      </c>
      <c r="N1091" s="40">
        <v>9500</v>
      </c>
      <c r="O1091" s="42">
        <f t="shared" si="114"/>
        <v>78248.333333333343</v>
      </c>
      <c r="P1091" s="42"/>
      <c r="Q1091" s="42">
        <v>1040</v>
      </c>
      <c r="R1091" s="42">
        <f t="shared" si="119"/>
        <v>12.5</v>
      </c>
      <c r="S1091" s="42">
        <f t="shared" si="115"/>
        <v>8566.1333333333332</v>
      </c>
      <c r="T1091" s="49">
        <v>13000</v>
      </c>
      <c r="U1091" s="40"/>
      <c r="V1091" s="40"/>
      <c r="W1091" s="40"/>
      <c r="X1091" s="49">
        <v>920</v>
      </c>
      <c r="Y1091" s="42">
        <f t="shared" si="116"/>
        <v>7577.7333333333336</v>
      </c>
      <c r="Z1091" s="40">
        <f t="shared" si="117"/>
        <v>107076.66666666667</v>
      </c>
      <c r="AA1091" s="42">
        <f t="shared" si="118"/>
        <v>28828.333333333328</v>
      </c>
      <c r="AB1091" s="40"/>
      <c r="AC1091" s="40"/>
      <c r="AD1091" s="40"/>
      <c r="AE1091" s="40"/>
      <c r="AF1091" s="40"/>
      <c r="AG1091" s="40"/>
      <c r="AH1091" s="40"/>
    </row>
    <row r="1092" spans="1:34" s="29" customFormat="1" x14ac:dyDescent="0.25">
      <c r="A1092" s="56">
        <v>1089</v>
      </c>
      <c r="B1092" s="56" t="s">
        <v>1109</v>
      </c>
      <c r="C1092" s="40" t="s">
        <v>1124</v>
      </c>
      <c r="D1092" s="40" t="s">
        <v>1111</v>
      </c>
      <c r="E1092" s="40">
        <v>4.5999999999999996</v>
      </c>
      <c r="F1092" s="38" t="s">
        <v>1853</v>
      </c>
      <c r="G1092" s="38" t="s">
        <v>795</v>
      </c>
      <c r="H1092" s="40">
        <v>30</v>
      </c>
      <c r="I1092" s="48">
        <v>43452</v>
      </c>
      <c r="J1092" s="48">
        <v>43496</v>
      </c>
      <c r="K1092" s="48">
        <v>43614</v>
      </c>
      <c r="L1092" s="40">
        <v>44</v>
      </c>
      <c r="M1092" s="40">
        <v>162</v>
      </c>
      <c r="N1092" s="40">
        <v>9550</v>
      </c>
      <c r="O1092" s="42">
        <f t="shared" si="114"/>
        <v>78660.166666666657</v>
      </c>
      <c r="P1092" s="42"/>
      <c r="Q1092" s="42">
        <v>1060</v>
      </c>
      <c r="R1092" s="42">
        <f t="shared" si="119"/>
        <v>12.5</v>
      </c>
      <c r="S1092" s="42">
        <f t="shared" si="115"/>
        <v>8730.8666666666668</v>
      </c>
      <c r="T1092" s="49">
        <v>13250</v>
      </c>
      <c r="U1092" s="40"/>
      <c r="V1092" s="40"/>
      <c r="W1092" s="40"/>
      <c r="X1092" s="49">
        <v>930</v>
      </c>
      <c r="Y1092" s="42">
        <f t="shared" si="116"/>
        <v>7660.0999999999995</v>
      </c>
      <c r="Z1092" s="40">
        <f t="shared" si="117"/>
        <v>109135.83333333333</v>
      </c>
      <c r="AA1092" s="42">
        <f t="shared" si="118"/>
        <v>30475.666666666672</v>
      </c>
      <c r="AB1092" s="40"/>
      <c r="AC1092" s="40"/>
      <c r="AD1092" s="40"/>
      <c r="AE1092" s="40"/>
      <c r="AF1092" s="40"/>
      <c r="AG1092" s="40"/>
      <c r="AH1092" s="40"/>
    </row>
    <row r="1093" spans="1:34" s="29" customFormat="1" x14ac:dyDescent="0.25">
      <c r="A1093" s="56">
        <v>1090</v>
      </c>
      <c r="B1093" s="56" t="s">
        <v>1109</v>
      </c>
      <c r="C1093" s="40" t="s">
        <v>1125</v>
      </c>
      <c r="D1093" s="40" t="s">
        <v>1111</v>
      </c>
      <c r="E1093" s="40">
        <v>4.5</v>
      </c>
      <c r="F1093" s="38" t="s">
        <v>1854</v>
      </c>
      <c r="G1093" s="38" t="s">
        <v>796</v>
      </c>
      <c r="H1093" s="40">
        <v>30</v>
      </c>
      <c r="I1093" s="48">
        <v>43452</v>
      </c>
      <c r="J1093" s="48">
        <v>43496</v>
      </c>
      <c r="K1093" s="48">
        <v>43614</v>
      </c>
      <c r="L1093" s="40">
        <v>44</v>
      </c>
      <c r="M1093" s="40">
        <v>162</v>
      </c>
      <c r="N1093" s="40">
        <v>9400</v>
      </c>
      <c r="O1093" s="42">
        <f t="shared" ref="O1093:O1156" si="120">(N1093/H1093)*247.1</f>
        <v>77424.666666666657</v>
      </c>
      <c r="P1093" s="42"/>
      <c r="Q1093" s="42">
        <v>1000</v>
      </c>
      <c r="R1093" s="42">
        <f t="shared" si="119"/>
        <v>12.5</v>
      </c>
      <c r="S1093" s="42">
        <f t="shared" ref="S1093:S1156" si="121">(Q1093/H1093)*247.1</f>
        <v>8236.6666666666679</v>
      </c>
      <c r="T1093" s="49">
        <v>12500</v>
      </c>
      <c r="U1093" s="40"/>
      <c r="V1093" s="40"/>
      <c r="W1093" s="40"/>
      <c r="X1093" s="49">
        <v>870</v>
      </c>
      <c r="Y1093" s="42">
        <f t="shared" ref="Y1093:Y1156" si="122">(X1093/H1093)*247.1</f>
        <v>7165.9</v>
      </c>
      <c r="Z1093" s="40">
        <f t="shared" ref="Z1093:Z1156" si="123">S1093*R1093</f>
        <v>102958.33333333334</v>
      </c>
      <c r="AA1093" s="42">
        <f t="shared" ref="AA1093:AA1156" si="124">Z1093-O1093</f>
        <v>25533.666666666686</v>
      </c>
      <c r="AB1093" s="40"/>
      <c r="AC1093" s="40"/>
      <c r="AD1093" s="40"/>
      <c r="AE1093" s="40"/>
      <c r="AF1093" s="40"/>
      <c r="AG1093" s="40"/>
      <c r="AH1093" s="40"/>
    </row>
    <row r="1094" spans="1:34" s="29" customFormat="1" x14ac:dyDescent="0.25">
      <c r="A1094" s="56">
        <v>1091</v>
      </c>
      <c r="B1094" s="56" t="s">
        <v>1109</v>
      </c>
      <c r="C1094" s="40" t="s">
        <v>1126</v>
      </c>
      <c r="D1094" s="40" t="s">
        <v>1111</v>
      </c>
      <c r="E1094" s="40">
        <v>4.4000000000000004</v>
      </c>
      <c r="F1094" s="38" t="s">
        <v>1855</v>
      </c>
      <c r="G1094" s="38" t="s">
        <v>798</v>
      </c>
      <c r="H1094" s="40">
        <v>30</v>
      </c>
      <c r="I1094" s="48">
        <v>43448</v>
      </c>
      <c r="J1094" s="48">
        <v>43496</v>
      </c>
      <c r="K1094" s="48">
        <v>43614</v>
      </c>
      <c r="L1094" s="40">
        <v>48</v>
      </c>
      <c r="M1094" s="40">
        <v>166</v>
      </c>
      <c r="N1094" s="40">
        <v>9550</v>
      </c>
      <c r="O1094" s="42">
        <f t="shared" si="120"/>
        <v>78660.166666666657</v>
      </c>
      <c r="P1094" s="42"/>
      <c r="Q1094" s="42">
        <v>1040</v>
      </c>
      <c r="R1094" s="42">
        <f t="shared" si="119"/>
        <v>12.5</v>
      </c>
      <c r="S1094" s="42">
        <f t="shared" si="121"/>
        <v>8566.1333333333332</v>
      </c>
      <c r="T1094" s="49">
        <v>13000</v>
      </c>
      <c r="U1094" s="40"/>
      <c r="V1094" s="40"/>
      <c r="W1094" s="40"/>
      <c r="X1094" s="49">
        <v>900</v>
      </c>
      <c r="Y1094" s="42">
        <f t="shared" si="122"/>
        <v>7413</v>
      </c>
      <c r="Z1094" s="40">
        <f t="shared" si="123"/>
        <v>107076.66666666667</v>
      </c>
      <c r="AA1094" s="42">
        <f t="shared" si="124"/>
        <v>28416.500000000015</v>
      </c>
      <c r="AB1094" s="40"/>
      <c r="AC1094" s="40"/>
      <c r="AD1094" s="40"/>
      <c r="AE1094" s="40"/>
      <c r="AF1094" s="40"/>
      <c r="AG1094" s="40"/>
      <c r="AH1094" s="40"/>
    </row>
    <row r="1095" spans="1:34" s="29" customFormat="1" x14ac:dyDescent="0.25">
      <c r="A1095" s="56">
        <v>1092</v>
      </c>
      <c r="B1095" s="56" t="s">
        <v>1109</v>
      </c>
      <c r="C1095" s="40" t="s">
        <v>1127</v>
      </c>
      <c r="D1095" s="40" t="s">
        <v>1111</v>
      </c>
      <c r="E1095" s="40">
        <v>4.3</v>
      </c>
      <c r="F1095" s="38" t="s">
        <v>1856</v>
      </c>
      <c r="G1095" s="38" t="s">
        <v>799</v>
      </c>
      <c r="H1095" s="40">
        <v>30</v>
      </c>
      <c r="I1095" s="48">
        <v>43452</v>
      </c>
      <c r="J1095" s="48">
        <v>43477</v>
      </c>
      <c r="K1095" s="48">
        <v>43496</v>
      </c>
      <c r="L1095" s="40">
        <v>25</v>
      </c>
      <c r="M1095" s="40">
        <v>44</v>
      </c>
      <c r="N1095" s="40">
        <v>9600</v>
      </c>
      <c r="O1095" s="42">
        <f t="shared" si="120"/>
        <v>79072</v>
      </c>
      <c r="P1095" s="42"/>
      <c r="Q1095" s="42">
        <v>1000</v>
      </c>
      <c r="R1095" s="42">
        <f t="shared" si="119"/>
        <v>12.5</v>
      </c>
      <c r="S1095" s="42">
        <f t="shared" si="121"/>
        <v>8236.6666666666679</v>
      </c>
      <c r="T1095" s="49">
        <v>12500</v>
      </c>
      <c r="U1095" s="40"/>
      <c r="V1095" s="40"/>
      <c r="W1095" s="40"/>
      <c r="X1095" s="49">
        <v>920</v>
      </c>
      <c r="Y1095" s="42">
        <f t="shared" si="122"/>
        <v>7577.7333333333336</v>
      </c>
      <c r="Z1095" s="40">
        <f t="shared" si="123"/>
        <v>102958.33333333334</v>
      </c>
      <c r="AA1095" s="42">
        <f t="shared" si="124"/>
        <v>23886.333333333343</v>
      </c>
      <c r="AB1095" s="40"/>
      <c r="AC1095" s="40"/>
      <c r="AD1095" s="40"/>
      <c r="AE1095" s="40"/>
      <c r="AF1095" s="40"/>
      <c r="AG1095" s="40"/>
      <c r="AH1095" s="40"/>
    </row>
    <row r="1096" spans="1:34" s="29" customFormat="1" x14ac:dyDescent="0.25">
      <c r="A1096" s="56">
        <v>1093</v>
      </c>
      <c r="B1096" s="56" t="s">
        <v>1109</v>
      </c>
      <c r="C1096" s="40" t="s">
        <v>1128</v>
      </c>
      <c r="D1096" s="40" t="s">
        <v>1111</v>
      </c>
      <c r="E1096" s="40">
        <v>4.2</v>
      </c>
      <c r="F1096" s="38" t="s">
        <v>1857</v>
      </c>
      <c r="G1096" s="38" t="s">
        <v>787</v>
      </c>
      <c r="H1096" s="40">
        <v>30</v>
      </c>
      <c r="I1096" s="48">
        <v>43452</v>
      </c>
      <c r="J1096" s="48">
        <v>43496</v>
      </c>
      <c r="K1096" s="48">
        <v>43614</v>
      </c>
      <c r="L1096" s="40">
        <v>44</v>
      </c>
      <c r="M1096" s="40">
        <v>162</v>
      </c>
      <c r="N1096" s="40">
        <v>9500</v>
      </c>
      <c r="O1096" s="42">
        <f t="shared" si="120"/>
        <v>78248.333333333343</v>
      </c>
      <c r="P1096" s="42"/>
      <c r="Q1096" s="42">
        <v>1040</v>
      </c>
      <c r="R1096" s="42">
        <f t="shared" si="119"/>
        <v>12.5</v>
      </c>
      <c r="S1096" s="42">
        <f t="shared" si="121"/>
        <v>8566.1333333333332</v>
      </c>
      <c r="T1096" s="49">
        <v>13000</v>
      </c>
      <c r="U1096" s="40"/>
      <c r="V1096" s="40"/>
      <c r="W1096" s="40"/>
      <c r="X1096" s="49">
        <v>900</v>
      </c>
      <c r="Y1096" s="42">
        <f t="shared" si="122"/>
        <v>7413</v>
      </c>
      <c r="Z1096" s="40">
        <f t="shared" si="123"/>
        <v>107076.66666666667</v>
      </c>
      <c r="AA1096" s="42">
        <f t="shared" si="124"/>
        <v>28828.333333333328</v>
      </c>
      <c r="AB1096" s="40"/>
      <c r="AC1096" s="40"/>
      <c r="AD1096" s="40"/>
      <c r="AE1096" s="40"/>
      <c r="AF1096" s="40"/>
      <c r="AG1096" s="40"/>
      <c r="AH1096" s="40"/>
    </row>
    <row r="1097" spans="1:34" s="29" customFormat="1" x14ac:dyDescent="0.25">
      <c r="A1097" s="56">
        <v>1094</v>
      </c>
      <c r="B1097" s="56" t="s">
        <v>1109</v>
      </c>
      <c r="C1097" s="40" t="s">
        <v>1129</v>
      </c>
      <c r="D1097" s="40" t="s">
        <v>1130</v>
      </c>
      <c r="E1097" s="40">
        <v>2.1800000000000002</v>
      </c>
      <c r="F1097" s="38" t="s">
        <v>1844</v>
      </c>
      <c r="G1097" s="38" t="s">
        <v>787</v>
      </c>
      <c r="H1097" s="40">
        <v>30</v>
      </c>
      <c r="I1097" s="48">
        <v>43442</v>
      </c>
      <c r="J1097" s="48">
        <v>43482</v>
      </c>
      <c r="K1097" s="48">
        <v>43604</v>
      </c>
      <c r="L1097" s="40">
        <v>40</v>
      </c>
      <c r="M1097" s="40">
        <v>162</v>
      </c>
      <c r="N1097" s="40">
        <v>9885</v>
      </c>
      <c r="O1097" s="42">
        <f t="shared" si="120"/>
        <v>81419.45</v>
      </c>
      <c r="P1097" s="42"/>
      <c r="Q1097" s="42">
        <v>920</v>
      </c>
      <c r="R1097" s="42">
        <f t="shared" si="119"/>
        <v>12.5</v>
      </c>
      <c r="S1097" s="42">
        <f t="shared" si="121"/>
        <v>7577.7333333333336</v>
      </c>
      <c r="T1097" s="49">
        <v>11500</v>
      </c>
      <c r="U1097" s="40"/>
      <c r="V1097" s="40"/>
      <c r="W1097" s="40"/>
      <c r="X1097" s="49">
        <v>850</v>
      </c>
      <c r="Y1097" s="42">
        <f t="shared" si="122"/>
        <v>7001.1666666666661</v>
      </c>
      <c r="Z1097" s="40">
        <f t="shared" si="123"/>
        <v>94721.666666666672</v>
      </c>
      <c r="AA1097" s="42">
        <f t="shared" si="124"/>
        <v>13302.216666666674</v>
      </c>
      <c r="AB1097" s="40"/>
      <c r="AC1097" s="40"/>
      <c r="AD1097" s="40"/>
      <c r="AE1097" s="40"/>
      <c r="AF1097" s="40"/>
      <c r="AG1097" s="40"/>
      <c r="AH1097" s="40"/>
    </row>
    <row r="1098" spans="1:34" s="29" customFormat="1" x14ac:dyDescent="0.25">
      <c r="A1098" s="56">
        <v>1095</v>
      </c>
      <c r="B1098" s="56" t="s">
        <v>1109</v>
      </c>
      <c r="C1098" s="40" t="s">
        <v>1131</v>
      </c>
      <c r="D1098" s="40" t="s">
        <v>1130</v>
      </c>
      <c r="E1098" s="40">
        <v>2.37</v>
      </c>
      <c r="F1098" s="38" t="s">
        <v>1851</v>
      </c>
      <c r="G1098" s="38" t="s">
        <v>793</v>
      </c>
      <c r="H1098" s="40">
        <v>30</v>
      </c>
      <c r="I1098" s="48">
        <v>43442</v>
      </c>
      <c r="J1098" s="48">
        <v>43484</v>
      </c>
      <c r="K1098" s="48">
        <v>43604</v>
      </c>
      <c r="L1098" s="40">
        <v>42</v>
      </c>
      <c r="M1098" s="40">
        <v>162</v>
      </c>
      <c r="N1098" s="40">
        <v>10180</v>
      </c>
      <c r="O1098" s="42">
        <f t="shared" si="120"/>
        <v>83849.266666666663</v>
      </c>
      <c r="P1098" s="42"/>
      <c r="Q1098" s="42">
        <v>950</v>
      </c>
      <c r="R1098" s="42">
        <f t="shared" si="119"/>
        <v>12.5</v>
      </c>
      <c r="S1098" s="42">
        <f t="shared" si="121"/>
        <v>7824.833333333333</v>
      </c>
      <c r="T1098" s="49">
        <v>11875</v>
      </c>
      <c r="U1098" s="40"/>
      <c r="V1098" s="40"/>
      <c r="W1098" s="40"/>
      <c r="X1098" s="49">
        <v>780</v>
      </c>
      <c r="Y1098" s="42">
        <f t="shared" si="122"/>
        <v>6424.5999999999995</v>
      </c>
      <c r="Z1098" s="40">
        <f t="shared" si="123"/>
        <v>97810.416666666657</v>
      </c>
      <c r="AA1098" s="42">
        <f t="shared" si="124"/>
        <v>13961.149999999994</v>
      </c>
      <c r="AB1098" s="40"/>
      <c r="AC1098" s="40"/>
      <c r="AD1098" s="40"/>
      <c r="AE1098" s="40"/>
      <c r="AF1098" s="40"/>
      <c r="AG1098" s="40"/>
      <c r="AH1098" s="40"/>
    </row>
    <row r="1099" spans="1:34" s="29" customFormat="1" x14ac:dyDescent="0.25">
      <c r="A1099" s="56">
        <v>1096</v>
      </c>
      <c r="B1099" s="56" t="s">
        <v>1109</v>
      </c>
      <c r="C1099" s="40" t="s">
        <v>1132</v>
      </c>
      <c r="D1099" s="40" t="s">
        <v>1130</v>
      </c>
      <c r="E1099" s="40">
        <v>2.16</v>
      </c>
      <c r="F1099" s="38" t="s">
        <v>1854</v>
      </c>
      <c r="G1099" s="38" t="s">
        <v>796</v>
      </c>
      <c r="H1099" s="40">
        <v>30</v>
      </c>
      <c r="I1099" s="48">
        <v>43442</v>
      </c>
      <c r="J1099" s="48">
        <v>43484</v>
      </c>
      <c r="K1099" s="48">
        <v>43604</v>
      </c>
      <c r="L1099" s="40">
        <v>42</v>
      </c>
      <c r="M1099" s="40">
        <v>162</v>
      </c>
      <c r="N1099" s="40">
        <v>10130</v>
      </c>
      <c r="O1099" s="42">
        <f t="shared" si="120"/>
        <v>83437.433333333334</v>
      </c>
      <c r="P1099" s="42"/>
      <c r="Q1099" s="42">
        <v>1000</v>
      </c>
      <c r="R1099" s="42">
        <f t="shared" si="119"/>
        <v>12.5</v>
      </c>
      <c r="S1099" s="42">
        <f t="shared" si="121"/>
        <v>8236.6666666666679</v>
      </c>
      <c r="T1099" s="49">
        <v>12500</v>
      </c>
      <c r="U1099" s="40"/>
      <c r="V1099" s="40"/>
      <c r="W1099" s="40"/>
      <c r="X1099" s="49">
        <v>850</v>
      </c>
      <c r="Y1099" s="42">
        <f t="shared" si="122"/>
        <v>7001.1666666666661</v>
      </c>
      <c r="Z1099" s="40">
        <f t="shared" si="123"/>
        <v>102958.33333333334</v>
      </c>
      <c r="AA1099" s="42">
        <f t="shared" si="124"/>
        <v>19520.900000000009</v>
      </c>
      <c r="AB1099" s="40"/>
      <c r="AC1099" s="40"/>
      <c r="AD1099" s="40"/>
      <c r="AE1099" s="40"/>
      <c r="AF1099" s="40"/>
      <c r="AG1099" s="40"/>
      <c r="AH1099" s="40"/>
    </row>
    <row r="1100" spans="1:34" s="29" customFormat="1" x14ac:dyDescent="0.25">
      <c r="A1100" s="56">
        <v>1097</v>
      </c>
      <c r="B1100" s="56" t="s">
        <v>1109</v>
      </c>
      <c r="C1100" s="40" t="s">
        <v>1133</v>
      </c>
      <c r="D1100" s="40" t="s">
        <v>1130</v>
      </c>
      <c r="E1100" s="40">
        <v>2.15</v>
      </c>
      <c r="F1100" s="38" t="s">
        <v>1855</v>
      </c>
      <c r="G1100" s="38" t="s">
        <v>798</v>
      </c>
      <c r="H1100" s="40">
        <v>30</v>
      </c>
      <c r="I1100" s="48">
        <v>43442</v>
      </c>
      <c r="J1100" s="48">
        <v>43483</v>
      </c>
      <c r="K1100" s="48">
        <v>43604</v>
      </c>
      <c r="L1100" s="40">
        <v>41</v>
      </c>
      <c r="M1100" s="40">
        <v>162</v>
      </c>
      <c r="N1100" s="40">
        <v>9369</v>
      </c>
      <c r="O1100" s="42">
        <f t="shared" si="120"/>
        <v>77169.33</v>
      </c>
      <c r="P1100" s="42"/>
      <c r="Q1100" s="42">
        <v>920</v>
      </c>
      <c r="R1100" s="42">
        <f t="shared" si="119"/>
        <v>12.5</v>
      </c>
      <c r="S1100" s="42">
        <f t="shared" si="121"/>
        <v>7577.7333333333336</v>
      </c>
      <c r="T1100" s="49">
        <v>11500</v>
      </c>
      <c r="U1100" s="40"/>
      <c r="V1100" s="40"/>
      <c r="W1100" s="40"/>
      <c r="X1100" s="49">
        <v>850</v>
      </c>
      <c r="Y1100" s="42">
        <f t="shared" si="122"/>
        <v>7001.1666666666661</v>
      </c>
      <c r="Z1100" s="40">
        <f t="shared" si="123"/>
        <v>94721.666666666672</v>
      </c>
      <c r="AA1100" s="42">
        <f t="shared" si="124"/>
        <v>17552.33666666667</v>
      </c>
      <c r="AB1100" s="40"/>
      <c r="AC1100" s="40"/>
      <c r="AD1100" s="40"/>
      <c r="AE1100" s="40"/>
      <c r="AF1100" s="40"/>
      <c r="AG1100" s="40"/>
      <c r="AH1100" s="40"/>
    </row>
    <row r="1101" spans="1:34" s="29" customFormat="1" x14ac:dyDescent="0.25">
      <c r="A1101" s="56">
        <v>1098</v>
      </c>
      <c r="B1101" s="56" t="s">
        <v>1109</v>
      </c>
      <c r="C1101" s="40" t="s">
        <v>1134</v>
      </c>
      <c r="D1101" s="40" t="s">
        <v>1130</v>
      </c>
      <c r="E1101" s="40">
        <v>2.14</v>
      </c>
      <c r="F1101" s="38" t="s">
        <v>1856</v>
      </c>
      <c r="G1101" s="38" t="s">
        <v>799</v>
      </c>
      <c r="H1101" s="40">
        <v>30</v>
      </c>
      <c r="I1101" s="48">
        <v>43442</v>
      </c>
      <c r="J1101" s="48">
        <v>43484</v>
      </c>
      <c r="K1101" s="48">
        <v>43604</v>
      </c>
      <c r="L1101" s="40">
        <v>42</v>
      </c>
      <c r="M1101" s="40">
        <v>162</v>
      </c>
      <c r="N1101" s="40">
        <v>10065</v>
      </c>
      <c r="O1101" s="42">
        <f t="shared" si="120"/>
        <v>82902.05</v>
      </c>
      <c r="P1101" s="42"/>
      <c r="Q1101" s="42">
        <v>1020</v>
      </c>
      <c r="R1101" s="42">
        <f t="shared" si="119"/>
        <v>12.5</v>
      </c>
      <c r="S1101" s="42">
        <f t="shared" si="121"/>
        <v>8401.4</v>
      </c>
      <c r="T1101" s="49">
        <v>12750</v>
      </c>
      <c r="U1101" s="40"/>
      <c r="V1101" s="40"/>
      <c r="W1101" s="40"/>
      <c r="X1101" s="49">
        <v>900</v>
      </c>
      <c r="Y1101" s="42">
        <f t="shared" si="122"/>
        <v>7413</v>
      </c>
      <c r="Z1101" s="40">
        <f t="shared" si="123"/>
        <v>105017.5</v>
      </c>
      <c r="AA1101" s="42">
        <f t="shared" si="124"/>
        <v>22115.449999999997</v>
      </c>
      <c r="AB1101" s="40"/>
      <c r="AC1101" s="40"/>
      <c r="AD1101" s="40"/>
      <c r="AE1101" s="40"/>
      <c r="AF1101" s="40"/>
      <c r="AG1101" s="40"/>
      <c r="AH1101" s="40"/>
    </row>
    <row r="1102" spans="1:34" s="29" customFormat="1" x14ac:dyDescent="0.25">
      <c r="A1102" s="56">
        <v>1099</v>
      </c>
      <c r="B1102" s="56" t="s">
        <v>1109</v>
      </c>
      <c r="C1102" s="40" t="s">
        <v>1135</v>
      </c>
      <c r="D1102" s="40" t="s">
        <v>1130</v>
      </c>
      <c r="E1102" s="40">
        <v>2.13</v>
      </c>
      <c r="F1102" s="38" t="s">
        <v>1839</v>
      </c>
      <c r="G1102" s="38" t="s">
        <v>780</v>
      </c>
      <c r="H1102" s="40">
        <v>30</v>
      </c>
      <c r="I1102" s="48">
        <v>43442</v>
      </c>
      <c r="J1102" s="48">
        <v>43483</v>
      </c>
      <c r="K1102" s="48">
        <v>43604</v>
      </c>
      <c r="L1102" s="40">
        <v>41</v>
      </c>
      <c r="M1102" s="40">
        <v>162</v>
      </c>
      <c r="N1102" s="40">
        <v>9510</v>
      </c>
      <c r="O1102" s="42">
        <f t="shared" si="120"/>
        <v>78330.7</v>
      </c>
      <c r="P1102" s="42"/>
      <c r="Q1102" s="42">
        <v>880</v>
      </c>
      <c r="R1102" s="42">
        <f t="shared" si="119"/>
        <v>12.5</v>
      </c>
      <c r="S1102" s="42">
        <f t="shared" si="121"/>
        <v>7248.2666666666664</v>
      </c>
      <c r="T1102" s="49">
        <v>11000</v>
      </c>
      <c r="U1102" s="40"/>
      <c r="V1102" s="40"/>
      <c r="W1102" s="40"/>
      <c r="X1102" s="49">
        <v>750</v>
      </c>
      <c r="Y1102" s="42">
        <f t="shared" si="122"/>
        <v>6177.5</v>
      </c>
      <c r="Z1102" s="40">
        <f t="shared" si="123"/>
        <v>90603.333333333328</v>
      </c>
      <c r="AA1102" s="42">
        <f t="shared" si="124"/>
        <v>12272.633333333331</v>
      </c>
      <c r="AB1102" s="40"/>
      <c r="AC1102" s="40"/>
      <c r="AD1102" s="40"/>
      <c r="AE1102" s="40"/>
      <c r="AF1102" s="40"/>
      <c r="AG1102" s="40"/>
      <c r="AH1102" s="40"/>
    </row>
    <row r="1103" spans="1:34" s="29" customFormat="1" x14ac:dyDescent="0.25">
      <c r="A1103" s="56">
        <v>1100</v>
      </c>
      <c r="B1103" s="56" t="s">
        <v>1109</v>
      </c>
      <c r="C1103" s="40" t="s">
        <v>1136</v>
      </c>
      <c r="D1103" s="40" t="s">
        <v>1130</v>
      </c>
      <c r="E1103" s="40">
        <v>2.12</v>
      </c>
      <c r="F1103" s="38" t="s">
        <v>1839</v>
      </c>
      <c r="G1103" s="38" t="s">
        <v>780</v>
      </c>
      <c r="H1103" s="40">
        <v>30</v>
      </c>
      <c r="I1103" s="48">
        <v>43442</v>
      </c>
      <c r="J1103" s="48">
        <v>43487</v>
      </c>
      <c r="K1103" s="48">
        <v>43604</v>
      </c>
      <c r="L1103" s="40">
        <v>45</v>
      </c>
      <c r="M1103" s="40">
        <v>162</v>
      </c>
      <c r="N1103" s="40">
        <v>9760</v>
      </c>
      <c r="O1103" s="42">
        <f t="shared" si="120"/>
        <v>80389.866666666654</v>
      </c>
      <c r="P1103" s="42"/>
      <c r="Q1103" s="42">
        <v>890</v>
      </c>
      <c r="R1103" s="42">
        <f t="shared" si="119"/>
        <v>12.5</v>
      </c>
      <c r="S1103" s="42">
        <f t="shared" si="121"/>
        <v>7330.6333333333332</v>
      </c>
      <c r="T1103" s="49">
        <v>11125</v>
      </c>
      <c r="U1103" s="40"/>
      <c r="V1103" s="40"/>
      <c r="W1103" s="40"/>
      <c r="X1103" s="49">
        <v>800</v>
      </c>
      <c r="Y1103" s="42">
        <f t="shared" si="122"/>
        <v>6589.333333333333</v>
      </c>
      <c r="Z1103" s="40">
        <f t="shared" si="123"/>
        <v>91632.916666666672</v>
      </c>
      <c r="AA1103" s="42">
        <f t="shared" si="124"/>
        <v>11243.050000000017</v>
      </c>
      <c r="AB1103" s="40"/>
      <c r="AC1103" s="40"/>
      <c r="AD1103" s="40"/>
      <c r="AE1103" s="40"/>
      <c r="AF1103" s="40"/>
      <c r="AG1103" s="40"/>
      <c r="AH1103" s="40"/>
    </row>
    <row r="1104" spans="1:34" s="29" customFormat="1" x14ac:dyDescent="0.25">
      <c r="A1104" s="56">
        <v>1101</v>
      </c>
      <c r="B1104" s="56" t="s">
        <v>1109</v>
      </c>
      <c r="C1104" s="40" t="s">
        <v>1137</v>
      </c>
      <c r="D1104" s="40" t="s">
        <v>1130</v>
      </c>
      <c r="E1104" s="40">
        <v>2.11</v>
      </c>
      <c r="F1104" s="40" t="s">
        <v>1767</v>
      </c>
      <c r="G1104" s="40" t="s">
        <v>147</v>
      </c>
      <c r="H1104" s="40">
        <v>30</v>
      </c>
      <c r="I1104" s="48">
        <v>43442</v>
      </c>
      <c r="J1104" s="48">
        <v>43485</v>
      </c>
      <c r="K1104" s="48">
        <v>43604</v>
      </c>
      <c r="L1104" s="40">
        <v>43</v>
      </c>
      <c r="M1104" s="40">
        <v>162</v>
      </c>
      <c r="N1104" s="40">
        <v>10120</v>
      </c>
      <c r="O1104" s="42">
        <f t="shared" si="120"/>
        <v>83355.066666666666</v>
      </c>
      <c r="P1104" s="42"/>
      <c r="Q1104" s="42">
        <v>970</v>
      </c>
      <c r="R1104" s="42">
        <f t="shared" si="119"/>
        <v>12.5</v>
      </c>
      <c r="S1104" s="42">
        <f t="shared" si="121"/>
        <v>7989.5666666666675</v>
      </c>
      <c r="T1104" s="49">
        <v>12125</v>
      </c>
      <c r="U1104" s="40"/>
      <c r="V1104" s="40"/>
      <c r="W1104" s="40"/>
      <c r="X1104" s="49">
        <v>910</v>
      </c>
      <c r="Y1104" s="42">
        <f t="shared" si="122"/>
        <v>7495.3666666666659</v>
      </c>
      <c r="Z1104" s="40">
        <f t="shared" si="123"/>
        <v>99869.583333333343</v>
      </c>
      <c r="AA1104" s="42">
        <f t="shared" si="124"/>
        <v>16514.516666666677</v>
      </c>
      <c r="AB1104" s="40"/>
      <c r="AC1104" s="40"/>
      <c r="AD1104" s="40"/>
      <c r="AE1104" s="40"/>
      <c r="AF1104" s="40"/>
      <c r="AG1104" s="40"/>
      <c r="AH1104" s="40"/>
    </row>
    <row r="1105" spans="1:34" s="29" customFormat="1" x14ac:dyDescent="0.25">
      <c r="A1105" s="56">
        <v>1102</v>
      </c>
      <c r="B1105" s="56" t="s">
        <v>1109</v>
      </c>
      <c r="C1105" s="40" t="s">
        <v>1138</v>
      </c>
      <c r="D1105" s="40" t="s">
        <v>1130</v>
      </c>
      <c r="E1105" s="42">
        <v>2.1</v>
      </c>
      <c r="F1105" s="40" t="s">
        <v>1768</v>
      </c>
      <c r="G1105" s="40" t="s">
        <v>148</v>
      </c>
      <c r="H1105" s="40">
        <v>30</v>
      </c>
      <c r="I1105" s="48">
        <v>43442</v>
      </c>
      <c r="J1105" s="48">
        <v>43484</v>
      </c>
      <c r="K1105" s="48">
        <v>43604</v>
      </c>
      <c r="L1105" s="40">
        <v>42</v>
      </c>
      <c r="M1105" s="40">
        <v>162</v>
      </c>
      <c r="N1105" s="40">
        <v>10070</v>
      </c>
      <c r="O1105" s="42">
        <f t="shared" si="120"/>
        <v>82943.233333333337</v>
      </c>
      <c r="P1105" s="42"/>
      <c r="Q1105" s="42">
        <v>910</v>
      </c>
      <c r="R1105" s="42">
        <f t="shared" si="119"/>
        <v>12.5</v>
      </c>
      <c r="S1105" s="42">
        <f t="shared" si="121"/>
        <v>7495.3666666666659</v>
      </c>
      <c r="T1105" s="49">
        <v>11375</v>
      </c>
      <c r="U1105" s="40"/>
      <c r="V1105" s="40"/>
      <c r="W1105" s="40"/>
      <c r="X1105" s="49">
        <v>740</v>
      </c>
      <c r="Y1105" s="42">
        <f t="shared" si="122"/>
        <v>6095.1333333333332</v>
      </c>
      <c r="Z1105" s="40">
        <f t="shared" si="123"/>
        <v>93692.083333333328</v>
      </c>
      <c r="AA1105" s="42">
        <f t="shared" si="124"/>
        <v>10748.849999999991</v>
      </c>
      <c r="AB1105" s="40"/>
      <c r="AC1105" s="40"/>
      <c r="AD1105" s="40"/>
      <c r="AE1105" s="40"/>
      <c r="AF1105" s="40"/>
      <c r="AG1105" s="40"/>
      <c r="AH1105" s="40"/>
    </row>
    <row r="1106" spans="1:34" s="29" customFormat="1" x14ac:dyDescent="0.25">
      <c r="A1106" s="56">
        <v>1103</v>
      </c>
      <c r="B1106" s="56" t="s">
        <v>1109</v>
      </c>
      <c r="C1106" s="40" t="s">
        <v>1139</v>
      </c>
      <c r="D1106" s="40" t="s">
        <v>1130</v>
      </c>
      <c r="E1106" s="40">
        <v>2.9</v>
      </c>
      <c r="F1106" s="40" t="s">
        <v>1769</v>
      </c>
      <c r="G1106" s="40" t="s">
        <v>149</v>
      </c>
      <c r="H1106" s="40">
        <v>30</v>
      </c>
      <c r="I1106" s="48">
        <v>43412</v>
      </c>
      <c r="J1106" s="48">
        <v>43484</v>
      </c>
      <c r="K1106" s="48">
        <v>43604</v>
      </c>
      <c r="L1106" s="40">
        <v>72</v>
      </c>
      <c r="M1106" s="40">
        <v>192</v>
      </c>
      <c r="N1106" s="40">
        <v>10110</v>
      </c>
      <c r="O1106" s="42">
        <f t="shared" si="120"/>
        <v>83272.7</v>
      </c>
      <c r="P1106" s="42"/>
      <c r="Q1106" s="42">
        <v>910</v>
      </c>
      <c r="R1106" s="42">
        <f t="shared" si="119"/>
        <v>12.5</v>
      </c>
      <c r="S1106" s="42">
        <f t="shared" si="121"/>
        <v>7495.3666666666659</v>
      </c>
      <c r="T1106" s="49">
        <v>11375</v>
      </c>
      <c r="U1106" s="40"/>
      <c r="V1106" s="40"/>
      <c r="W1106" s="40"/>
      <c r="X1106" s="49">
        <v>790</v>
      </c>
      <c r="Y1106" s="42">
        <f t="shared" si="122"/>
        <v>6506.9666666666662</v>
      </c>
      <c r="Z1106" s="40">
        <f t="shared" si="123"/>
        <v>93692.083333333328</v>
      </c>
      <c r="AA1106" s="42">
        <f t="shared" si="124"/>
        <v>10419.383333333331</v>
      </c>
      <c r="AB1106" s="40"/>
      <c r="AC1106" s="40"/>
      <c r="AD1106" s="40"/>
      <c r="AE1106" s="40"/>
      <c r="AF1106" s="40"/>
      <c r="AG1106" s="40"/>
      <c r="AH1106" s="40"/>
    </row>
    <row r="1107" spans="1:34" s="29" customFormat="1" x14ac:dyDescent="0.25">
      <c r="A1107" s="56">
        <v>1104</v>
      </c>
      <c r="B1107" s="56" t="s">
        <v>1109</v>
      </c>
      <c r="C1107" s="40" t="s">
        <v>1140</v>
      </c>
      <c r="D1107" s="40" t="s">
        <v>1130</v>
      </c>
      <c r="E1107" s="40">
        <v>2.8</v>
      </c>
      <c r="F1107" s="40" t="s">
        <v>1770</v>
      </c>
      <c r="G1107" s="40" t="s">
        <v>150</v>
      </c>
      <c r="H1107" s="40">
        <v>30</v>
      </c>
      <c r="I1107" s="48">
        <v>43442</v>
      </c>
      <c r="J1107" s="48">
        <v>43484</v>
      </c>
      <c r="K1107" s="48">
        <v>43604</v>
      </c>
      <c r="L1107" s="40">
        <v>42</v>
      </c>
      <c r="M1107" s="40">
        <v>162</v>
      </c>
      <c r="N1107" s="40">
        <v>9770</v>
      </c>
      <c r="O1107" s="42">
        <f t="shared" si="120"/>
        <v>80472.233333333337</v>
      </c>
      <c r="P1107" s="42"/>
      <c r="Q1107" s="42">
        <v>990</v>
      </c>
      <c r="R1107" s="42">
        <f t="shared" si="119"/>
        <v>12.5</v>
      </c>
      <c r="S1107" s="42">
        <f t="shared" si="121"/>
        <v>8154.3</v>
      </c>
      <c r="T1107" s="49">
        <v>12375</v>
      </c>
      <c r="U1107" s="40"/>
      <c r="V1107" s="40"/>
      <c r="W1107" s="40"/>
      <c r="X1107" s="49">
        <v>850</v>
      </c>
      <c r="Y1107" s="42">
        <f t="shared" si="122"/>
        <v>7001.1666666666661</v>
      </c>
      <c r="Z1107" s="40">
        <f t="shared" si="123"/>
        <v>101928.75</v>
      </c>
      <c r="AA1107" s="42">
        <f t="shared" si="124"/>
        <v>21456.516666666663</v>
      </c>
      <c r="AB1107" s="40"/>
      <c r="AC1107" s="40"/>
      <c r="AD1107" s="40"/>
      <c r="AE1107" s="40"/>
      <c r="AF1107" s="40"/>
      <c r="AG1107" s="40"/>
      <c r="AH1107" s="40"/>
    </row>
    <row r="1108" spans="1:34" s="29" customFormat="1" x14ac:dyDescent="0.25">
      <c r="A1108" s="56">
        <v>1105</v>
      </c>
      <c r="B1108" s="56" t="s">
        <v>1109</v>
      </c>
      <c r="C1108" s="40" t="s">
        <v>1141</v>
      </c>
      <c r="D1108" s="40" t="s">
        <v>1130</v>
      </c>
      <c r="E1108" s="40">
        <v>2.7</v>
      </c>
      <c r="F1108" s="40" t="s">
        <v>1771</v>
      </c>
      <c r="G1108" s="40" t="s">
        <v>151</v>
      </c>
      <c r="H1108" s="40">
        <v>30</v>
      </c>
      <c r="I1108" s="48">
        <v>43442</v>
      </c>
      <c r="J1108" s="48">
        <v>43485</v>
      </c>
      <c r="K1108" s="48">
        <v>43614</v>
      </c>
      <c r="L1108" s="40">
        <v>43</v>
      </c>
      <c r="M1108" s="40">
        <v>172</v>
      </c>
      <c r="N1108" s="40">
        <v>9700</v>
      </c>
      <c r="O1108" s="42">
        <f t="shared" si="120"/>
        <v>79895.666666666657</v>
      </c>
      <c r="P1108" s="42"/>
      <c r="Q1108" s="42">
        <v>960</v>
      </c>
      <c r="R1108" s="42">
        <f t="shared" si="119"/>
        <v>12.5</v>
      </c>
      <c r="S1108" s="42">
        <f t="shared" si="121"/>
        <v>7907.2</v>
      </c>
      <c r="T1108" s="49">
        <v>12000</v>
      </c>
      <c r="U1108" s="40"/>
      <c r="V1108" s="40"/>
      <c r="W1108" s="40"/>
      <c r="X1108" s="49">
        <v>910</v>
      </c>
      <c r="Y1108" s="42">
        <f t="shared" si="122"/>
        <v>7495.3666666666659</v>
      </c>
      <c r="Z1108" s="40">
        <f t="shared" si="123"/>
        <v>98840</v>
      </c>
      <c r="AA1108" s="42">
        <f t="shared" si="124"/>
        <v>18944.333333333343</v>
      </c>
      <c r="AB1108" s="40"/>
      <c r="AC1108" s="40"/>
      <c r="AD1108" s="40"/>
      <c r="AE1108" s="40"/>
      <c r="AF1108" s="40"/>
      <c r="AG1108" s="40"/>
      <c r="AH1108" s="40"/>
    </row>
    <row r="1109" spans="1:34" s="29" customFormat="1" x14ac:dyDescent="0.25">
      <c r="A1109" s="56">
        <v>1106</v>
      </c>
      <c r="B1109" s="56" t="s">
        <v>1109</v>
      </c>
      <c r="C1109" s="40" t="s">
        <v>1142</v>
      </c>
      <c r="D1109" s="40" t="s">
        <v>1130</v>
      </c>
      <c r="E1109" s="40">
        <v>2.6</v>
      </c>
      <c r="F1109" s="40" t="s">
        <v>1772</v>
      </c>
      <c r="G1109" s="40" t="s">
        <v>152</v>
      </c>
      <c r="H1109" s="40">
        <v>30</v>
      </c>
      <c r="I1109" s="48">
        <v>43452</v>
      </c>
      <c r="J1109" s="48">
        <v>43485</v>
      </c>
      <c r="K1109" s="48">
        <v>43604</v>
      </c>
      <c r="L1109" s="40">
        <v>33</v>
      </c>
      <c r="M1109" s="40">
        <v>152</v>
      </c>
      <c r="N1109" s="40">
        <v>10340</v>
      </c>
      <c r="O1109" s="42">
        <f t="shared" si="120"/>
        <v>85167.133333333331</v>
      </c>
      <c r="P1109" s="42"/>
      <c r="Q1109" s="42">
        <v>980</v>
      </c>
      <c r="R1109" s="42">
        <f t="shared" si="119"/>
        <v>12.5</v>
      </c>
      <c r="S1109" s="42">
        <f t="shared" si="121"/>
        <v>8071.9333333333325</v>
      </c>
      <c r="T1109" s="49">
        <v>12250</v>
      </c>
      <c r="U1109" s="40"/>
      <c r="V1109" s="40"/>
      <c r="W1109" s="40"/>
      <c r="X1109" s="49">
        <v>850</v>
      </c>
      <c r="Y1109" s="42">
        <f t="shared" si="122"/>
        <v>7001.1666666666661</v>
      </c>
      <c r="Z1109" s="40">
        <f t="shared" si="123"/>
        <v>100899.16666666666</v>
      </c>
      <c r="AA1109" s="42">
        <f t="shared" si="124"/>
        <v>15732.033333333326</v>
      </c>
      <c r="AB1109" s="40"/>
      <c r="AC1109" s="40"/>
      <c r="AD1109" s="40"/>
      <c r="AE1109" s="40"/>
      <c r="AF1109" s="40"/>
      <c r="AG1109" s="40"/>
      <c r="AH1109" s="40"/>
    </row>
    <row r="1110" spans="1:34" s="29" customFormat="1" x14ac:dyDescent="0.25">
      <c r="A1110" s="56">
        <v>1107</v>
      </c>
      <c r="B1110" s="56" t="s">
        <v>1109</v>
      </c>
      <c r="C1110" s="40" t="s">
        <v>1143</v>
      </c>
      <c r="D1110" s="40" t="s">
        <v>1130</v>
      </c>
      <c r="E1110" s="40">
        <v>2.5</v>
      </c>
      <c r="F1110" s="40" t="s">
        <v>1773</v>
      </c>
      <c r="G1110" s="40" t="s">
        <v>153</v>
      </c>
      <c r="H1110" s="40">
        <v>30</v>
      </c>
      <c r="I1110" s="48">
        <v>43442</v>
      </c>
      <c r="J1110" s="48">
        <v>43484</v>
      </c>
      <c r="K1110" s="48">
        <v>43604</v>
      </c>
      <c r="L1110" s="40">
        <v>42</v>
      </c>
      <c r="M1110" s="40">
        <v>162</v>
      </c>
      <c r="N1110" s="40">
        <v>9790</v>
      </c>
      <c r="O1110" s="42">
        <f t="shared" si="120"/>
        <v>80636.96666666666</v>
      </c>
      <c r="P1110" s="42"/>
      <c r="Q1110" s="42">
        <v>880</v>
      </c>
      <c r="R1110" s="42">
        <f t="shared" si="119"/>
        <v>12.5</v>
      </c>
      <c r="S1110" s="42">
        <f t="shared" si="121"/>
        <v>7248.2666666666664</v>
      </c>
      <c r="T1110" s="49">
        <v>11000</v>
      </c>
      <c r="U1110" s="40"/>
      <c r="V1110" s="40"/>
      <c r="W1110" s="40"/>
      <c r="X1110" s="49">
        <v>760</v>
      </c>
      <c r="Y1110" s="42">
        <f t="shared" si="122"/>
        <v>6259.8666666666659</v>
      </c>
      <c r="Z1110" s="40">
        <f t="shared" si="123"/>
        <v>90603.333333333328</v>
      </c>
      <c r="AA1110" s="42">
        <f t="shared" si="124"/>
        <v>9966.3666666666686</v>
      </c>
      <c r="AB1110" s="40"/>
      <c r="AC1110" s="40"/>
      <c r="AD1110" s="40"/>
      <c r="AE1110" s="40"/>
      <c r="AF1110" s="40"/>
      <c r="AG1110" s="40"/>
      <c r="AH1110" s="40"/>
    </row>
    <row r="1111" spans="1:34" s="29" customFormat="1" x14ac:dyDescent="0.25">
      <c r="A1111" s="56">
        <v>1108</v>
      </c>
      <c r="B1111" s="56" t="s">
        <v>1109</v>
      </c>
      <c r="C1111" s="40" t="s">
        <v>1144</v>
      </c>
      <c r="D1111" s="40" t="s">
        <v>1130</v>
      </c>
      <c r="E1111" s="40">
        <v>2.4</v>
      </c>
      <c r="F1111" s="40" t="s">
        <v>1774</v>
      </c>
      <c r="G1111" s="40" t="s">
        <v>147</v>
      </c>
      <c r="H1111" s="40">
        <v>30</v>
      </c>
      <c r="I1111" s="48">
        <v>43442</v>
      </c>
      <c r="J1111" s="48">
        <v>43486</v>
      </c>
      <c r="K1111" s="48">
        <v>43604</v>
      </c>
      <c r="L1111" s="40">
        <v>44</v>
      </c>
      <c r="M1111" s="40">
        <v>162</v>
      </c>
      <c r="N1111" s="40">
        <v>9585</v>
      </c>
      <c r="O1111" s="42">
        <f t="shared" si="120"/>
        <v>78948.45</v>
      </c>
      <c r="P1111" s="42"/>
      <c r="Q1111" s="42">
        <v>780</v>
      </c>
      <c r="R1111" s="42">
        <f t="shared" si="119"/>
        <v>12.5</v>
      </c>
      <c r="S1111" s="42">
        <f t="shared" si="121"/>
        <v>6424.5999999999995</v>
      </c>
      <c r="T1111" s="49">
        <v>9750</v>
      </c>
      <c r="U1111" s="40"/>
      <c r="V1111" s="40"/>
      <c r="W1111" s="40"/>
      <c r="X1111" s="49">
        <v>750</v>
      </c>
      <c r="Y1111" s="42">
        <f t="shared" si="122"/>
        <v>6177.5</v>
      </c>
      <c r="Z1111" s="40">
        <f t="shared" si="123"/>
        <v>80307.5</v>
      </c>
      <c r="AA1111" s="42">
        <f t="shared" si="124"/>
        <v>1359.0500000000029</v>
      </c>
      <c r="AB1111" s="40"/>
      <c r="AC1111" s="40"/>
      <c r="AD1111" s="40"/>
      <c r="AE1111" s="40"/>
      <c r="AF1111" s="40"/>
      <c r="AG1111" s="40"/>
      <c r="AH1111" s="40"/>
    </row>
    <row r="1112" spans="1:34" s="29" customFormat="1" x14ac:dyDescent="0.25">
      <c r="A1112" s="56">
        <v>1109</v>
      </c>
      <c r="B1112" s="56" t="s">
        <v>1109</v>
      </c>
      <c r="C1112" s="40" t="s">
        <v>1145</v>
      </c>
      <c r="D1112" s="40" t="s">
        <v>1130</v>
      </c>
      <c r="E1112" s="40">
        <v>2.2999999999999998</v>
      </c>
      <c r="F1112" s="38" t="s">
        <v>154</v>
      </c>
      <c r="G1112" s="38" t="s">
        <v>155</v>
      </c>
      <c r="H1112" s="40">
        <v>30</v>
      </c>
      <c r="I1112" s="48">
        <v>43442</v>
      </c>
      <c r="J1112" s="48">
        <v>43486</v>
      </c>
      <c r="K1112" s="48">
        <v>43604</v>
      </c>
      <c r="L1112" s="40">
        <v>44</v>
      </c>
      <c r="M1112" s="40">
        <v>162</v>
      </c>
      <c r="N1112" s="40">
        <v>9840</v>
      </c>
      <c r="O1112" s="42">
        <f t="shared" si="120"/>
        <v>81048.800000000003</v>
      </c>
      <c r="P1112" s="42"/>
      <c r="Q1112" s="42">
        <v>790</v>
      </c>
      <c r="R1112" s="42">
        <f t="shared" si="119"/>
        <v>12.5</v>
      </c>
      <c r="S1112" s="42">
        <f t="shared" si="121"/>
        <v>6506.9666666666662</v>
      </c>
      <c r="T1112" s="49">
        <v>9875</v>
      </c>
      <c r="U1112" s="40"/>
      <c r="V1112" s="40"/>
      <c r="W1112" s="40"/>
      <c r="X1112" s="49">
        <v>740</v>
      </c>
      <c r="Y1112" s="42">
        <f t="shared" si="122"/>
        <v>6095.1333333333332</v>
      </c>
      <c r="Z1112" s="40">
        <f t="shared" si="123"/>
        <v>81337.083333333328</v>
      </c>
      <c r="AA1112" s="42">
        <f t="shared" si="124"/>
        <v>288.28333333332557</v>
      </c>
      <c r="AB1112" s="40"/>
      <c r="AC1112" s="40"/>
      <c r="AD1112" s="40"/>
      <c r="AE1112" s="40"/>
      <c r="AF1112" s="40"/>
      <c r="AG1112" s="40"/>
      <c r="AH1112" s="40"/>
    </row>
    <row r="1113" spans="1:34" s="29" customFormat="1" x14ac:dyDescent="0.25">
      <c r="A1113" s="56">
        <v>1110</v>
      </c>
      <c r="B1113" s="56" t="s">
        <v>1109</v>
      </c>
      <c r="C1113" s="40" t="s">
        <v>1146</v>
      </c>
      <c r="D1113" s="40" t="s">
        <v>1130</v>
      </c>
      <c r="E1113" s="40">
        <v>2.2000000000000002</v>
      </c>
      <c r="F1113" s="38" t="s">
        <v>156</v>
      </c>
      <c r="G1113" s="38" t="s">
        <v>157</v>
      </c>
      <c r="H1113" s="40">
        <v>30</v>
      </c>
      <c r="I1113" s="48">
        <v>43442</v>
      </c>
      <c r="J1113" s="48">
        <v>43488</v>
      </c>
      <c r="K1113" s="48">
        <v>43614</v>
      </c>
      <c r="L1113" s="40">
        <v>46</v>
      </c>
      <c r="M1113" s="40">
        <v>172</v>
      </c>
      <c r="N1113" s="40">
        <v>10300</v>
      </c>
      <c r="O1113" s="42">
        <f t="shared" si="120"/>
        <v>84837.666666666657</v>
      </c>
      <c r="P1113" s="42"/>
      <c r="Q1113" s="42">
        <v>1020</v>
      </c>
      <c r="R1113" s="42">
        <f t="shared" si="119"/>
        <v>12.5</v>
      </c>
      <c r="S1113" s="42">
        <f t="shared" si="121"/>
        <v>8401.4</v>
      </c>
      <c r="T1113" s="49">
        <v>12750</v>
      </c>
      <c r="U1113" s="40"/>
      <c r="V1113" s="40"/>
      <c r="W1113" s="40"/>
      <c r="X1113" s="49">
        <v>750</v>
      </c>
      <c r="Y1113" s="42">
        <f t="shared" si="122"/>
        <v>6177.5</v>
      </c>
      <c r="Z1113" s="40">
        <f t="shared" si="123"/>
        <v>105017.5</v>
      </c>
      <c r="AA1113" s="42">
        <f t="shared" si="124"/>
        <v>20179.833333333343</v>
      </c>
      <c r="AB1113" s="40"/>
      <c r="AC1113" s="40"/>
      <c r="AD1113" s="40"/>
      <c r="AE1113" s="40"/>
      <c r="AF1113" s="40"/>
      <c r="AG1113" s="40"/>
      <c r="AH1113" s="40"/>
    </row>
    <row r="1114" spans="1:34" s="29" customFormat="1" x14ac:dyDescent="0.25">
      <c r="A1114" s="56">
        <v>1111</v>
      </c>
      <c r="B1114" s="56" t="s">
        <v>1109</v>
      </c>
      <c r="C1114" s="40" t="s">
        <v>1147</v>
      </c>
      <c r="D1114" s="40" t="s">
        <v>1130</v>
      </c>
      <c r="E1114" s="40">
        <v>2.1</v>
      </c>
      <c r="F1114" s="38" t="s">
        <v>158</v>
      </c>
      <c r="G1114" s="38" t="s">
        <v>159</v>
      </c>
      <c r="H1114" s="40">
        <v>30</v>
      </c>
      <c r="I1114" s="48">
        <v>43442</v>
      </c>
      <c r="J1114" s="48">
        <v>43494</v>
      </c>
      <c r="K1114" s="48">
        <v>43600</v>
      </c>
      <c r="L1114" s="40">
        <v>52</v>
      </c>
      <c r="M1114" s="40">
        <v>158</v>
      </c>
      <c r="N1114" s="40">
        <v>9680</v>
      </c>
      <c r="O1114" s="42">
        <f t="shared" si="120"/>
        <v>79730.933333333334</v>
      </c>
      <c r="P1114" s="42"/>
      <c r="Q1114" s="42">
        <v>960</v>
      </c>
      <c r="R1114" s="42">
        <f t="shared" si="119"/>
        <v>12.5</v>
      </c>
      <c r="S1114" s="42">
        <f t="shared" si="121"/>
        <v>7907.2</v>
      </c>
      <c r="T1114" s="49">
        <v>12000</v>
      </c>
      <c r="U1114" s="40"/>
      <c r="V1114" s="40"/>
      <c r="W1114" s="40"/>
      <c r="X1114" s="49">
        <v>850</v>
      </c>
      <c r="Y1114" s="42">
        <f t="shared" si="122"/>
        <v>7001.1666666666661</v>
      </c>
      <c r="Z1114" s="40">
        <f t="shared" si="123"/>
        <v>98840</v>
      </c>
      <c r="AA1114" s="42">
        <f t="shared" si="124"/>
        <v>19109.066666666666</v>
      </c>
      <c r="AB1114" s="40"/>
      <c r="AC1114" s="40"/>
      <c r="AD1114" s="40"/>
      <c r="AE1114" s="40"/>
      <c r="AF1114" s="40"/>
      <c r="AG1114" s="40"/>
      <c r="AH1114" s="40"/>
    </row>
    <row r="1115" spans="1:34" s="29" customFormat="1" x14ac:dyDescent="0.25">
      <c r="A1115" s="56">
        <v>1112</v>
      </c>
      <c r="B1115" s="56" t="s">
        <v>1109</v>
      </c>
      <c r="C1115" s="40" t="s">
        <v>1148</v>
      </c>
      <c r="D1115" s="40" t="s">
        <v>1149</v>
      </c>
      <c r="E1115" s="40">
        <v>14.24</v>
      </c>
      <c r="F1115" s="38" t="s">
        <v>160</v>
      </c>
      <c r="G1115" s="38" t="s">
        <v>157</v>
      </c>
      <c r="H1115" s="40">
        <v>30</v>
      </c>
      <c r="I1115" s="48">
        <v>43416</v>
      </c>
      <c r="J1115" s="48">
        <v>43467</v>
      </c>
      <c r="K1115" s="48">
        <v>43589</v>
      </c>
      <c r="L1115" s="40">
        <v>51</v>
      </c>
      <c r="M1115" s="40">
        <v>173</v>
      </c>
      <c r="N1115" s="40">
        <v>9100</v>
      </c>
      <c r="O1115" s="42">
        <f t="shared" si="120"/>
        <v>74953.666666666657</v>
      </c>
      <c r="P1115" s="42"/>
      <c r="Q1115" s="42">
        <v>800</v>
      </c>
      <c r="R1115" s="42">
        <f t="shared" si="119"/>
        <v>15.65</v>
      </c>
      <c r="S1115" s="42">
        <f t="shared" si="121"/>
        <v>6589.333333333333</v>
      </c>
      <c r="T1115" s="49">
        <v>12520</v>
      </c>
      <c r="U1115" s="40"/>
      <c r="V1115" s="40"/>
      <c r="W1115" s="40"/>
      <c r="X1115" s="49">
        <v>700</v>
      </c>
      <c r="Y1115" s="42">
        <f t="shared" si="122"/>
        <v>5765.6666666666661</v>
      </c>
      <c r="Z1115" s="40">
        <f t="shared" si="123"/>
        <v>103123.06666666667</v>
      </c>
      <c r="AA1115" s="42">
        <f t="shared" si="124"/>
        <v>28169.400000000009</v>
      </c>
      <c r="AB1115" s="40"/>
      <c r="AC1115" s="40"/>
      <c r="AD1115" s="40"/>
      <c r="AE1115" s="40"/>
      <c r="AF1115" s="40"/>
      <c r="AG1115" s="40"/>
      <c r="AH1115" s="40"/>
    </row>
    <row r="1116" spans="1:34" s="29" customFormat="1" x14ac:dyDescent="0.25">
      <c r="A1116" s="56">
        <v>1113</v>
      </c>
      <c r="B1116" s="56" t="s">
        <v>1109</v>
      </c>
      <c r="C1116" s="40" t="s">
        <v>1150</v>
      </c>
      <c r="D1116" s="40" t="s">
        <v>1149</v>
      </c>
      <c r="E1116" s="40">
        <v>14.13</v>
      </c>
      <c r="F1116" s="38" t="s">
        <v>161</v>
      </c>
      <c r="G1116" s="38" t="s">
        <v>162</v>
      </c>
      <c r="H1116" s="40">
        <v>30</v>
      </c>
      <c r="I1116" s="48">
        <v>43426</v>
      </c>
      <c r="J1116" s="48">
        <v>43468</v>
      </c>
      <c r="K1116" s="48">
        <v>43589</v>
      </c>
      <c r="L1116" s="40">
        <v>42</v>
      </c>
      <c r="M1116" s="40">
        <v>163</v>
      </c>
      <c r="N1116" s="40">
        <v>9400</v>
      </c>
      <c r="O1116" s="42">
        <f t="shared" si="120"/>
        <v>77424.666666666657</v>
      </c>
      <c r="P1116" s="42"/>
      <c r="Q1116" s="42">
        <v>850</v>
      </c>
      <c r="R1116" s="42">
        <f t="shared" si="119"/>
        <v>15.576470588235294</v>
      </c>
      <c r="S1116" s="42">
        <f t="shared" si="121"/>
        <v>7001.1666666666661</v>
      </c>
      <c r="T1116" s="49">
        <v>13240</v>
      </c>
      <c r="U1116" s="40"/>
      <c r="V1116" s="40"/>
      <c r="W1116" s="40"/>
      <c r="X1116" s="49">
        <v>720</v>
      </c>
      <c r="Y1116" s="42">
        <f t="shared" si="122"/>
        <v>5930.4</v>
      </c>
      <c r="Z1116" s="40">
        <f t="shared" si="123"/>
        <v>109053.46666666666</v>
      </c>
      <c r="AA1116" s="42">
        <f t="shared" si="124"/>
        <v>31628.800000000003</v>
      </c>
      <c r="AB1116" s="40"/>
      <c r="AC1116" s="40"/>
      <c r="AD1116" s="40"/>
      <c r="AE1116" s="40"/>
      <c r="AF1116" s="40"/>
      <c r="AG1116" s="40"/>
      <c r="AH1116" s="40"/>
    </row>
    <row r="1117" spans="1:34" s="29" customFormat="1" x14ac:dyDescent="0.25">
      <c r="A1117" s="56">
        <v>1114</v>
      </c>
      <c r="B1117" s="56" t="s">
        <v>1109</v>
      </c>
      <c r="C1117" s="40" t="s">
        <v>1151</v>
      </c>
      <c r="D1117" s="40" t="s">
        <v>1149</v>
      </c>
      <c r="E1117" s="40">
        <v>14.21</v>
      </c>
      <c r="F1117" s="38" t="s">
        <v>163</v>
      </c>
      <c r="G1117" s="38" t="s">
        <v>164</v>
      </c>
      <c r="H1117" s="40">
        <v>30</v>
      </c>
      <c r="I1117" s="48">
        <v>43426</v>
      </c>
      <c r="J1117" s="48">
        <v>43469</v>
      </c>
      <c r="K1117" s="48">
        <v>43589</v>
      </c>
      <c r="L1117" s="40">
        <v>43</v>
      </c>
      <c r="M1117" s="40">
        <v>163</v>
      </c>
      <c r="N1117" s="40">
        <v>9450</v>
      </c>
      <c r="O1117" s="42">
        <f t="shared" si="120"/>
        <v>77836.5</v>
      </c>
      <c r="P1117" s="42"/>
      <c r="Q1117" s="42">
        <v>900</v>
      </c>
      <c r="R1117" s="42">
        <f t="shared" si="119"/>
        <v>15.277777777777779</v>
      </c>
      <c r="S1117" s="42">
        <f t="shared" si="121"/>
        <v>7413</v>
      </c>
      <c r="T1117" s="49">
        <v>13750</v>
      </c>
      <c r="U1117" s="40"/>
      <c r="V1117" s="40"/>
      <c r="W1117" s="40"/>
      <c r="X1117" s="49">
        <v>750</v>
      </c>
      <c r="Y1117" s="42">
        <f t="shared" si="122"/>
        <v>6177.5</v>
      </c>
      <c r="Z1117" s="40">
        <f t="shared" si="123"/>
        <v>113254.16666666667</v>
      </c>
      <c r="AA1117" s="42">
        <f t="shared" si="124"/>
        <v>35417.666666666672</v>
      </c>
      <c r="AB1117" s="40"/>
      <c r="AC1117" s="40"/>
      <c r="AD1117" s="40"/>
      <c r="AE1117" s="40"/>
      <c r="AF1117" s="40"/>
      <c r="AG1117" s="40"/>
      <c r="AH1117" s="40"/>
    </row>
    <row r="1118" spans="1:34" s="29" customFormat="1" x14ac:dyDescent="0.25">
      <c r="A1118" s="56">
        <v>1115</v>
      </c>
      <c r="B1118" s="56" t="s">
        <v>1109</v>
      </c>
      <c r="C1118" s="40" t="s">
        <v>1152</v>
      </c>
      <c r="D1118" s="40" t="s">
        <v>1149</v>
      </c>
      <c r="E1118" s="40">
        <v>14.22</v>
      </c>
      <c r="F1118" s="38" t="s">
        <v>165</v>
      </c>
      <c r="G1118" s="38" t="s">
        <v>166</v>
      </c>
      <c r="H1118" s="40">
        <v>30</v>
      </c>
      <c r="I1118" s="48">
        <v>43425</v>
      </c>
      <c r="J1118" s="48">
        <v>43470</v>
      </c>
      <c r="K1118" s="48">
        <v>43587</v>
      </c>
      <c r="L1118" s="40">
        <v>45</v>
      </c>
      <c r="M1118" s="40">
        <v>162</v>
      </c>
      <c r="N1118" s="40">
        <v>9350</v>
      </c>
      <c r="O1118" s="42">
        <f t="shared" si="120"/>
        <v>77012.833333333343</v>
      </c>
      <c r="P1118" s="42"/>
      <c r="Q1118" s="42">
        <v>850</v>
      </c>
      <c r="R1118" s="42">
        <f t="shared" si="119"/>
        <v>15.576470588235294</v>
      </c>
      <c r="S1118" s="42">
        <f t="shared" si="121"/>
        <v>7001.1666666666661</v>
      </c>
      <c r="T1118" s="49">
        <v>13240</v>
      </c>
      <c r="U1118" s="40"/>
      <c r="V1118" s="40"/>
      <c r="W1118" s="40"/>
      <c r="X1118" s="49">
        <v>720</v>
      </c>
      <c r="Y1118" s="42">
        <f t="shared" si="122"/>
        <v>5930.4</v>
      </c>
      <c r="Z1118" s="40">
        <f t="shared" si="123"/>
        <v>109053.46666666666</v>
      </c>
      <c r="AA1118" s="42">
        <f t="shared" si="124"/>
        <v>32040.633333333317</v>
      </c>
      <c r="AB1118" s="40"/>
      <c r="AC1118" s="40"/>
      <c r="AD1118" s="40"/>
      <c r="AE1118" s="40"/>
      <c r="AF1118" s="40"/>
      <c r="AG1118" s="40"/>
      <c r="AH1118" s="40"/>
    </row>
    <row r="1119" spans="1:34" s="29" customFormat="1" x14ac:dyDescent="0.25">
      <c r="A1119" s="56">
        <v>1116</v>
      </c>
      <c r="B1119" s="56" t="s">
        <v>1109</v>
      </c>
      <c r="C1119" s="40" t="s">
        <v>1153</v>
      </c>
      <c r="D1119" s="40" t="s">
        <v>1149</v>
      </c>
      <c r="E1119" s="42">
        <v>14.2</v>
      </c>
      <c r="F1119" s="38" t="s">
        <v>167</v>
      </c>
      <c r="G1119" s="38" t="s">
        <v>168</v>
      </c>
      <c r="H1119" s="40">
        <v>30</v>
      </c>
      <c r="I1119" s="48">
        <v>43428</v>
      </c>
      <c r="J1119" s="48">
        <v>43471</v>
      </c>
      <c r="K1119" s="48">
        <v>43588</v>
      </c>
      <c r="L1119" s="40">
        <v>43</v>
      </c>
      <c r="M1119" s="40">
        <v>160</v>
      </c>
      <c r="N1119" s="40">
        <v>9350</v>
      </c>
      <c r="O1119" s="42">
        <f t="shared" si="120"/>
        <v>77012.833333333343</v>
      </c>
      <c r="P1119" s="42"/>
      <c r="Q1119" s="42">
        <v>820</v>
      </c>
      <c r="R1119" s="42">
        <f t="shared" si="119"/>
        <v>15.548780487804878</v>
      </c>
      <c r="S1119" s="42">
        <f t="shared" si="121"/>
        <v>6754.0666666666666</v>
      </c>
      <c r="T1119" s="49">
        <v>12750</v>
      </c>
      <c r="U1119" s="40"/>
      <c r="V1119" s="40"/>
      <c r="W1119" s="40"/>
      <c r="X1119" s="49">
        <v>700</v>
      </c>
      <c r="Y1119" s="42">
        <f t="shared" si="122"/>
        <v>5765.6666666666661</v>
      </c>
      <c r="Z1119" s="40">
        <f t="shared" si="123"/>
        <v>105017.5</v>
      </c>
      <c r="AA1119" s="42">
        <f t="shared" si="124"/>
        <v>28004.666666666657</v>
      </c>
      <c r="AB1119" s="40"/>
      <c r="AC1119" s="40"/>
      <c r="AD1119" s="40"/>
      <c r="AE1119" s="40"/>
      <c r="AF1119" s="40"/>
      <c r="AG1119" s="40"/>
      <c r="AH1119" s="40"/>
    </row>
    <row r="1120" spans="1:34" s="29" customFormat="1" x14ac:dyDescent="0.25">
      <c r="A1120" s="56">
        <v>1117</v>
      </c>
      <c r="B1120" s="56" t="s">
        <v>1109</v>
      </c>
      <c r="C1120" s="40" t="s">
        <v>1154</v>
      </c>
      <c r="D1120" s="40" t="s">
        <v>1149</v>
      </c>
      <c r="E1120" s="40">
        <v>14.19</v>
      </c>
      <c r="F1120" s="38" t="s">
        <v>169</v>
      </c>
      <c r="G1120" s="38" t="s">
        <v>170</v>
      </c>
      <c r="H1120" s="40">
        <v>30</v>
      </c>
      <c r="I1120" s="48">
        <v>43430</v>
      </c>
      <c r="J1120" s="48">
        <v>43472</v>
      </c>
      <c r="K1120" s="48">
        <v>43590</v>
      </c>
      <c r="L1120" s="40">
        <v>42</v>
      </c>
      <c r="M1120" s="40">
        <v>160</v>
      </c>
      <c r="N1120" s="40">
        <v>9400</v>
      </c>
      <c r="O1120" s="42">
        <f t="shared" si="120"/>
        <v>77424.666666666657</v>
      </c>
      <c r="P1120" s="42"/>
      <c r="Q1120" s="42">
        <v>850</v>
      </c>
      <c r="R1120" s="42">
        <f t="shared" si="119"/>
        <v>15.552941176470588</v>
      </c>
      <c r="S1120" s="42">
        <f t="shared" si="121"/>
        <v>7001.1666666666661</v>
      </c>
      <c r="T1120" s="49">
        <v>13220</v>
      </c>
      <c r="U1120" s="40"/>
      <c r="V1120" s="40"/>
      <c r="W1120" s="40"/>
      <c r="X1120" s="49">
        <v>700</v>
      </c>
      <c r="Y1120" s="42">
        <f t="shared" si="122"/>
        <v>5765.6666666666661</v>
      </c>
      <c r="Z1120" s="40">
        <f t="shared" si="123"/>
        <v>108888.73333333332</v>
      </c>
      <c r="AA1120" s="42">
        <f t="shared" si="124"/>
        <v>31464.066666666666</v>
      </c>
      <c r="AB1120" s="40"/>
      <c r="AC1120" s="40"/>
      <c r="AD1120" s="40"/>
      <c r="AE1120" s="40"/>
      <c r="AF1120" s="40"/>
      <c r="AG1120" s="40"/>
      <c r="AH1120" s="40"/>
    </row>
    <row r="1121" spans="1:34" s="29" customFormat="1" x14ac:dyDescent="0.25">
      <c r="A1121" s="56">
        <v>1118</v>
      </c>
      <c r="B1121" s="56" t="s">
        <v>1109</v>
      </c>
      <c r="C1121" s="40" t="s">
        <v>1155</v>
      </c>
      <c r="D1121" s="40" t="s">
        <v>1149</v>
      </c>
      <c r="E1121" s="40">
        <v>14.18</v>
      </c>
      <c r="F1121" s="38" t="s">
        <v>173</v>
      </c>
      <c r="G1121" s="38" t="s">
        <v>174</v>
      </c>
      <c r="H1121" s="40">
        <v>30</v>
      </c>
      <c r="I1121" s="48">
        <v>43429</v>
      </c>
      <c r="J1121" s="48">
        <v>43472</v>
      </c>
      <c r="K1121" s="48">
        <v>43588</v>
      </c>
      <c r="L1121" s="40">
        <v>43</v>
      </c>
      <c r="M1121" s="40">
        <v>159</v>
      </c>
      <c r="N1121" s="40">
        <v>9389</v>
      </c>
      <c r="O1121" s="42">
        <f t="shared" si="120"/>
        <v>77334.063333333324</v>
      </c>
      <c r="P1121" s="42"/>
      <c r="Q1121" s="42">
        <v>850</v>
      </c>
      <c r="R1121" s="42">
        <f t="shared" si="119"/>
        <v>15.223529411764705</v>
      </c>
      <c r="S1121" s="42">
        <f t="shared" si="121"/>
        <v>7001.1666666666661</v>
      </c>
      <c r="T1121" s="49">
        <v>12940</v>
      </c>
      <c r="U1121" s="40"/>
      <c r="V1121" s="40"/>
      <c r="W1121" s="40"/>
      <c r="X1121" s="49">
        <v>720</v>
      </c>
      <c r="Y1121" s="42">
        <f t="shared" si="122"/>
        <v>5930.4</v>
      </c>
      <c r="Z1121" s="40">
        <f t="shared" si="123"/>
        <v>106582.46666666665</v>
      </c>
      <c r="AA1121" s="42">
        <f t="shared" si="124"/>
        <v>29248.403333333321</v>
      </c>
      <c r="AB1121" s="40"/>
      <c r="AC1121" s="40"/>
      <c r="AD1121" s="40"/>
      <c r="AE1121" s="40"/>
      <c r="AF1121" s="40"/>
      <c r="AG1121" s="40"/>
      <c r="AH1121" s="40"/>
    </row>
    <row r="1122" spans="1:34" s="29" customFormat="1" x14ac:dyDescent="0.25">
      <c r="A1122" s="56">
        <v>1119</v>
      </c>
      <c r="B1122" s="56" t="s">
        <v>1109</v>
      </c>
      <c r="C1122" s="40" t="s">
        <v>1156</v>
      </c>
      <c r="D1122" s="40" t="s">
        <v>1149</v>
      </c>
      <c r="E1122" s="40">
        <v>14.15</v>
      </c>
      <c r="F1122" s="38" t="s">
        <v>175</v>
      </c>
      <c r="G1122" s="38" t="s">
        <v>176</v>
      </c>
      <c r="H1122" s="40">
        <v>30</v>
      </c>
      <c r="I1122" s="48">
        <v>43429</v>
      </c>
      <c r="J1122" s="48">
        <v>43470</v>
      </c>
      <c r="K1122" s="48">
        <v>43589</v>
      </c>
      <c r="L1122" s="40">
        <v>41</v>
      </c>
      <c r="M1122" s="40">
        <v>160</v>
      </c>
      <c r="N1122" s="40">
        <v>9100</v>
      </c>
      <c r="O1122" s="42">
        <f t="shared" si="120"/>
        <v>74953.666666666657</v>
      </c>
      <c r="P1122" s="42"/>
      <c r="Q1122" s="42">
        <v>820</v>
      </c>
      <c r="R1122" s="42">
        <f t="shared" si="119"/>
        <v>15.304878048780488</v>
      </c>
      <c r="S1122" s="42">
        <f t="shared" si="121"/>
        <v>6754.0666666666666</v>
      </c>
      <c r="T1122" s="49">
        <v>12550</v>
      </c>
      <c r="U1122" s="40"/>
      <c r="V1122" s="40"/>
      <c r="W1122" s="40"/>
      <c r="X1122" s="49">
        <v>700</v>
      </c>
      <c r="Y1122" s="42">
        <f t="shared" si="122"/>
        <v>5765.6666666666661</v>
      </c>
      <c r="Z1122" s="40">
        <f t="shared" si="123"/>
        <v>103370.16666666667</v>
      </c>
      <c r="AA1122" s="42">
        <f t="shared" si="124"/>
        <v>28416.500000000015</v>
      </c>
      <c r="AB1122" s="40"/>
      <c r="AC1122" s="40"/>
      <c r="AD1122" s="40"/>
      <c r="AE1122" s="40"/>
      <c r="AF1122" s="40"/>
      <c r="AG1122" s="40"/>
      <c r="AH1122" s="40"/>
    </row>
    <row r="1123" spans="1:34" s="29" customFormat="1" x14ac:dyDescent="0.25">
      <c r="A1123" s="56">
        <v>1120</v>
      </c>
      <c r="B1123" s="56" t="s">
        <v>1109</v>
      </c>
      <c r="C1123" s="40" t="s">
        <v>1157</v>
      </c>
      <c r="D1123" s="40" t="s">
        <v>1149</v>
      </c>
      <c r="E1123" s="40">
        <v>14.14</v>
      </c>
      <c r="F1123" s="38" t="s">
        <v>177</v>
      </c>
      <c r="G1123" s="38" t="s">
        <v>178</v>
      </c>
      <c r="H1123" s="40">
        <v>30</v>
      </c>
      <c r="I1123" s="48">
        <v>43426</v>
      </c>
      <c r="J1123" s="48">
        <v>43467</v>
      </c>
      <c r="K1123" s="48">
        <v>43588</v>
      </c>
      <c r="L1123" s="40">
        <v>41</v>
      </c>
      <c r="M1123" s="40">
        <v>162</v>
      </c>
      <c r="N1123" s="40">
        <v>9100</v>
      </c>
      <c r="O1123" s="42">
        <f t="shared" si="120"/>
        <v>74953.666666666657</v>
      </c>
      <c r="P1123" s="42"/>
      <c r="Q1123" s="42">
        <v>800</v>
      </c>
      <c r="R1123" s="42">
        <f t="shared" si="119"/>
        <v>15.8</v>
      </c>
      <c r="S1123" s="42">
        <f t="shared" si="121"/>
        <v>6589.333333333333</v>
      </c>
      <c r="T1123" s="49">
        <v>12640</v>
      </c>
      <c r="U1123" s="40"/>
      <c r="V1123" s="40"/>
      <c r="W1123" s="40"/>
      <c r="X1123" s="49">
        <v>700</v>
      </c>
      <c r="Y1123" s="42">
        <f t="shared" si="122"/>
        <v>5765.6666666666661</v>
      </c>
      <c r="Z1123" s="40">
        <f t="shared" si="123"/>
        <v>104111.46666666666</v>
      </c>
      <c r="AA1123" s="42">
        <f t="shared" si="124"/>
        <v>29157.800000000003</v>
      </c>
      <c r="AB1123" s="40"/>
      <c r="AC1123" s="40"/>
      <c r="AD1123" s="40"/>
      <c r="AE1123" s="40"/>
      <c r="AF1123" s="40"/>
      <c r="AG1123" s="40"/>
      <c r="AH1123" s="40"/>
    </row>
    <row r="1124" spans="1:34" s="29" customFormat="1" x14ac:dyDescent="0.25">
      <c r="A1124" s="56">
        <v>1121</v>
      </c>
      <c r="B1124" s="56" t="s">
        <v>1109</v>
      </c>
      <c r="C1124" s="40" t="s">
        <v>1158</v>
      </c>
      <c r="D1124" s="40" t="s">
        <v>1149</v>
      </c>
      <c r="E1124" s="40">
        <v>14.13</v>
      </c>
      <c r="F1124" s="38" t="s">
        <v>179</v>
      </c>
      <c r="G1124" s="38" t="s">
        <v>180</v>
      </c>
      <c r="H1124" s="40">
        <v>30</v>
      </c>
      <c r="I1124" s="48">
        <v>43425</v>
      </c>
      <c r="J1124" s="48">
        <v>43469</v>
      </c>
      <c r="K1124" s="48">
        <v>43587</v>
      </c>
      <c r="L1124" s="40">
        <v>44</v>
      </c>
      <c r="M1124" s="40">
        <v>162</v>
      </c>
      <c r="N1124" s="40">
        <v>9200</v>
      </c>
      <c r="O1124" s="42">
        <f t="shared" si="120"/>
        <v>75777.333333333343</v>
      </c>
      <c r="P1124" s="42"/>
      <c r="Q1124" s="42">
        <v>900</v>
      </c>
      <c r="R1124" s="42">
        <f t="shared" si="119"/>
        <v>15.311111111111112</v>
      </c>
      <c r="S1124" s="42">
        <f t="shared" si="121"/>
        <v>7413</v>
      </c>
      <c r="T1124" s="49">
        <v>13780</v>
      </c>
      <c r="U1124" s="40"/>
      <c r="V1124" s="40"/>
      <c r="W1124" s="40"/>
      <c r="X1124" s="49">
        <v>800</v>
      </c>
      <c r="Y1124" s="42">
        <f t="shared" si="122"/>
        <v>6589.333333333333</v>
      </c>
      <c r="Z1124" s="40">
        <f t="shared" si="123"/>
        <v>113501.26666666668</v>
      </c>
      <c r="AA1124" s="42">
        <f t="shared" si="124"/>
        <v>37723.933333333334</v>
      </c>
      <c r="AB1124" s="40"/>
      <c r="AC1124" s="40"/>
      <c r="AD1124" s="40"/>
      <c r="AE1124" s="40"/>
      <c r="AF1124" s="40"/>
      <c r="AG1124" s="40"/>
      <c r="AH1124" s="40"/>
    </row>
    <row r="1125" spans="1:34" s="29" customFormat="1" x14ac:dyDescent="0.25">
      <c r="A1125" s="56">
        <v>1122</v>
      </c>
      <c r="B1125" s="56" t="s">
        <v>1109</v>
      </c>
      <c r="C1125" s="40" t="s">
        <v>1159</v>
      </c>
      <c r="D1125" s="40" t="s">
        <v>1149</v>
      </c>
      <c r="E1125" s="40">
        <v>14.9</v>
      </c>
      <c r="F1125" s="38" t="s">
        <v>181</v>
      </c>
      <c r="G1125" s="38" t="s">
        <v>182</v>
      </c>
      <c r="H1125" s="40">
        <v>30</v>
      </c>
      <c r="I1125" s="48">
        <v>43426</v>
      </c>
      <c r="J1125" s="48">
        <v>43469</v>
      </c>
      <c r="K1125" s="48">
        <v>43588</v>
      </c>
      <c r="L1125" s="40">
        <v>43</v>
      </c>
      <c r="M1125" s="40">
        <v>162</v>
      </c>
      <c r="N1125" s="40">
        <v>9100</v>
      </c>
      <c r="O1125" s="42">
        <f t="shared" si="120"/>
        <v>74953.666666666657</v>
      </c>
      <c r="P1125" s="42"/>
      <c r="Q1125" s="42">
        <v>800</v>
      </c>
      <c r="R1125" s="42">
        <f t="shared" si="119"/>
        <v>16.100000000000001</v>
      </c>
      <c r="S1125" s="42">
        <f t="shared" si="121"/>
        <v>6589.333333333333</v>
      </c>
      <c r="T1125" s="49">
        <v>12880</v>
      </c>
      <c r="U1125" s="40"/>
      <c r="V1125" s="40"/>
      <c r="W1125" s="40"/>
      <c r="X1125" s="49">
        <v>720</v>
      </c>
      <c r="Y1125" s="42">
        <f t="shared" si="122"/>
        <v>5930.4</v>
      </c>
      <c r="Z1125" s="40">
        <f t="shared" si="123"/>
        <v>106088.26666666668</v>
      </c>
      <c r="AA1125" s="42">
        <f t="shared" si="124"/>
        <v>31134.60000000002</v>
      </c>
      <c r="AB1125" s="40"/>
      <c r="AC1125" s="40"/>
      <c r="AD1125" s="40"/>
      <c r="AE1125" s="40"/>
      <c r="AF1125" s="40"/>
      <c r="AG1125" s="40"/>
      <c r="AH1125" s="40"/>
    </row>
    <row r="1126" spans="1:34" s="29" customFormat="1" x14ac:dyDescent="0.25">
      <c r="A1126" s="56">
        <v>1123</v>
      </c>
      <c r="B1126" s="56" t="s">
        <v>1109</v>
      </c>
      <c r="C1126" s="40" t="s">
        <v>1160</v>
      </c>
      <c r="D1126" s="40" t="s">
        <v>1149</v>
      </c>
      <c r="E1126" s="40">
        <v>14.8</v>
      </c>
      <c r="F1126" s="38" t="s">
        <v>183</v>
      </c>
      <c r="G1126" s="38" t="s">
        <v>178</v>
      </c>
      <c r="H1126" s="40">
        <v>30</v>
      </c>
      <c r="I1126" s="48">
        <v>43426</v>
      </c>
      <c r="J1126" s="48">
        <v>43467</v>
      </c>
      <c r="K1126" s="48">
        <v>43591</v>
      </c>
      <c r="L1126" s="40">
        <v>41</v>
      </c>
      <c r="M1126" s="40">
        <v>165</v>
      </c>
      <c r="N1126" s="40">
        <v>9050</v>
      </c>
      <c r="O1126" s="42">
        <f t="shared" si="120"/>
        <v>74541.833333333343</v>
      </c>
      <c r="P1126" s="42"/>
      <c r="Q1126" s="42">
        <v>800</v>
      </c>
      <c r="R1126" s="42">
        <f t="shared" si="119"/>
        <v>15.675000000000001</v>
      </c>
      <c r="S1126" s="42">
        <f t="shared" si="121"/>
        <v>6589.333333333333</v>
      </c>
      <c r="T1126" s="49">
        <v>12540</v>
      </c>
      <c r="U1126" s="40"/>
      <c r="V1126" s="40"/>
      <c r="W1126" s="40"/>
      <c r="X1126" s="49">
        <v>700</v>
      </c>
      <c r="Y1126" s="42">
        <f t="shared" si="122"/>
        <v>5765.6666666666661</v>
      </c>
      <c r="Z1126" s="40">
        <f t="shared" si="123"/>
        <v>103287.8</v>
      </c>
      <c r="AA1126" s="42">
        <f t="shared" si="124"/>
        <v>28745.96666666666</v>
      </c>
      <c r="AB1126" s="40"/>
      <c r="AC1126" s="40"/>
      <c r="AD1126" s="40"/>
      <c r="AE1126" s="40"/>
      <c r="AF1126" s="40"/>
      <c r="AG1126" s="40"/>
      <c r="AH1126" s="40"/>
    </row>
    <row r="1127" spans="1:34" s="29" customFormat="1" x14ac:dyDescent="0.25">
      <c r="A1127" s="56">
        <v>1124</v>
      </c>
      <c r="B1127" s="56" t="s">
        <v>1109</v>
      </c>
      <c r="C1127" s="40" t="s">
        <v>1161</v>
      </c>
      <c r="D1127" s="40" t="s">
        <v>1149</v>
      </c>
      <c r="E1127" s="40">
        <v>14.7</v>
      </c>
      <c r="F1127" s="38" t="s">
        <v>181</v>
      </c>
      <c r="G1127" s="38" t="s">
        <v>184</v>
      </c>
      <c r="H1127" s="40">
        <v>30</v>
      </c>
      <c r="I1127" s="48">
        <v>43426</v>
      </c>
      <c r="J1127" s="48">
        <v>43469</v>
      </c>
      <c r="K1127" s="48">
        <v>43588</v>
      </c>
      <c r="L1127" s="40">
        <v>43</v>
      </c>
      <c r="M1127" s="40">
        <v>162</v>
      </c>
      <c r="N1127" s="40">
        <v>9289</v>
      </c>
      <c r="O1127" s="42">
        <f t="shared" si="120"/>
        <v>76510.396666666667</v>
      </c>
      <c r="P1127" s="42"/>
      <c r="Q1127" s="42">
        <v>900</v>
      </c>
      <c r="R1127" s="42">
        <f t="shared" si="119"/>
        <v>14.277777777777779</v>
      </c>
      <c r="S1127" s="42">
        <f t="shared" si="121"/>
        <v>7413</v>
      </c>
      <c r="T1127" s="49">
        <v>12850</v>
      </c>
      <c r="U1127" s="40"/>
      <c r="V1127" s="40"/>
      <c r="W1127" s="40"/>
      <c r="X1127" s="49">
        <v>750</v>
      </c>
      <c r="Y1127" s="42">
        <f t="shared" si="122"/>
        <v>6177.5</v>
      </c>
      <c r="Z1127" s="40">
        <f t="shared" si="123"/>
        <v>105841.16666666667</v>
      </c>
      <c r="AA1127" s="42">
        <f t="shared" si="124"/>
        <v>29330.770000000004</v>
      </c>
      <c r="AB1127" s="40"/>
      <c r="AC1127" s="40"/>
      <c r="AD1127" s="40"/>
      <c r="AE1127" s="40"/>
      <c r="AF1127" s="40"/>
      <c r="AG1127" s="40"/>
      <c r="AH1127" s="40"/>
    </row>
    <row r="1128" spans="1:34" s="29" customFormat="1" x14ac:dyDescent="0.25">
      <c r="A1128" s="56">
        <v>1125</v>
      </c>
      <c r="B1128" s="56" t="s">
        <v>1109</v>
      </c>
      <c r="C1128" s="40" t="s">
        <v>1162</v>
      </c>
      <c r="D1128" s="40" t="s">
        <v>1149</v>
      </c>
      <c r="E1128" s="40">
        <v>14.5</v>
      </c>
      <c r="F1128" s="38" t="s">
        <v>185</v>
      </c>
      <c r="G1128" s="38" t="s">
        <v>186</v>
      </c>
      <c r="H1128" s="40">
        <v>30</v>
      </c>
      <c r="I1128" s="48">
        <v>43426</v>
      </c>
      <c r="J1128" s="48">
        <v>43468</v>
      </c>
      <c r="K1128" s="48">
        <v>43587</v>
      </c>
      <c r="L1128" s="40">
        <v>42</v>
      </c>
      <c r="M1128" s="40">
        <v>161</v>
      </c>
      <c r="N1128" s="40">
        <v>9300</v>
      </c>
      <c r="O1128" s="42">
        <f t="shared" si="120"/>
        <v>76601</v>
      </c>
      <c r="P1128" s="42"/>
      <c r="Q1128" s="42">
        <v>900</v>
      </c>
      <c r="R1128" s="42">
        <f t="shared" si="119"/>
        <v>15.422222222222222</v>
      </c>
      <c r="S1128" s="42">
        <f t="shared" si="121"/>
        <v>7413</v>
      </c>
      <c r="T1128" s="49">
        <v>13880</v>
      </c>
      <c r="U1128" s="40"/>
      <c r="V1128" s="40"/>
      <c r="W1128" s="40"/>
      <c r="X1128" s="49">
        <v>800</v>
      </c>
      <c r="Y1128" s="42">
        <f t="shared" si="122"/>
        <v>6589.333333333333</v>
      </c>
      <c r="Z1128" s="40">
        <f t="shared" si="123"/>
        <v>114324.93333333333</v>
      </c>
      <c r="AA1128" s="42">
        <f t="shared" si="124"/>
        <v>37723.933333333334</v>
      </c>
      <c r="AB1128" s="40"/>
      <c r="AC1128" s="40"/>
      <c r="AD1128" s="40"/>
      <c r="AE1128" s="40"/>
      <c r="AF1128" s="40"/>
      <c r="AG1128" s="40"/>
      <c r="AH1128" s="40"/>
    </row>
    <row r="1129" spans="1:34" s="29" customFormat="1" x14ac:dyDescent="0.25">
      <c r="A1129" s="56">
        <v>1126</v>
      </c>
      <c r="B1129" s="56" t="s">
        <v>1109</v>
      </c>
      <c r="C1129" s="40" t="s">
        <v>1163</v>
      </c>
      <c r="D1129" s="40" t="s">
        <v>1149</v>
      </c>
      <c r="E1129" s="40">
        <v>14.4</v>
      </c>
      <c r="F1129" s="38" t="s">
        <v>187</v>
      </c>
      <c r="G1129" s="38" t="s">
        <v>188</v>
      </c>
      <c r="H1129" s="40">
        <v>30</v>
      </c>
      <c r="I1129" s="48">
        <v>43426</v>
      </c>
      <c r="J1129" s="48">
        <v>43468</v>
      </c>
      <c r="K1129" s="48">
        <v>43587</v>
      </c>
      <c r="L1129" s="40">
        <v>42</v>
      </c>
      <c r="M1129" s="40">
        <v>161</v>
      </c>
      <c r="N1129" s="40">
        <v>9200</v>
      </c>
      <c r="O1129" s="42">
        <f t="shared" si="120"/>
        <v>75777.333333333343</v>
      </c>
      <c r="P1129" s="42"/>
      <c r="Q1129" s="42">
        <v>840</v>
      </c>
      <c r="R1129" s="42">
        <f t="shared" si="119"/>
        <v>16.30952380952381</v>
      </c>
      <c r="S1129" s="42">
        <f t="shared" si="121"/>
        <v>6918.8</v>
      </c>
      <c r="T1129" s="49">
        <v>13700</v>
      </c>
      <c r="U1129" s="40"/>
      <c r="V1129" s="40"/>
      <c r="W1129" s="40"/>
      <c r="X1129" s="49">
        <v>700</v>
      </c>
      <c r="Y1129" s="42">
        <f t="shared" si="122"/>
        <v>5765.6666666666661</v>
      </c>
      <c r="Z1129" s="40">
        <f t="shared" si="123"/>
        <v>112842.33333333334</v>
      </c>
      <c r="AA1129" s="42">
        <f t="shared" si="124"/>
        <v>37065</v>
      </c>
      <c r="AB1129" s="40"/>
      <c r="AC1129" s="40"/>
      <c r="AD1129" s="40"/>
      <c r="AE1129" s="40"/>
      <c r="AF1129" s="40"/>
      <c r="AG1129" s="40"/>
      <c r="AH1129" s="40"/>
    </row>
    <row r="1130" spans="1:34" s="29" customFormat="1" x14ac:dyDescent="0.25">
      <c r="A1130" s="56">
        <v>1127</v>
      </c>
      <c r="B1130" s="56" t="s">
        <v>1109</v>
      </c>
      <c r="C1130" s="40" t="s">
        <v>1164</v>
      </c>
      <c r="D1130" s="40" t="s">
        <v>1149</v>
      </c>
      <c r="E1130" s="40">
        <v>14.3</v>
      </c>
      <c r="F1130" s="38" t="s">
        <v>189</v>
      </c>
      <c r="G1130" s="38" t="s">
        <v>190</v>
      </c>
      <c r="H1130" s="40">
        <v>30</v>
      </c>
      <c r="I1130" s="48">
        <v>43426</v>
      </c>
      <c r="J1130" s="48">
        <v>43468</v>
      </c>
      <c r="K1130" s="48">
        <v>43589</v>
      </c>
      <c r="L1130" s="40">
        <v>42</v>
      </c>
      <c r="M1130" s="40">
        <v>163</v>
      </c>
      <c r="N1130" s="40">
        <v>9350</v>
      </c>
      <c r="O1130" s="42">
        <f t="shared" si="120"/>
        <v>77012.833333333343</v>
      </c>
      <c r="P1130" s="42"/>
      <c r="Q1130" s="42">
        <v>750</v>
      </c>
      <c r="R1130" s="42">
        <f t="shared" si="119"/>
        <v>17.186666666666667</v>
      </c>
      <c r="S1130" s="42">
        <f t="shared" si="121"/>
        <v>6177.5</v>
      </c>
      <c r="T1130" s="49">
        <v>12890</v>
      </c>
      <c r="U1130" s="40"/>
      <c r="V1130" s="40"/>
      <c r="W1130" s="40"/>
      <c r="X1130" s="49">
        <v>620</v>
      </c>
      <c r="Y1130" s="42">
        <f t="shared" si="122"/>
        <v>5106.7333333333336</v>
      </c>
      <c r="Z1130" s="40">
        <f t="shared" si="123"/>
        <v>106170.63333333333</v>
      </c>
      <c r="AA1130" s="42">
        <f t="shared" si="124"/>
        <v>29157.799999999988</v>
      </c>
      <c r="AB1130" s="40"/>
      <c r="AC1130" s="40"/>
      <c r="AD1130" s="40"/>
      <c r="AE1130" s="40"/>
      <c r="AF1130" s="40"/>
      <c r="AG1130" s="40"/>
      <c r="AH1130" s="40"/>
    </row>
    <row r="1131" spans="1:34" s="29" customFormat="1" x14ac:dyDescent="0.25">
      <c r="A1131" s="56">
        <v>1128</v>
      </c>
      <c r="B1131" s="56" t="s">
        <v>1109</v>
      </c>
      <c r="C1131" s="40" t="s">
        <v>1165</v>
      </c>
      <c r="D1131" s="40" t="s">
        <v>1149</v>
      </c>
      <c r="E1131" s="40">
        <v>14.2</v>
      </c>
      <c r="F1131" s="38" t="s">
        <v>191</v>
      </c>
      <c r="G1131" s="38" t="s">
        <v>192</v>
      </c>
      <c r="H1131" s="40">
        <v>30</v>
      </c>
      <c r="I1131" s="48">
        <v>43426</v>
      </c>
      <c r="J1131" s="48">
        <v>43467</v>
      </c>
      <c r="K1131" s="48">
        <v>43587</v>
      </c>
      <c r="L1131" s="40">
        <v>41</v>
      </c>
      <c r="M1131" s="40">
        <v>161</v>
      </c>
      <c r="N1131" s="40">
        <v>9200</v>
      </c>
      <c r="O1131" s="42">
        <f t="shared" si="120"/>
        <v>75777.333333333343</v>
      </c>
      <c r="P1131" s="42"/>
      <c r="Q1131" s="42">
        <v>800</v>
      </c>
      <c r="R1131" s="42">
        <f t="shared" si="119"/>
        <v>15.975</v>
      </c>
      <c r="S1131" s="42">
        <f t="shared" si="121"/>
        <v>6589.333333333333</v>
      </c>
      <c r="T1131" s="49">
        <v>12780</v>
      </c>
      <c r="U1131" s="40"/>
      <c r="V1131" s="40"/>
      <c r="W1131" s="40"/>
      <c r="X1131" s="49">
        <v>720</v>
      </c>
      <c r="Y1131" s="42">
        <f t="shared" si="122"/>
        <v>5930.4</v>
      </c>
      <c r="Z1131" s="40">
        <f t="shared" si="123"/>
        <v>105264.59999999999</v>
      </c>
      <c r="AA1131" s="42">
        <f t="shared" si="124"/>
        <v>29487.266666666648</v>
      </c>
      <c r="AB1131" s="40"/>
      <c r="AC1131" s="40"/>
      <c r="AD1131" s="40"/>
      <c r="AE1131" s="40"/>
      <c r="AF1131" s="40"/>
      <c r="AG1131" s="40"/>
      <c r="AH1131" s="40"/>
    </row>
    <row r="1132" spans="1:34" s="29" customFormat="1" x14ac:dyDescent="0.25">
      <c r="A1132" s="56">
        <v>1129</v>
      </c>
      <c r="B1132" s="56" t="s">
        <v>1109</v>
      </c>
      <c r="C1132" s="40" t="s">
        <v>1166</v>
      </c>
      <c r="D1132" s="40" t="s">
        <v>1149</v>
      </c>
      <c r="E1132" s="40">
        <v>14.1</v>
      </c>
      <c r="F1132" s="38" t="s">
        <v>193</v>
      </c>
      <c r="G1132" s="38" t="s">
        <v>194</v>
      </c>
      <c r="H1132" s="40">
        <v>30</v>
      </c>
      <c r="I1132" s="48">
        <v>43426</v>
      </c>
      <c r="J1132" s="48">
        <v>43468</v>
      </c>
      <c r="K1132" s="48">
        <v>43590</v>
      </c>
      <c r="L1132" s="40">
        <v>42</v>
      </c>
      <c r="M1132" s="40">
        <v>164</v>
      </c>
      <c r="N1132" s="40">
        <v>9239</v>
      </c>
      <c r="O1132" s="42">
        <f t="shared" si="120"/>
        <v>76098.563333333324</v>
      </c>
      <c r="P1132" s="42"/>
      <c r="Q1132" s="42">
        <v>720</v>
      </c>
      <c r="R1132" s="42">
        <f t="shared" si="119"/>
        <v>15.861111111111111</v>
      </c>
      <c r="S1132" s="42">
        <f t="shared" si="121"/>
        <v>5930.4</v>
      </c>
      <c r="T1132" s="49">
        <v>11420</v>
      </c>
      <c r="U1132" s="40"/>
      <c r="V1132" s="40"/>
      <c r="W1132" s="40"/>
      <c r="X1132" s="49">
        <v>600</v>
      </c>
      <c r="Y1132" s="42">
        <f t="shared" si="122"/>
        <v>4942</v>
      </c>
      <c r="Z1132" s="40">
        <f t="shared" si="123"/>
        <v>94062.733333333323</v>
      </c>
      <c r="AA1132" s="42">
        <f t="shared" si="124"/>
        <v>17964.169999999998</v>
      </c>
      <c r="AB1132" s="40"/>
      <c r="AC1132" s="40"/>
      <c r="AD1132" s="40"/>
      <c r="AE1132" s="40"/>
      <c r="AF1132" s="40"/>
      <c r="AG1132" s="40"/>
      <c r="AH1132" s="40"/>
    </row>
    <row r="1133" spans="1:34" s="29" customFormat="1" x14ac:dyDescent="0.25">
      <c r="A1133" s="56">
        <v>1130</v>
      </c>
      <c r="B1133" s="56" t="s">
        <v>1109</v>
      </c>
      <c r="C1133" s="40" t="s">
        <v>1167</v>
      </c>
      <c r="D1133" s="40" t="s">
        <v>1130</v>
      </c>
      <c r="E1133" s="40">
        <v>3.25</v>
      </c>
      <c r="F1133" s="38" t="s">
        <v>195</v>
      </c>
      <c r="G1133" s="38" t="s">
        <v>196</v>
      </c>
      <c r="H1133" s="40">
        <v>30</v>
      </c>
      <c r="I1133" s="48">
        <v>43435</v>
      </c>
      <c r="J1133" s="48">
        <v>43472</v>
      </c>
      <c r="K1133" s="48">
        <v>43597</v>
      </c>
      <c r="L1133" s="40">
        <v>37</v>
      </c>
      <c r="M1133" s="40">
        <v>162</v>
      </c>
      <c r="N1133" s="40">
        <v>9190</v>
      </c>
      <c r="O1133" s="42">
        <f t="shared" si="120"/>
        <v>75694.96666666666</v>
      </c>
      <c r="P1133" s="42"/>
      <c r="Q1133" s="42">
        <v>1200</v>
      </c>
      <c r="R1133" s="42">
        <f t="shared" si="119"/>
        <v>12.5</v>
      </c>
      <c r="S1133" s="42">
        <f t="shared" si="121"/>
        <v>9884</v>
      </c>
      <c r="T1133" s="49">
        <v>15000</v>
      </c>
      <c r="U1133" s="40"/>
      <c r="V1133" s="40"/>
      <c r="W1133" s="40"/>
      <c r="X1133" s="49">
        <v>800</v>
      </c>
      <c r="Y1133" s="42">
        <f t="shared" si="122"/>
        <v>6589.333333333333</v>
      </c>
      <c r="Z1133" s="40">
        <f t="shared" si="123"/>
        <v>123550</v>
      </c>
      <c r="AA1133" s="42">
        <f t="shared" si="124"/>
        <v>47855.03333333334</v>
      </c>
      <c r="AB1133" s="40"/>
      <c r="AC1133" s="40"/>
      <c r="AD1133" s="40"/>
      <c r="AE1133" s="40"/>
      <c r="AF1133" s="40"/>
      <c r="AG1133" s="40"/>
      <c r="AH1133" s="40"/>
    </row>
    <row r="1134" spans="1:34" s="29" customFormat="1" x14ac:dyDescent="0.25">
      <c r="A1134" s="56">
        <v>1131</v>
      </c>
      <c r="B1134" s="56" t="s">
        <v>1109</v>
      </c>
      <c r="C1134" s="40" t="s">
        <v>1168</v>
      </c>
      <c r="D1134" s="40" t="s">
        <v>1130</v>
      </c>
      <c r="E1134" s="40">
        <v>3.23</v>
      </c>
      <c r="F1134" s="38" t="s">
        <v>1828</v>
      </c>
      <c r="G1134" s="38" t="s">
        <v>761</v>
      </c>
      <c r="H1134" s="40">
        <v>30</v>
      </c>
      <c r="I1134" s="48">
        <v>43435</v>
      </c>
      <c r="J1134" s="48">
        <v>43475</v>
      </c>
      <c r="K1134" s="48">
        <v>43597</v>
      </c>
      <c r="L1134" s="40">
        <v>40</v>
      </c>
      <c r="M1134" s="40">
        <v>162</v>
      </c>
      <c r="N1134" s="40">
        <v>8790</v>
      </c>
      <c r="O1134" s="42">
        <f t="shared" si="120"/>
        <v>72400.3</v>
      </c>
      <c r="P1134" s="42"/>
      <c r="Q1134" s="42">
        <v>1040</v>
      </c>
      <c r="R1134" s="42">
        <f t="shared" si="119"/>
        <v>12.5</v>
      </c>
      <c r="S1134" s="42">
        <f t="shared" si="121"/>
        <v>8566.1333333333332</v>
      </c>
      <c r="T1134" s="49">
        <v>13000</v>
      </c>
      <c r="U1134" s="40"/>
      <c r="V1134" s="40"/>
      <c r="W1134" s="40"/>
      <c r="X1134" s="49">
        <v>820</v>
      </c>
      <c r="Y1134" s="42">
        <f t="shared" si="122"/>
        <v>6754.0666666666666</v>
      </c>
      <c r="Z1134" s="40">
        <f t="shared" si="123"/>
        <v>107076.66666666667</v>
      </c>
      <c r="AA1134" s="42">
        <f t="shared" si="124"/>
        <v>34676.366666666669</v>
      </c>
      <c r="AB1134" s="40"/>
      <c r="AC1134" s="40"/>
      <c r="AD1134" s="40"/>
      <c r="AE1134" s="40"/>
      <c r="AF1134" s="40"/>
      <c r="AG1134" s="40"/>
      <c r="AH1134" s="40"/>
    </row>
    <row r="1135" spans="1:34" s="29" customFormat="1" x14ac:dyDescent="0.25">
      <c r="A1135" s="56">
        <v>1132</v>
      </c>
      <c r="B1135" s="56" t="s">
        <v>1109</v>
      </c>
      <c r="C1135" s="40" t="s">
        <v>1169</v>
      </c>
      <c r="D1135" s="40" t="s">
        <v>1130</v>
      </c>
      <c r="E1135" s="40">
        <v>3.22</v>
      </c>
      <c r="F1135" s="38" t="s">
        <v>1829</v>
      </c>
      <c r="G1135" s="38" t="s">
        <v>762</v>
      </c>
      <c r="H1135" s="40">
        <v>30</v>
      </c>
      <c r="I1135" s="48">
        <v>43435</v>
      </c>
      <c r="J1135" s="48">
        <v>43475</v>
      </c>
      <c r="K1135" s="48">
        <v>43597</v>
      </c>
      <c r="L1135" s="40">
        <v>40</v>
      </c>
      <c r="M1135" s="40">
        <v>162</v>
      </c>
      <c r="N1135" s="40">
        <v>9410</v>
      </c>
      <c r="O1135" s="42">
        <f t="shared" si="120"/>
        <v>77507.03333333334</v>
      </c>
      <c r="P1135" s="42"/>
      <c r="Q1135" s="42">
        <v>1040</v>
      </c>
      <c r="R1135" s="42">
        <f t="shared" si="119"/>
        <v>12.5</v>
      </c>
      <c r="S1135" s="42">
        <f t="shared" si="121"/>
        <v>8566.1333333333332</v>
      </c>
      <c r="T1135" s="49">
        <v>13000</v>
      </c>
      <c r="U1135" s="40"/>
      <c r="V1135" s="40"/>
      <c r="W1135" s="40"/>
      <c r="X1135" s="49">
        <v>820</v>
      </c>
      <c r="Y1135" s="42">
        <f t="shared" si="122"/>
        <v>6754.0666666666666</v>
      </c>
      <c r="Z1135" s="40">
        <f t="shared" si="123"/>
        <v>107076.66666666667</v>
      </c>
      <c r="AA1135" s="42">
        <f t="shared" si="124"/>
        <v>29569.633333333331</v>
      </c>
      <c r="AB1135" s="40"/>
      <c r="AC1135" s="40"/>
      <c r="AD1135" s="40"/>
      <c r="AE1135" s="40"/>
      <c r="AF1135" s="40"/>
      <c r="AG1135" s="40"/>
      <c r="AH1135" s="40"/>
    </row>
    <row r="1136" spans="1:34" s="29" customFormat="1" x14ac:dyDescent="0.25">
      <c r="A1136" s="56">
        <v>1133</v>
      </c>
      <c r="B1136" s="56" t="s">
        <v>1109</v>
      </c>
      <c r="C1136" s="40" t="s">
        <v>1170</v>
      </c>
      <c r="D1136" s="40" t="s">
        <v>1130</v>
      </c>
      <c r="E1136" s="40">
        <v>3.21</v>
      </c>
      <c r="F1136" s="38" t="s">
        <v>1816</v>
      </c>
      <c r="G1136" s="38" t="s">
        <v>763</v>
      </c>
      <c r="H1136" s="40">
        <v>30</v>
      </c>
      <c r="I1136" s="48">
        <v>43435</v>
      </c>
      <c r="J1136" s="48">
        <v>43471</v>
      </c>
      <c r="K1136" s="48">
        <v>43597</v>
      </c>
      <c r="L1136" s="40">
        <v>36</v>
      </c>
      <c r="M1136" s="40">
        <v>162</v>
      </c>
      <c r="N1136" s="40">
        <v>9900</v>
      </c>
      <c r="O1136" s="42">
        <f t="shared" si="120"/>
        <v>81543</v>
      </c>
      <c r="P1136" s="42"/>
      <c r="Q1136" s="42">
        <v>1120</v>
      </c>
      <c r="R1136" s="42">
        <f t="shared" si="119"/>
        <v>12.5</v>
      </c>
      <c r="S1136" s="42">
        <f t="shared" si="121"/>
        <v>9225.0666666666675</v>
      </c>
      <c r="T1136" s="49">
        <v>14000</v>
      </c>
      <c r="U1136" s="40"/>
      <c r="V1136" s="40"/>
      <c r="W1136" s="40"/>
      <c r="X1136" s="49">
        <v>800</v>
      </c>
      <c r="Y1136" s="42">
        <f t="shared" si="122"/>
        <v>6589.333333333333</v>
      </c>
      <c r="Z1136" s="40">
        <f t="shared" si="123"/>
        <v>115313.33333333334</v>
      </c>
      <c r="AA1136" s="42">
        <f t="shared" si="124"/>
        <v>33770.333333333343</v>
      </c>
      <c r="AB1136" s="40"/>
      <c r="AC1136" s="40"/>
      <c r="AD1136" s="40"/>
      <c r="AE1136" s="40"/>
      <c r="AF1136" s="40"/>
      <c r="AG1136" s="40"/>
      <c r="AH1136" s="40"/>
    </row>
    <row r="1137" spans="1:34" s="29" customFormat="1" x14ac:dyDescent="0.25">
      <c r="A1137" s="56">
        <v>1134</v>
      </c>
      <c r="B1137" s="56" t="s">
        <v>1109</v>
      </c>
      <c r="C1137" s="40" t="s">
        <v>1171</v>
      </c>
      <c r="D1137" s="40" t="s">
        <v>1130</v>
      </c>
      <c r="E1137" s="40">
        <v>3.19</v>
      </c>
      <c r="F1137" s="38" t="s">
        <v>1812</v>
      </c>
      <c r="G1137" s="38" t="s">
        <v>764</v>
      </c>
      <c r="H1137" s="40">
        <v>30</v>
      </c>
      <c r="I1137" s="48">
        <v>43439</v>
      </c>
      <c r="J1137" s="48">
        <v>43471</v>
      </c>
      <c r="K1137" s="48">
        <v>43602</v>
      </c>
      <c r="L1137" s="40">
        <v>32</v>
      </c>
      <c r="M1137" s="40">
        <v>163</v>
      </c>
      <c r="N1137" s="40">
        <v>9130</v>
      </c>
      <c r="O1137" s="42">
        <f t="shared" si="120"/>
        <v>75200.766666666663</v>
      </c>
      <c r="P1137" s="42"/>
      <c r="Q1137" s="42">
        <v>850</v>
      </c>
      <c r="R1137" s="42">
        <f t="shared" si="119"/>
        <v>12.5</v>
      </c>
      <c r="S1137" s="42">
        <f t="shared" si="121"/>
        <v>7001.1666666666661</v>
      </c>
      <c r="T1137" s="49">
        <v>10625</v>
      </c>
      <c r="U1137" s="40"/>
      <c r="V1137" s="40"/>
      <c r="W1137" s="40"/>
      <c r="X1137" s="49">
        <v>820</v>
      </c>
      <c r="Y1137" s="42">
        <f t="shared" si="122"/>
        <v>6754.0666666666666</v>
      </c>
      <c r="Z1137" s="40">
        <f t="shared" si="123"/>
        <v>87514.583333333328</v>
      </c>
      <c r="AA1137" s="42">
        <f t="shared" si="124"/>
        <v>12313.816666666666</v>
      </c>
      <c r="AB1137" s="40"/>
      <c r="AC1137" s="40"/>
      <c r="AD1137" s="40"/>
      <c r="AE1137" s="40"/>
      <c r="AF1137" s="40"/>
      <c r="AG1137" s="40"/>
      <c r="AH1137" s="40"/>
    </row>
    <row r="1138" spans="1:34" s="29" customFormat="1" x14ac:dyDescent="0.25">
      <c r="A1138" s="56">
        <v>1135</v>
      </c>
      <c r="B1138" s="56" t="s">
        <v>1109</v>
      </c>
      <c r="C1138" s="40" t="s">
        <v>1172</v>
      </c>
      <c r="D1138" s="40" t="s">
        <v>1130</v>
      </c>
      <c r="E1138" s="40">
        <v>3.18</v>
      </c>
      <c r="F1138" s="38" t="s">
        <v>1817</v>
      </c>
      <c r="G1138" s="38" t="s">
        <v>765</v>
      </c>
      <c r="H1138" s="40">
        <v>30</v>
      </c>
      <c r="I1138" s="48">
        <v>43435</v>
      </c>
      <c r="J1138" s="48">
        <v>43478</v>
      </c>
      <c r="K1138" s="48">
        <v>43597</v>
      </c>
      <c r="L1138" s="40">
        <v>43</v>
      </c>
      <c r="M1138" s="40">
        <v>162</v>
      </c>
      <c r="N1138" s="40">
        <v>9210</v>
      </c>
      <c r="O1138" s="42">
        <f t="shared" si="120"/>
        <v>75859.7</v>
      </c>
      <c r="P1138" s="42"/>
      <c r="Q1138" s="42">
        <v>920</v>
      </c>
      <c r="R1138" s="42">
        <f t="shared" si="119"/>
        <v>12.5</v>
      </c>
      <c r="S1138" s="42">
        <f t="shared" si="121"/>
        <v>7577.7333333333336</v>
      </c>
      <c r="T1138" s="49">
        <v>11500</v>
      </c>
      <c r="U1138" s="40"/>
      <c r="V1138" s="40"/>
      <c r="W1138" s="40"/>
      <c r="X1138" s="49">
        <v>850</v>
      </c>
      <c r="Y1138" s="42">
        <f t="shared" si="122"/>
        <v>7001.1666666666661</v>
      </c>
      <c r="Z1138" s="40">
        <f t="shared" si="123"/>
        <v>94721.666666666672</v>
      </c>
      <c r="AA1138" s="42">
        <f t="shared" si="124"/>
        <v>18861.966666666674</v>
      </c>
      <c r="AB1138" s="40"/>
      <c r="AC1138" s="40"/>
      <c r="AD1138" s="40"/>
      <c r="AE1138" s="40"/>
      <c r="AF1138" s="40"/>
      <c r="AG1138" s="40"/>
      <c r="AH1138" s="40"/>
    </row>
    <row r="1139" spans="1:34" s="29" customFormat="1" x14ac:dyDescent="0.25">
      <c r="A1139" s="56">
        <v>1136</v>
      </c>
      <c r="B1139" s="56" t="s">
        <v>1109</v>
      </c>
      <c r="C1139" s="40" t="s">
        <v>1173</v>
      </c>
      <c r="D1139" s="40" t="s">
        <v>1130</v>
      </c>
      <c r="E1139" s="40">
        <v>3.17</v>
      </c>
      <c r="F1139" s="38" t="s">
        <v>1830</v>
      </c>
      <c r="G1139" s="38" t="s">
        <v>766</v>
      </c>
      <c r="H1139" s="40">
        <v>30</v>
      </c>
      <c r="I1139" s="48">
        <v>43438</v>
      </c>
      <c r="J1139" s="48">
        <v>43481</v>
      </c>
      <c r="K1139" s="48">
        <v>43600</v>
      </c>
      <c r="L1139" s="40">
        <v>43</v>
      </c>
      <c r="M1139" s="40">
        <v>162</v>
      </c>
      <c r="N1139" s="40">
        <v>9730</v>
      </c>
      <c r="O1139" s="42">
        <f t="shared" si="120"/>
        <v>80142.766666666663</v>
      </c>
      <c r="P1139" s="42"/>
      <c r="Q1139" s="42">
        <v>960</v>
      </c>
      <c r="R1139" s="42">
        <f t="shared" si="119"/>
        <v>12.5</v>
      </c>
      <c r="S1139" s="42">
        <f t="shared" si="121"/>
        <v>7907.2</v>
      </c>
      <c r="T1139" s="49">
        <v>12000</v>
      </c>
      <c r="U1139" s="40"/>
      <c r="V1139" s="40"/>
      <c r="W1139" s="40"/>
      <c r="X1139" s="49">
        <v>850</v>
      </c>
      <c r="Y1139" s="42">
        <f t="shared" si="122"/>
        <v>7001.1666666666661</v>
      </c>
      <c r="Z1139" s="40">
        <f t="shared" si="123"/>
        <v>98840</v>
      </c>
      <c r="AA1139" s="42">
        <f t="shared" si="124"/>
        <v>18697.233333333337</v>
      </c>
      <c r="AB1139" s="40"/>
      <c r="AC1139" s="40"/>
      <c r="AD1139" s="40"/>
      <c r="AE1139" s="40"/>
      <c r="AF1139" s="40"/>
      <c r="AG1139" s="40"/>
      <c r="AH1139" s="40"/>
    </row>
    <row r="1140" spans="1:34" s="29" customFormat="1" x14ac:dyDescent="0.25">
      <c r="A1140" s="56">
        <v>1137</v>
      </c>
      <c r="B1140" s="56" t="s">
        <v>1109</v>
      </c>
      <c r="C1140" s="40" t="s">
        <v>1174</v>
      </c>
      <c r="D1140" s="40" t="s">
        <v>1130</v>
      </c>
      <c r="E1140" s="40">
        <v>3.15</v>
      </c>
      <c r="F1140" s="38" t="s">
        <v>767</v>
      </c>
      <c r="G1140" s="38" t="s">
        <v>768</v>
      </c>
      <c r="H1140" s="40">
        <v>30</v>
      </c>
      <c r="I1140" s="48">
        <v>43435</v>
      </c>
      <c r="J1140" s="48">
        <v>43472</v>
      </c>
      <c r="K1140" s="48">
        <v>43597</v>
      </c>
      <c r="L1140" s="40">
        <v>37</v>
      </c>
      <c r="M1140" s="40">
        <v>162</v>
      </c>
      <c r="N1140" s="40">
        <v>10220</v>
      </c>
      <c r="O1140" s="42">
        <f t="shared" si="120"/>
        <v>84178.733333333337</v>
      </c>
      <c r="P1140" s="42"/>
      <c r="Q1140" s="42">
        <v>1010</v>
      </c>
      <c r="R1140" s="42">
        <f t="shared" si="119"/>
        <v>12.5</v>
      </c>
      <c r="S1140" s="42">
        <f t="shared" si="121"/>
        <v>8319.0333333333328</v>
      </c>
      <c r="T1140" s="49">
        <v>12625</v>
      </c>
      <c r="U1140" s="40"/>
      <c r="V1140" s="40"/>
      <c r="W1140" s="40"/>
      <c r="X1140" s="49">
        <v>850</v>
      </c>
      <c r="Y1140" s="42">
        <f t="shared" si="122"/>
        <v>7001.1666666666661</v>
      </c>
      <c r="Z1140" s="40">
        <f t="shared" si="123"/>
        <v>103987.91666666666</v>
      </c>
      <c r="AA1140" s="42">
        <f t="shared" si="124"/>
        <v>19809.18333333332</v>
      </c>
      <c r="AB1140" s="40"/>
      <c r="AC1140" s="40"/>
      <c r="AD1140" s="40"/>
      <c r="AE1140" s="40"/>
      <c r="AF1140" s="40"/>
      <c r="AG1140" s="40"/>
      <c r="AH1140" s="40"/>
    </row>
    <row r="1141" spans="1:34" s="29" customFormat="1" x14ac:dyDescent="0.25">
      <c r="A1141" s="56">
        <v>1138</v>
      </c>
      <c r="B1141" s="56" t="s">
        <v>1109</v>
      </c>
      <c r="C1141" s="40" t="s">
        <v>1175</v>
      </c>
      <c r="D1141" s="40" t="s">
        <v>1130</v>
      </c>
      <c r="E1141" s="40">
        <v>3.14</v>
      </c>
      <c r="F1141" s="38" t="s">
        <v>1831</v>
      </c>
      <c r="G1141" s="38" t="s">
        <v>769</v>
      </c>
      <c r="H1141" s="40">
        <v>30</v>
      </c>
      <c r="I1141" s="48">
        <v>43440</v>
      </c>
      <c r="J1141" s="48">
        <v>43473</v>
      </c>
      <c r="K1141" s="48">
        <v>43602</v>
      </c>
      <c r="L1141" s="40">
        <v>33</v>
      </c>
      <c r="M1141" s="40">
        <v>162</v>
      </c>
      <c r="N1141" s="40">
        <v>10260</v>
      </c>
      <c r="O1141" s="42">
        <f t="shared" si="120"/>
        <v>84508.2</v>
      </c>
      <c r="P1141" s="42"/>
      <c r="Q1141" s="42">
        <v>970</v>
      </c>
      <c r="R1141" s="42">
        <f t="shared" si="119"/>
        <v>12.5</v>
      </c>
      <c r="S1141" s="42">
        <f t="shared" si="121"/>
        <v>7989.5666666666675</v>
      </c>
      <c r="T1141" s="49">
        <v>12125</v>
      </c>
      <c r="U1141" s="40"/>
      <c r="V1141" s="40"/>
      <c r="W1141" s="40"/>
      <c r="X1141" s="49">
        <v>850</v>
      </c>
      <c r="Y1141" s="42">
        <f t="shared" si="122"/>
        <v>7001.1666666666661</v>
      </c>
      <c r="Z1141" s="40">
        <f t="shared" si="123"/>
        <v>99869.583333333343</v>
      </c>
      <c r="AA1141" s="42">
        <f t="shared" si="124"/>
        <v>15361.383333333346</v>
      </c>
      <c r="AB1141" s="40"/>
      <c r="AC1141" s="40"/>
      <c r="AD1141" s="40"/>
      <c r="AE1141" s="40"/>
      <c r="AF1141" s="40"/>
      <c r="AG1141" s="40"/>
      <c r="AH1141" s="40"/>
    </row>
    <row r="1142" spans="1:34" s="29" customFormat="1" x14ac:dyDescent="0.25">
      <c r="A1142" s="56">
        <v>1139</v>
      </c>
      <c r="B1142" s="56" t="s">
        <v>1109</v>
      </c>
      <c r="C1142" s="40" t="s">
        <v>1176</v>
      </c>
      <c r="D1142" s="40" t="s">
        <v>1130</v>
      </c>
      <c r="E1142" s="40">
        <v>3.13</v>
      </c>
      <c r="F1142" s="38" t="s">
        <v>1832</v>
      </c>
      <c r="G1142" s="38" t="s">
        <v>770</v>
      </c>
      <c r="H1142" s="40">
        <v>30</v>
      </c>
      <c r="I1142" s="48">
        <v>43436</v>
      </c>
      <c r="J1142" s="48">
        <v>43473</v>
      </c>
      <c r="K1142" s="48">
        <v>43598</v>
      </c>
      <c r="L1142" s="40">
        <v>37</v>
      </c>
      <c r="M1142" s="40">
        <v>162</v>
      </c>
      <c r="N1142" s="40">
        <v>10480</v>
      </c>
      <c r="O1142" s="42">
        <f t="shared" si="120"/>
        <v>86320.266666666663</v>
      </c>
      <c r="P1142" s="42"/>
      <c r="Q1142" s="42">
        <v>1010</v>
      </c>
      <c r="R1142" s="42">
        <f t="shared" si="119"/>
        <v>12.5</v>
      </c>
      <c r="S1142" s="42">
        <f t="shared" si="121"/>
        <v>8319.0333333333328</v>
      </c>
      <c r="T1142" s="49">
        <v>12625</v>
      </c>
      <c r="U1142" s="40"/>
      <c r="V1142" s="40"/>
      <c r="W1142" s="40"/>
      <c r="X1142" s="49">
        <v>900</v>
      </c>
      <c r="Y1142" s="42">
        <f t="shared" si="122"/>
        <v>7413</v>
      </c>
      <c r="Z1142" s="40">
        <f t="shared" si="123"/>
        <v>103987.91666666666</v>
      </c>
      <c r="AA1142" s="42">
        <f t="shared" si="124"/>
        <v>17667.649999999994</v>
      </c>
      <c r="AB1142" s="40"/>
      <c r="AC1142" s="40"/>
      <c r="AD1142" s="40"/>
      <c r="AE1142" s="40"/>
      <c r="AF1142" s="40"/>
      <c r="AG1142" s="40"/>
      <c r="AH1142" s="40"/>
    </row>
    <row r="1143" spans="1:34" s="29" customFormat="1" x14ac:dyDescent="0.25">
      <c r="A1143" s="56">
        <v>1140</v>
      </c>
      <c r="B1143" s="56" t="s">
        <v>1109</v>
      </c>
      <c r="C1143" s="40" t="s">
        <v>1177</v>
      </c>
      <c r="D1143" s="40" t="s">
        <v>1130</v>
      </c>
      <c r="E1143" s="40">
        <v>3.12</v>
      </c>
      <c r="F1143" s="38" t="s">
        <v>1833</v>
      </c>
      <c r="G1143" s="38" t="s">
        <v>772</v>
      </c>
      <c r="H1143" s="40">
        <v>30</v>
      </c>
      <c r="I1143" s="48">
        <v>43435</v>
      </c>
      <c r="J1143" s="48">
        <v>43475</v>
      </c>
      <c r="K1143" s="48">
        <v>43597</v>
      </c>
      <c r="L1143" s="40">
        <v>40</v>
      </c>
      <c r="M1143" s="40">
        <v>162</v>
      </c>
      <c r="N1143" s="40">
        <v>9540</v>
      </c>
      <c r="O1143" s="42">
        <f t="shared" si="120"/>
        <v>78577.8</v>
      </c>
      <c r="P1143" s="42"/>
      <c r="Q1143" s="42">
        <v>890</v>
      </c>
      <c r="R1143" s="42">
        <f t="shared" si="119"/>
        <v>12.5</v>
      </c>
      <c r="S1143" s="42">
        <f t="shared" si="121"/>
        <v>7330.6333333333332</v>
      </c>
      <c r="T1143" s="49">
        <v>11125</v>
      </c>
      <c r="U1143" s="40"/>
      <c r="V1143" s="40"/>
      <c r="W1143" s="40"/>
      <c r="X1143" s="49">
        <v>810</v>
      </c>
      <c r="Y1143" s="42">
        <f t="shared" si="122"/>
        <v>6671.7</v>
      </c>
      <c r="Z1143" s="40">
        <f t="shared" si="123"/>
        <v>91632.916666666672</v>
      </c>
      <c r="AA1143" s="42">
        <f t="shared" si="124"/>
        <v>13055.116666666669</v>
      </c>
      <c r="AB1143" s="40"/>
      <c r="AC1143" s="40"/>
      <c r="AD1143" s="40"/>
      <c r="AE1143" s="40"/>
      <c r="AF1143" s="40"/>
      <c r="AG1143" s="40"/>
      <c r="AH1143" s="40"/>
    </row>
    <row r="1144" spans="1:34" s="29" customFormat="1" x14ac:dyDescent="0.25">
      <c r="A1144" s="56">
        <v>1141</v>
      </c>
      <c r="B1144" s="56" t="s">
        <v>1109</v>
      </c>
      <c r="C1144" s="40" t="s">
        <v>1178</v>
      </c>
      <c r="D1144" s="40" t="s">
        <v>1130</v>
      </c>
      <c r="E1144" s="40">
        <v>3.11</v>
      </c>
      <c r="F1144" s="38" t="s">
        <v>1834</v>
      </c>
      <c r="G1144" s="38" t="s">
        <v>773</v>
      </c>
      <c r="H1144" s="40">
        <v>30</v>
      </c>
      <c r="I1144" s="48">
        <v>43440</v>
      </c>
      <c r="J1144" s="48">
        <v>43480</v>
      </c>
      <c r="K1144" s="48">
        <v>43602</v>
      </c>
      <c r="L1144" s="40">
        <v>40</v>
      </c>
      <c r="M1144" s="40">
        <v>162</v>
      </c>
      <c r="N1144" s="40">
        <v>9700</v>
      </c>
      <c r="O1144" s="42">
        <f t="shared" si="120"/>
        <v>79895.666666666657</v>
      </c>
      <c r="P1144" s="42"/>
      <c r="Q1144" s="42">
        <v>990</v>
      </c>
      <c r="R1144" s="42">
        <f t="shared" ref="R1144:R1207" si="125">T1144/Q1144</f>
        <v>12.5</v>
      </c>
      <c r="S1144" s="42">
        <f t="shared" si="121"/>
        <v>8154.3</v>
      </c>
      <c r="T1144" s="49">
        <v>12375</v>
      </c>
      <c r="U1144" s="40"/>
      <c r="V1144" s="40"/>
      <c r="W1144" s="40"/>
      <c r="X1144" s="49">
        <v>910</v>
      </c>
      <c r="Y1144" s="42">
        <f t="shared" si="122"/>
        <v>7495.3666666666659</v>
      </c>
      <c r="Z1144" s="40">
        <f t="shared" si="123"/>
        <v>101928.75</v>
      </c>
      <c r="AA1144" s="42">
        <f t="shared" si="124"/>
        <v>22033.083333333343</v>
      </c>
      <c r="AB1144" s="40"/>
      <c r="AC1144" s="40"/>
      <c r="AD1144" s="40"/>
      <c r="AE1144" s="40"/>
      <c r="AF1144" s="40"/>
      <c r="AG1144" s="40"/>
      <c r="AH1144" s="40"/>
    </row>
    <row r="1145" spans="1:34" s="29" customFormat="1" x14ac:dyDescent="0.25">
      <c r="A1145" s="56">
        <v>1142</v>
      </c>
      <c r="B1145" s="56" t="s">
        <v>1109</v>
      </c>
      <c r="C1145" s="40" t="s">
        <v>1179</v>
      </c>
      <c r="D1145" s="40" t="s">
        <v>1130</v>
      </c>
      <c r="E1145" s="40">
        <v>3.9</v>
      </c>
      <c r="F1145" s="38" t="s">
        <v>1835</v>
      </c>
      <c r="G1145" s="38" t="s">
        <v>774</v>
      </c>
      <c r="H1145" s="40">
        <v>30</v>
      </c>
      <c r="I1145" s="48">
        <v>43435</v>
      </c>
      <c r="J1145" s="48">
        <v>43473</v>
      </c>
      <c r="K1145" s="48">
        <v>43597</v>
      </c>
      <c r="L1145" s="40">
        <v>38</v>
      </c>
      <c r="M1145" s="40">
        <v>162</v>
      </c>
      <c r="N1145" s="40">
        <v>9530</v>
      </c>
      <c r="O1145" s="42">
        <f t="shared" si="120"/>
        <v>78495.433333333334</v>
      </c>
      <c r="P1145" s="42"/>
      <c r="Q1145" s="42">
        <v>910</v>
      </c>
      <c r="R1145" s="42">
        <f t="shared" si="125"/>
        <v>12.5</v>
      </c>
      <c r="S1145" s="42">
        <f t="shared" si="121"/>
        <v>7495.3666666666659</v>
      </c>
      <c r="T1145" s="49">
        <v>11375</v>
      </c>
      <c r="U1145" s="40"/>
      <c r="V1145" s="40"/>
      <c r="W1145" s="40"/>
      <c r="X1145" s="49">
        <v>830</v>
      </c>
      <c r="Y1145" s="42">
        <f t="shared" si="122"/>
        <v>6836.4333333333334</v>
      </c>
      <c r="Z1145" s="40">
        <f t="shared" si="123"/>
        <v>93692.083333333328</v>
      </c>
      <c r="AA1145" s="42">
        <f t="shared" si="124"/>
        <v>15196.649999999994</v>
      </c>
      <c r="AB1145" s="40"/>
      <c r="AC1145" s="40"/>
      <c r="AD1145" s="40"/>
      <c r="AE1145" s="40"/>
      <c r="AF1145" s="40"/>
      <c r="AG1145" s="40"/>
      <c r="AH1145" s="40"/>
    </row>
    <row r="1146" spans="1:34" s="29" customFormat="1" x14ac:dyDescent="0.25">
      <c r="A1146" s="56">
        <v>1143</v>
      </c>
      <c r="B1146" s="56" t="s">
        <v>1109</v>
      </c>
      <c r="C1146" s="40" t="s">
        <v>1180</v>
      </c>
      <c r="D1146" s="40" t="s">
        <v>1130</v>
      </c>
      <c r="E1146" s="40">
        <v>3.7</v>
      </c>
      <c r="F1146" s="38" t="s">
        <v>1836</v>
      </c>
      <c r="G1146" s="38" t="s">
        <v>775</v>
      </c>
      <c r="H1146" s="40">
        <v>30</v>
      </c>
      <c r="I1146" s="48">
        <v>43436</v>
      </c>
      <c r="J1146" s="48">
        <v>43477</v>
      </c>
      <c r="K1146" s="48">
        <v>43598</v>
      </c>
      <c r="L1146" s="40">
        <v>41</v>
      </c>
      <c r="M1146" s="40">
        <v>162</v>
      </c>
      <c r="N1146" s="40">
        <v>10210</v>
      </c>
      <c r="O1146" s="42">
        <f t="shared" si="120"/>
        <v>84096.366666666654</v>
      </c>
      <c r="P1146" s="42"/>
      <c r="Q1146" s="42">
        <v>920</v>
      </c>
      <c r="R1146" s="42">
        <f t="shared" si="125"/>
        <v>12.5</v>
      </c>
      <c r="S1146" s="42">
        <f t="shared" si="121"/>
        <v>7577.7333333333336</v>
      </c>
      <c r="T1146" s="49">
        <v>11500</v>
      </c>
      <c r="U1146" s="40"/>
      <c r="V1146" s="40"/>
      <c r="W1146" s="40"/>
      <c r="X1146" s="49">
        <v>820</v>
      </c>
      <c r="Y1146" s="42">
        <f t="shared" si="122"/>
        <v>6754.0666666666666</v>
      </c>
      <c r="Z1146" s="40">
        <f t="shared" si="123"/>
        <v>94721.666666666672</v>
      </c>
      <c r="AA1146" s="42">
        <f t="shared" si="124"/>
        <v>10625.300000000017</v>
      </c>
      <c r="AB1146" s="40"/>
      <c r="AC1146" s="40"/>
      <c r="AD1146" s="40"/>
      <c r="AE1146" s="40"/>
      <c r="AF1146" s="40"/>
      <c r="AG1146" s="40"/>
      <c r="AH1146" s="40"/>
    </row>
    <row r="1147" spans="1:34" s="29" customFormat="1" x14ac:dyDescent="0.25">
      <c r="A1147" s="56">
        <v>1144</v>
      </c>
      <c r="B1147" s="56" t="s">
        <v>1109</v>
      </c>
      <c r="C1147" s="40" t="s">
        <v>1181</v>
      </c>
      <c r="D1147" s="40" t="s">
        <v>1130</v>
      </c>
      <c r="E1147" s="40">
        <v>3.6</v>
      </c>
      <c r="F1147" s="38" t="s">
        <v>1837</v>
      </c>
      <c r="G1147" s="38" t="s">
        <v>776</v>
      </c>
      <c r="H1147" s="40">
        <v>30</v>
      </c>
      <c r="I1147" s="48">
        <v>43439</v>
      </c>
      <c r="J1147" s="48">
        <v>43480</v>
      </c>
      <c r="K1147" s="48">
        <v>43602</v>
      </c>
      <c r="L1147" s="40">
        <v>41</v>
      </c>
      <c r="M1147" s="40">
        <v>163</v>
      </c>
      <c r="N1147" s="40">
        <v>8735</v>
      </c>
      <c r="O1147" s="42">
        <f t="shared" si="120"/>
        <v>71947.28333333334</v>
      </c>
      <c r="P1147" s="42"/>
      <c r="Q1147" s="42">
        <v>970</v>
      </c>
      <c r="R1147" s="42">
        <f t="shared" si="125"/>
        <v>12.5</v>
      </c>
      <c r="S1147" s="42">
        <f t="shared" si="121"/>
        <v>7989.5666666666675</v>
      </c>
      <c r="T1147" s="49">
        <v>12125</v>
      </c>
      <c r="U1147" s="40"/>
      <c r="V1147" s="40"/>
      <c r="W1147" s="40"/>
      <c r="X1147" s="49">
        <v>870</v>
      </c>
      <c r="Y1147" s="42">
        <f t="shared" si="122"/>
        <v>7165.9</v>
      </c>
      <c r="Z1147" s="40">
        <f t="shared" si="123"/>
        <v>99869.583333333343</v>
      </c>
      <c r="AA1147" s="42">
        <f t="shared" si="124"/>
        <v>27922.300000000003</v>
      </c>
      <c r="AB1147" s="40"/>
      <c r="AC1147" s="40"/>
      <c r="AD1147" s="40"/>
      <c r="AE1147" s="40"/>
      <c r="AF1147" s="40"/>
      <c r="AG1147" s="40"/>
      <c r="AH1147" s="40"/>
    </row>
    <row r="1148" spans="1:34" s="29" customFormat="1" x14ac:dyDescent="0.25">
      <c r="A1148" s="56">
        <v>1145</v>
      </c>
      <c r="B1148" s="56" t="s">
        <v>1109</v>
      </c>
      <c r="C1148" s="40" t="s">
        <v>1182</v>
      </c>
      <c r="D1148" s="40" t="s">
        <v>1130</v>
      </c>
      <c r="E1148" s="40">
        <v>3.5</v>
      </c>
      <c r="F1148" s="38" t="s">
        <v>1838</v>
      </c>
      <c r="G1148" s="38" t="s">
        <v>777</v>
      </c>
      <c r="H1148" s="40">
        <v>30</v>
      </c>
      <c r="I1148" s="48">
        <v>43437</v>
      </c>
      <c r="J1148" s="48">
        <v>43477</v>
      </c>
      <c r="K1148" s="48">
        <v>43599</v>
      </c>
      <c r="L1148" s="40">
        <v>40</v>
      </c>
      <c r="M1148" s="40">
        <v>162</v>
      </c>
      <c r="N1148" s="40">
        <v>8440</v>
      </c>
      <c r="O1148" s="42">
        <f t="shared" si="120"/>
        <v>69517.46666666666</v>
      </c>
      <c r="P1148" s="42"/>
      <c r="Q1148" s="42">
        <v>1040</v>
      </c>
      <c r="R1148" s="42">
        <f t="shared" si="125"/>
        <v>12.5</v>
      </c>
      <c r="S1148" s="42">
        <f t="shared" si="121"/>
        <v>8566.1333333333332</v>
      </c>
      <c r="T1148" s="49">
        <v>13000</v>
      </c>
      <c r="U1148" s="40"/>
      <c r="V1148" s="40"/>
      <c r="W1148" s="40"/>
      <c r="X1148" s="49">
        <v>850</v>
      </c>
      <c r="Y1148" s="42">
        <f t="shared" si="122"/>
        <v>7001.1666666666661</v>
      </c>
      <c r="Z1148" s="40">
        <f t="shared" si="123"/>
        <v>107076.66666666667</v>
      </c>
      <c r="AA1148" s="42">
        <f t="shared" si="124"/>
        <v>37559.200000000012</v>
      </c>
      <c r="AB1148" s="40"/>
      <c r="AC1148" s="40"/>
      <c r="AD1148" s="40"/>
      <c r="AE1148" s="40"/>
      <c r="AF1148" s="40"/>
      <c r="AG1148" s="40"/>
      <c r="AH1148" s="40"/>
    </row>
    <row r="1149" spans="1:34" s="29" customFormat="1" x14ac:dyDescent="0.25">
      <c r="A1149" s="56">
        <v>1146</v>
      </c>
      <c r="B1149" s="56" t="s">
        <v>1109</v>
      </c>
      <c r="C1149" s="40" t="s">
        <v>1183</v>
      </c>
      <c r="D1149" s="40" t="s">
        <v>1130</v>
      </c>
      <c r="E1149" s="40">
        <v>3.2</v>
      </c>
      <c r="F1149" s="38" t="s">
        <v>1839</v>
      </c>
      <c r="G1149" s="38" t="s">
        <v>780</v>
      </c>
      <c r="H1149" s="40">
        <v>30</v>
      </c>
      <c r="I1149" s="48">
        <v>43440</v>
      </c>
      <c r="J1149" s="48">
        <v>43470</v>
      </c>
      <c r="K1149" s="48">
        <v>43602</v>
      </c>
      <c r="L1149" s="40">
        <v>30</v>
      </c>
      <c r="M1149" s="40">
        <v>162</v>
      </c>
      <c r="N1149" s="40">
        <v>8790</v>
      </c>
      <c r="O1149" s="42">
        <f t="shared" si="120"/>
        <v>72400.3</v>
      </c>
      <c r="P1149" s="42"/>
      <c r="Q1149" s="42">
        <v>920</v>
      </c>
      <c r="R1149" s="42">
        <f t="shared" si="125"/>
        <v>12.5</v>
      </c>
      <c r="S1149" s="42">
        <f t="shared" si="121"/>
        <v>7577.7333333333336</v>
      </c>
      <c r="T1149" s="49">
        <v>11500</v>
      </c>
      <c r="U1149" s="40"/>
      <c r="V1149" s="40"/>
      <c r="W1149" s="40"/>
      <c r="X1149" s="49">
        <v>820</v>
      </c>
      <c r="Y1149" s="42">
        <f t="shared" si="122"/>
        <v>6754.0666666666666</v>
      </c>
      <c r="Z1149" s="40">
        <f t="shared" si="123"/>
        <v>94721.666666666672</v>
      </c>
      <c r="AA1149" s="42">
        <f t="shared" si="124"/>
        <v>22321.366666666669</v>
      </c>
      <c r="AB1149" s="40"/>
      <c r="AC1149" s="40"/>
      <c r="AD1149" s="40"/>
      <c r="AE1149" s="40"/>
      <c r="AF1149" s="40"/>
      <c r="AG1149" s="40"/>
      <c r="AH1149" s="40"/>
    </row>
    <row r="1150" spans="1:34" s="29" customFormat="1" x14ac:dyDescent="0.25">
      <c r="A1150" s="56">
        <v>1147</v>
      </c>
      <c r="B1150" s="56" t="s">
        <v>1109</v>
      </c>
      <c r="C1150" s="40" t="s">
        <v>1184</v>
      </c>
      <c r="D1150" s="40" t="s">
        <v>1149</v>
      </c>
      <c r="E1150" s="40">
        <v>13.23</v>
      </c>
      <c r="F1150" s="38" t="s">
        <v>1839</v>
      </c>
      <c r="G1150" s="38" t="s">
        <v>780</v>
      </c>
      <c r="H1150" s="40">
        <v>30</v>
      </c>
      <c r="I1150" s="48">
        <v>43426</v>
      </c>
      <c r="J1150" s="48">
        <v>43468</v>
      </c>
      <c r="K1150" s="48">
        <v>43588</v>
      </c>
      <c r="L1150" s="40">
        <v>42</v>
      </c>
      <c r="M1150" s="40">
        <v>162</v>
      </c>
      <c r="N1150" s="40">
        <v>9350</v>
      </c>
      <c r="O1150" s="42">
        <f t="shared" si="120"/>
        <v>77012.833333333343</v>
      </c>
      <c r="P1150" s="42"/>
      <c r="Q1150" s="42">
        <v>850</v>
      </c>
      <c r="R1150" s="42">
        <f t="shared" si="125"/>
        <v>15.929411764705883</v>
      </c>
      <c r="S1150" s="42">
        <f t="shared" si="121"/>
        <v>7001.1666666666661</v>
      </c>
      <c r="T1150" s="49">
        <v>13540</v>
      </c>
      <c r="U1150" s="40"/>
      <c r="V1150" s="40"/>
      <c r="W1150" s="40"/>
      <c r="X1150" s="49">
        <v>700</v>
      </c>
      <c r="Y1150" s="42">
        <f t="shared" si="122"/>
        <v>5765.6666666666661</v>
      </c>
      <c r="Z1150" s="40">
        <f t="shared" si="123"/>
        <v>111524.46666666666</v>
      </c>
      <c r="AA1150" s="42">
        <f t="shared" si="124"/>
        <v>34511.633333333317</v>
      </c>
      <c r="AB1150" s="40"/>
      <c r="AC1150" s="40"/>
      <c r="AD1150" s="40"/>
      <c r="AE1150" s="40"/>
      <c r="AF1150" s="40"/>
      <c r="AG1150" s="40"/>
      <c r="AH1150" s="40"/>
    </row>
    <row r="1151" spans="1:34" s="29" customFormat="1" x14ac:dyDescent="0.25">
      <c r="A1151" s="56">
        <v>1148</v>
      </c>
      <c r="B1151" s="56" t="s">
        <v>1109</v>
      </c>
      <c r="C1151" s="40" t="s">
        <v>1185</v>
      </c>
      <c r="D1151" s="40" t="s">
        <v>1149</v>
      </c>
      <c r="E1151" s="40">
        <v>13.22</v>
      </c>
      <c r="F1151" s="38" t="s">
        <v>1839</v>
      </c>
      <c r="G1151" s="38" t="s">
        <v>780</v>
      </c>
      <c r="H1151" s="40">
        <v>30</v>
      </c>
      <c r="I1151" s="48">
        <v>43426</v>
      </c>
      <c r="J1151" s="48">
        <v>43468</v>
      </c>
      <c r="K1151" s="48">
        <v>43589</v>
      </c>
      <c r="L1151" s="40">
        <v>42</v>
      </c>
      <c r="M1151" s="40">
        <v>163</v>
      </c>
      <c r="N1151" s="40">
        <v>9150</v>
      </c>
      <c r="O1151" s="42">
        <f t="shared" si="120"/>
        <v>75365.5</v>
      </c>
      <c r="P1151" s="42"/>
      <c r="Q1151" s="42">
        <v>800</v>
      </c>
      <c r="R1151" s="42">
        <f t="shared" si="125"/>
        <v>15.975</v>
      </c>
      <c r="S1151" s="42">
        <f t="shared" si="121"/>
        <v>6589.333333333333</v>
      </c>
      <c r="T1151" s="49">
        <v>12780</v>
      </c>
      <c r="U1151" s="40"/>
      <c r="V1151" s="40"/>
      <c r="W1151" s="40"/>
      <c r="X1151" s="49">
        <v>700</v>
      </c>
      <c r="Y1151" s="42">
        <f t="shared" si="122"/>
        <v>5765.6666666666661</v>
      </c>
      <c r="Z1151" s="40">
        <f t="shared" si="123"/>
        <v>105264.59999999999</v>
      </c>
      <c r="AA1151" s="42">
        <f t="shared" si="124"/>
        <v>29899.099999999991</v>
      </c>
      <c r="AB1151" s="40"/>
      <c r="AC1151" s="40"/>
      <c r="AD1151" s="40"/>
      <c r="AE1151" s="40"/>
      <c r="AF1151" s="40"/>
      <c r="AG1151" s="40"/>
      <c r="AH1151" s="40"/>
    </row>
    <row r="1152" spans="1:34" s="29" customFormat="1" x14ac:dyDescent="0.25">
      <c r="A1152" s="56">
        <v>1149</v>
      </c>
      <c r="B1152" s="56" t="s">
        <v>1109</v>
      </c>
      <c r="C1152" s="40" t="s">
        <v>1186</v>
      </c>
      <c r="D1152" s="40" t="s">
        <v>1149</v>
      </c>
      <c r="E1152" s="40">
        <v>13.21</v>
      </c>
      <c r="F1152" s="38" t="s">
        <v>1840</v>
      </c>
      <c r="G1152" s="38" t="s">
        <v>783</v>
      </c>
      <c r="H1152" s="40">
        <v>30</v>
      </c>
      <c r="I1152" s="48">
        <v>43425</v>
      </c>
      <c r="J1152" s="48">
        <v>43467</v>
      </c>
      <c r="K1152" s="48">
        <v>43588</v>
      </c>
      <c r="L1152" s="40">
        <v>42</v>
      </c>
      <c r="M1152" s="40">
        <v>163</v>
      </c>
      <c r="N1152" s="40">
        <v>9000</v>
      </c>
      <c r="O1152" s="42">
        <f t="shared" si="120"/>
        <v>74130</v>
      </c>
      <c r="P1152" s="42"/>
      <c r="Q1152" s="42">
        <v>700</v>
      </c>
      <c r="R1152" s="42">
        <f t="shared" si="125"/>
        <v>16.785714285714285</v>
      </c>
      <c r="S1152" s="42">
        <f t="shared" si="121"/>
        <v>5765.6666666666661</v>
      </c>
      <c r="T1152" s="49">
        <v>11750</v>
      </c>
      <c r="U1152" s="40"/>
      <c r="V1152" s="40"/>
      <c r="W1152" s="40"/>
      <c r="X1152" s="49">
        <v>600</v>
      </c>
      <c r="Y1152" s="42">
        <f t="shared" si="122"/>
        <v>4942</v>
      </c>
      <c r="Z1152" s="40">
        <f t="shared" si="123"/>
        <v>96780.833333333314</v>
      </c>
      <c r="AA1152" s="42">
        <f t="shared" si="124"/>
        <v>22650.833333333314</v>
      </c>
      <c r="AB1152" s="40"/>
      <c r="AC1152" s="40"/>
      <c r="AD1152" s="40"/>
      <c r="AE1152" s="40"/>
      <c r="AF1152" s="40"/>
      <c r="AG1152" s="40"/>
      <c r="AH1152" s="40"/>
    </row>
    <row r="1153" spans="1:34" s="29" customFormat="1" x14ac:dyDescent="0.25">
      <c r="A1153" s="56">
        <v>1150</v>
      </c>
      <c r="B1153" s="56" t="s">
        <v>1109</v>
      </c>
      <c r="C1153" s="40" t="s">
        <v>1187</v>
      </c>
      <c r="D1153" s="40" t="s">
        <v>1149</v>
      </c>
      <c r="E1153" s="40">
        <v>13.2</v>
      </c>
      <c r="F1153" s="38" t="s">
        <v>1841</v>
      </c>
      <c r="G1153" s="38" t="s">
        <v>784</v>
      </c>
      <c r="H1153" s="40">
        <v>30</v>
      </c>
      <c r="I1153" s="48">
        <v>43426</v>
      </c>
      <c r="J1153" s="48">
        <v>43467</v>
      </c>
      <c r="K1153" s="48">
        <v>43589</v>
      </c>
      <c r="L1153" s="40">
        <v>41</v>
      </c>
      <c r="M1153" s="40">
        <v>163</v>
      </c>
      <c r="N1153" s="40">
        <v>9000</v>
      </c>
      <c r="O1153" s="42">
        <f t="shared" si="120"/>
        <v>74130</v>
      </c>
      <c r="P1153" s="42"/>
      <c r="Q1153" s="42">
        <v>750</v>
      </c>
      <c r="R1153" s="42">
        <f t="shared" si="125"/>
        <v>16.466666666666665</v>
      </c>
      <c r="S1153" s="42">
        <f t="shared" si="121"/>
        <v>6177.5</v>
      </c>
      <c r="T1153" s="49">
        <v>12350</v>
      </c>
      <c r="U1153" s="40"/>
      <c r="V1153" s="40"/>
      <c r="W1153" s="40"/>
      <c r="X1153" s="49">
        <v>600</v>
      </c>
      <c r="Y1153" s="42">
        <f t="shared" si="122"/>
        <v>4942</v>
      </c>
      <c r="Z1153" s="40">
        <f t="shared" si="123"/>
        <v>101722.83333333333</v>
      </c>
      <c r="AA1153" s="42">
        <f t="shared" si="124"/>
        <v>27592.833333333328</v>
      </c>
      <c r="AB1153" s="40"/>
      <c r="AC1153" s="40"/>
      <c r="AD1153" s="40"/>
      <c r="AE1153" s="40"/>
      <c r="AF1153" s="40"/>
      <c r="AG1153" s="40"/>
      <c r="AH1153" s="40"/>
    </row>
    <row r="1154" spans="1:34" s="29" customFormat="1" x14ac:dyDescent="0.25">
      <c r="A1154" s="56">
        <v>1151</v>
      </c>
      <c r="B1154" s="56" t="s">
        <v>1109</v>
      </c>
      <c r="C1154" s="40" t="s">
        <v>1188</v>
      </c>
      <c r="D1154" s="40" t="s">
        <v>1149</v>
      </c>
      <c r="E1154" s="40">
        <v>13.17</v>
      </c>
      <c r="F1154" s="38" t="s">
        <v>1842</v>
      </c>
      <c r="G1154" s="38" t="s">
        <v>785</v>
      </c>
      <c r="H1154" s="40">
        <v>30</v>
      </c>
      <c r="I1154" s="48">
        <v>43429</v>
      </c>
      <c r="J1154" s="48">
        <v>43470</v>
      </c>
      <c r="K1154" s="48">
        <v>43588</v>
      </c>
      <c r="L1154" s="40">
        <v>41</v>
      </c>
      <c r="M1154" s="40">
        <v>159</v>
      </c>
      <c r="N1154" s="40">
        <v>9350</v>
      </c>
      <c r="O1154" s="42">
        <f t="shared" si="120"/>
        <v>77012.833333333343</v>
      </c>
      <c r="P1154" s="42"/>
      <c r="Q1154" s="42">
        <v>800</v>
      </c>
      <c r="R1154" s="42">
        <f t="shared" si="125"/>
        <v>16.975000000000001</v>
      </c>
      <c r="S1154" s="42">
        <f t="shared" si="121"/>
        <v>6589.333333333333</v>
      </c>
      <c r="T1154" s="49">
        <v>13580</v>
      </c>
      <c r="U1154" s="40"/>
      <c r="V1154" s="40"/>
      <c r="W1154" s="40"/>
      <c r="X1154" s="49">
        <v>700</v>
      </c>
      <c r="Y1154" s="42">
        <f t="shared" si="122"/>
        <v>5765.6666666666661</v>
      </c>
      <c r="Z1154" s="40">
        <f t="shared" si="123"/>
        <v>111853.93333333333</v>
      </c>
      <c r="AA1154" s="42">
        <f t="shared" si="124"/>
        <v>34841.099999999991</v>
      </c>
      <c r="AB1154" s="40"/>
      <c r="AC1154" s="40"/>
      <c r="AD1154" s="40"/>
      <c r="AE1154" s="40"/>
      <c r="AF1154" s="40"/>
      <c r="AG1154" s="40"/>
      <c r="AH1154" s="40"/>
    </row>
    <row r="1155" spans="1:34" s="29" customFormat="1" x14ac:dyDescent="0.25">
      <c r="A1155" s="56">
        <v>1152</v>
      </c>
      <c r="B1155" s="56" t="s">
        <v>1109</v>
      </c>
      <c r="C1155" s="40" t="s">
        <v>1189</v>
      </c>
      <c r="D1155" s="40" t="s">
        <v>1149</v>
      </c>
      <c r="E1155" s="40">
        <v>13.16</v>
      </c>
      <c r="F1155" s="38" t="s">
        <v>1842</v>
      </c>
      <c r="G1155" s="38" t="s">
        <v>785</v>
      </c>
      <c r="H1155" s="40">
        <v>30</v>
      </c>
      <c r="I1155" s="48">
        <v>43429</v>
      </c>
      <c r="J1155" s="48">
        <v>43471</v>
      </c>
      <c r="K1155" s="48">
        <v>43588</v>
      </c>
      <c r="L1155" s="40">
        <v>42</v>
      </c>
      <c r="M1155" s="40">
        <v>159</v>
      </c>
      <c r="N1155" s="40">
        <v>9289</v>
      </c>
      <c r="O1155" s="42">
        <f t="shared" si="120"/>
        <v>76510.396666666667</v>
      </c>
      <c r="P1155" s="42"/>
      <c r="Q1155" s="42">
        <v>800</v>
      </c>
      <c r="R1155" s="42">
        <f t="shared" si="125"/>
        <v>15.8125</v>
      </c>
      <c r="S1155" s="42">
        <f t="shared" si="121"/>
        <v>6589.333333333333</v>
      </c>
      <c r="T1155" s="49">
        <v>12650</v>
      </c>
      <c r="U1155" s="40"/>
      <c r="V1155" s="40"/>
      <c r="W1155" s="40"/>
      <c r="X1155" s="49">
        <v>700</v>
      </c>
      <c r="Y1155" s="42">
        <f t="shared" si="122"/>
        <v>5765.6666666666661</v>
      </c>
      <c r="Z1155" s="40">
        <f t="shared" si="123"/>
        <v>104193.83333333333</v>
      </c>
      <c r="AA1155" s="42">
        <f t="shared" si="124"/>
        <v>27683.436666666661</v>
      </c>
      <c r="AB1155" s="40"/>
      <c r="AC1155" s="40"/>
      <c r="AD1155" s="40"/>
      <c r="AE1155" s="40"/>
      <c r="AF1155" s="40"/>
      <c r="AG1155" s="40"/>
      <c r="AH1155" s="40"/>
    </row>
    <row r="1156" spans="1:34" s="29" customFormat="1" x14ac:dyDescent="0.25">
      <c r="A1156" s="56">
        <v>1153</v>
      </c>
      <c r="B1156" s="56" t="s">
        <v>1109</v>
      </c>
      <c r="C1156" s="40" t="s">
        <v>1190</v>
      </c>
      <c r="D1156" s="40" t="s">
        <v>1149</v>
      </c>
      <c r="E1156" s="40">
        <v>13.14</v>
      </c>
      <c r="F1156" s="38" t="s">
        <v>1843</v>
      </c>
      <c r="G1156" s="38" t="s">
        <v>786</v>
      </c>
      <c r="H1156" s="40">
        <v>30</v>
      </c>
      <c r="I1156" s="48">
        <v>43426</v>
      </c>
      <c r="J1156" s="48">
        <v>43467</v>
      </c>
      <c r="K1156" s="48">
        <v>43588</v>
      </c>
      <c r="L1156" s="40">
        <v>41</v>
      </c>
      <c r="M1156" s="40">
        <v>162</v>
      </c>
      <c r="N1156" s="40">
        <v>9000</v>
      </c>
      <c r="O1156" s="42">
        <f t="shared" si="120"/>
        <v>74130</v>
      </c>
      <c r="P1156" s="42"/>
      <c r="Q1156" s="42">
        <v>700</v>
      </c>
      <c r="R1156" s="42">
        <f t="shared" si="125"/>
        <v>17.428571428571427</v>
      </c>
      <c r="S1156" s="42">
        <f t="shared" si="121"/>
        <v>5765.6666666666661</v>
      </c>
      <c r="T1156" s="49">
        <v>12200</v>
      </c>
      <c r="U1156" s="40"/>
      <c r="V1156" s="40"/>
      <c r="W1156" s="40"/>
      <c r="X1156" s="49">
        <v>600</v>
      </c>
      <c r="Y1156" s="42">
        <f t="shared" si="122"/>
        <v>4942</v>
      </c>
      <c r="Z1156" s="40">
        <f t="shared" si="123"/>
        <v>100487.33333333331</v>
      </c>
      <c r="AA1156" s="42">
        <f t="shared" si="124"/>
        <v>26357.333333333314</v>
      </c>
      <c r="AB1156" s="40"/>
      <c r="AC1156" s="40"/>
      <c r="AD1156" s="40"/>
      <c r="AE1156" s="40"/>
      <c r="AF1156" s="40"/>
      <c r="AG1156" s="40"/>
      <c r="AH1156" s="40"/>
    </row>
    <row r="1157" spans="1:34" s="29" customFormat="1" x14ac:dyDescent="0.25">
      <c r="A1157" s="56">
        <v>1154</v>
      </c>
      <c r="B1157" s="56" t="s">
        <v>1109</v>
      </c>
      <c r="C1157" s="40" t="s">
        <v>1191</v>
      </c>
      <c r="D1157" s="40" t="s">
        <v>1149</v>
      </c>
      <c r="E1157" s="40">
        <v>13.12</v>
      </c>
      <c r="F1157" s="38" t="s">
        <v>1844</v>
      </c>
      <c r="G1157" s="38" t="s">
        <v>787</v>
      </c>
      <c r="H1157" s="40">
        <v>30</v>
      </c>
      <c r="I1157" s="48">
        <v>43430</v>
      </c>
      <c r="J1157" s="48">
        <v>43472</v>
      </c>
      <c r="K1157" s="48">
        <v>43590</v>
      </c>
      <c r="L1157" s="40">
        <v>42</v>
      </c>
      <c r="M1157" s="40">
        <v>160</v>
      </c>
      <c r="N1157" s="40">
        <v>9350</v>
      </c>
      <c r="O1157" s="42">
        <f t="shared" ref="O1157:O1220" si="126">(N1157/H1157)*247.1</f>
        <v>77012.833333333343</v>
      </c>
      <c r="P1157" s="42"/>
      <c r="Q1157" s="42">
        <v>850</v>
      </c>
      <c r="R1157" s="42">
        <f t="shared" si="125"/>
        <v>15.823529411764707</v>
      </c>
      <c r="S1157" s="42">
        <f t="shared" ref="S1157:S1220" si="127">(Q1157/H1157)*247.1</f>
        <v>7001.1666666666661</v>
      </c>
      <c r="T1157" s="49">
        <v>13450</v>
      </c>
      <c r="U1157" s="40"/>
      <c r="V1157" s="40"/>
      <c r="W1157" s="40"/>
      <c r="X1157" s="49">
        <v>700</v>
      </c>
      <c r="Y1157" s="42">
        <f t="shared" ref="Y1157:Y1220" si="128">(X1157/H1157)*247.1</f>
        <v>5765.6666666666661</v>
      </c>
      <c r="Z1157" s="40">
        <f t="shared" ref="Z1157:Z1220" si="129">S1157*R1157</f>
        <v>110783.16666666666</v>
      </c>
      <c r="AA1157" s="42">
        <f t="shared" ref="AA1157:AA1220" si="130">Z1157-O1157</f>
        <v>33770.333333333314</v>
      </c>
      <c r="AB1157" s="40"/>
      <c r="AC1157" s="40"/>
      <c r="AD1157" s="40"/>
      <c r="AE1157" s="40"/>
      <c r="AF1157" s="40"/>
      <c r="AG1157" s="40"/>
      <c r="AH1157" s="40"/>
    </row>
    <row r="1158" spans="1:34" s="29" customFormat="1" x14ac:dyDescent="0.25">
      <c r="A1158" s="56">
        <v>1155</v>
      </c>
      <c r="B1158" s="56" t="s">
        <v>1109</v>
      </c>
      <c r="C1158" s="40" t="s">
        <v>1192</v>
      </c>
      <c r="D1158" s="40" t="s">
        <v>1149</v>
      </c>
      <c r="E1158" s="40">
        <v>13.11</v>
      </c>
      <c r="F1158" s="38" t="s">
        <v>1845</v>
      </c>
      <c r="G1158" s="38" t="s">
        <v>788</v>
      </c>
      <c r="H1158" s="40">
        <v>30</v>
      </c>
      <c r="I1158" s="48">
        <v>43426</v>
      </c>
      <c r="J1158" s="48">
        <v>43467</v>
      </c>
      <c r="K1158" s="48">
        <v>43591</v>
      </c>
      <c r="L1158" s="40">
        <v>41</v>
      </c>
      <c r="M1158" s="40">
        <v>165</v>
      </c>
      <c r="N1158" s="40">
        <v>9090</v>
      </c>
      <c r="O1158" s="42">
        <f t="shared" si="126"/>
        <v>74871.3</v>
      </c>
      <c r="P1158" s="42"/>
      <c r="Q1158" s="42">
        <v>700</v>
      </c>
      <c r="R1158" s="42">
        <f t="shared" si="125"/>
        <v>17.785714285714285</v>
      </c>
      <c r="S1158" s="42">
        <f t="shared" si="127"/>
        <v>5765.6666666666661</v>
      </c>
      <c r="T1158" s="49">
        <v>12450</v>
      </c>
      <c r="U1158" s="40"/>
      <c r="V1158" s="40"/>
      <c r="W1158" s="40"/>
      <c r="X1158" s="49">
        <v>600</v>
      </c>
      <c r="Y1158" s="42">
        <f t="shared" si="128"/>
        <v>4942</v>
      </c>
      <c r="Z1158" s="40">
        <f t="shared" si="129"/>
        <v>102546.49999999999</v>
      </c>
      <c r="AA1158" s="42">
        <f t="shared" si="130"/>
        <v>27675.199999999983</v>
      </c>
      <c r="AB1158" s="40"/>
      <c r="AC1158" s="40"/>
      <c r="AD1158" s="40"/>
      <c r="AE1158" s="40"/>
      <c r="AF1158" s="40"/>
      <c r="AG1158" s="40"/>
      <c r="AH1158" s="40"/>
    </row>
    <row r="1159" spans="1:34" s="29" customFormat="1" x14ac:dyDescent="0.25">
      <c r="A1159" s="56">
        <v>1156</v>
      </c>
      <c r="B1159" s="56" t="s">
        <v>1109</v>
      </c>
      <c r="C1159" s="40" t="s">
        <v>1193</v>
      </c>
      <c r="D1159" s="40" t="s">
        <v>1149</v>
      </c>
      <c r="E1159" s="42">
        <v>13.1</v>
      </c>
      <c r="F1159" s="38" t="s">
        <v>1846</v>
      </c>
      <c r="G1159" s="38" t="s">
        <v>789</v>
      </c>
      <c r="H1159" s="40">
        <v>30</v>
      </c>
      <c r="I1159" s="48">
        <v>43425</v>
      </c>
      <c r="J1159" s="48">
        <v>43469</v>
      </c>
      <c r="K1159" s="48">
        <v>43588</v>
      </c>
      <c r="L1159" s="40">
        <v>44</v>
      </c>
      <c r="M1159" s="40">
        <v>163</v>
      </c>
      <c r="N1159" s="40">
        <v>9250</v>
      </c>
      <c r="O1159" s="42">
        <f t="shared" si="126"/>
        <v>76189.166666666657</v>
      </c>
      <c r="P1159" s="42"/>
      <c r="Q1159" s="42">
        <v>700</v>
      </c>
      <c r="R1159" s="42">
        <f t="shared" si="125"/>
        <v>17.914285714285715</v>
      </c>
      <c r="S1159" s="42">
        <f t="shared" si="127"/>
        <v>5765.6666666666661</v>
      </c>
      <c r="T1159" s="49">
        <v>12540</v>
      </c>
      <c r="U1159" s="40"/>
      <c r="V1159" s="40"/>
      <c r="W1159" s="40"/>
      <c r="X1159" s="49">
        <v>600</v>
      </c>
      <c r="Y1159" s="42">
        <f t="shared" si="128"/>
        <v>4942</v>
      </c>
      <c r="Z1159" s="40">
        <f t="shared" si="129"/>
        <v>103287.79999999999</v>
      </c>
      <c r="AA1159" s="42">
        <f t="shared" si="130"/>
        <v>27098.633333333331</v>
      </c>
      <c r="AB1159" s="40"/>
      <c r="AC1159" s="40"/>
      <c r="AD1159" s="40"/>
      <c r="AE1159" s="40"/>
      <c r="AF1159" s="40"/>
      <c r="AG1159" s="40"/>
      <c r="AH1159" s="40"/>
    </row>
    <row r="1160" spans="1:34" s="29" customFormat="1" x14ac:dyDescent="0.25">
      <c r="A1160" s="56">
        <v>1157</v>
      </c>
      <c r="B1160" s="56" t="s">
        <v>1109</v>
      </c>
      <c r="C1160" s="40" t="s">
        <v>1194</v>
      </c>
      <c r="D1160" s="40" t="s">
        <v>1149</v>
      </c>
      <c r="E1160" s="40">
        <v>13.8</v>
      </c>
      <c r="F1160" s="38" t="s">
        <v>1846</v>
      </c>
      <c r="G1160" s="38" t="s">
        <v>789</v>
      </c>
      <c r="H1160" s="40">
        <v>30</v>
      </c>
      <c r="I1160" s="48">
        <v>43426</v>
      </c>
      <c r="J1160" s="48">
        <v>43469</v>
      </c>
      <c r="K1160" s="48">
        <v>43588</v>
      </c>
      <c r="L1160" s="40">
        <v>43</v>
      </c>
      <c r="M1160" s="40">
        <v>162</v>
      </c>
      <c r="N1160" s="40">
        <v>9150</v>
      </c>
      <c r="O1160" s="42">
        <f t="shared" si="126"/>
        <v>75365.5</v>
      </c>
      <c r="P1160" s="42"/>
      <c r="Q1160" s="42">
        <v>700</v>
      </c>
      <c r="R1160" s="42">
        <f t="shared" si="125"/>
        <v>17.985714285714284</v>
      </c>
      <c r="S1160" s="42">
        <f t="shared" si="127"/>
        <v>5765.6666666666661</v>
      </c>
      <c r="T1160" s="49">
        <v>12590</v>
      </c>
      <c r="U1160" s="40"/>
      <c r="V1160" s="40"/>
      <c r="W1160" s="40"/>
      <c r="X1160" s="49">
        <v>600</v>
      </c>
      <c r="Y1160" s="42">
        <f t="shared" si="128"/>
        <v>4942</v>
      </c>
      <c r="Z1160" s="40">
        <f t="shared" si="129"/>
        <v>103699.63333333332</v>
      </c>
      <c r="AA1160" s="42">
        <f t="shared" si="130"/>
        <v>28334.133333333317</v>
      </c>
      <c r="AB1160" s="40"/>
      <c r="AC1160" s="40"/>
      <c r="AD1160" s="40"/>
      <c r="AE1160" s="40"/>
      <c r="AF1160" s="40"/>
      <c r="AG1160" s="40"/>
      <c r="AH1160" s="40"/>
    </row>
    <row r="1161" spans="1:34" s="29" customFormat="1" x14ac:dyDescent="0.25">
      <c r="A1161" s="56">
        <v>1158</v>
      </c>
      <c r="B1161" s="56" t="s">
        <v>1109</v>
      </c>
      <c r="C1161" s="40" t="s">
        <v>1195</v>
      </c>
      <c r="D1161" s="40" t="s">
        <v>1149</v>
      </c>
      <c r="E1161" s="40">
        <v>13.6</v>
      </c>
      <c r="F1161" s="38" t="s">
        <v>1847</v>
      </c>
      <c r="G1161" s="38" t="s">
        <v>790</v>
      </c>
      <c r="H1161" s="40">
        <v>30</v>
      </c>
      <c r="I1161" s="48">
        <v>43426</v>
      </c>
      <c r="J1161" s="48">
        <v>43468</v>
      </c>
      <c r="K1161" s="48">
        <v>43587</v>
      </c>
      <c r="L1161" s="40">
        <v>42</v>
      </c>
      <c r="M1161" s="40">
        <v>161</v>
      </c>
      <c r="N1161" s="40">
        <v>9200</v>
      </c>
      <c r="O1161" s="42">
        <f t="shared" si="126"/>
        <v>75777.333333333343</v>
      </c>
      <c r="P1161" s="42"/>
      <c r="Q1161" s="42">
        <v>850</v>
      </c>
      <c r="R1161" s="42">
        <f t="shared" si="125"/>
        <v>15.235294117647058</v>
      </c>
      <c r="S1161" s="42">
        <f t="shared" si="127"/>
        <v>7001.1666666666661</v>
      </c>
      <c r="T1161" s="49">
        <v>12950</v>
      </c>
      <c r="U1161" s="40"/>
      <c r="V1161" s="40"/>
      <c r="W1161" s="40"/>
      <c r="X1161" s="49">
        <v>700</v>
      </c>
      <c r="Y1161" s="42">
        <f t="shared" si="128"/>
        <v>5765.6666666666661</v>
      </c>
      <c r="Z1161" s="40">
        <f t="shared" si="129"/>
        <v>106664.83333333331</v>
      </c>
      <c r="AA1161" s="42">
        <f t="shared" si="130"/>
        <v>30887.499999999971</v>
      </c>
      <c r="AB1161" s="40"/>
      <c r="AC1161" s="40"/>
      <c r="AD1161" s="40"/>
      <c r="AE1161" s="40"/>
      <c r="AF1161" s="40"/>
      <c r="AG1161" s="40"/>
      <c r="AH1161" s="40"/>
    </row>
    <row r="1162" spans="1:34" s="29" customFormat="1" x14ac:dyDescent="0.25">
      <c r="A1162" s="56">
        <v>1159</v>
      </c>
      <c r="B1162" s="56" t="s">
        <v>1109</v>
      </c>
      <c r="C1162" s="40" t="s">
        <v>1196</v>
      </c>
      <c r="D1162" s="40" t="s">
        <v>1149</v>
      </c>
      <c r="E1162" s="40">
        <v>13.5</v>
      </c>
      <c r="F1162" s="38" t="s">
        <v>1848</v>
      </c>
      <c r="G1162" s="38" t="s">
        <v>791</v>
      </c>
      <c r="H1162" s="40">
        <v>30</v>
      </c>
      <c r="I1162" s="48">
        <v>43426</v>
      </c>
      <c r="J1162" s="48">
        <v>43467</v>
      </c>
      <c r="K1162" s="48">
        <v>43587</v>
      </c>
      <c r="L1162" s="40">
        <v>41</v>
      </c>
      <c r="M1162" s="40">
        <v>161</v>
      </c>
      <c r="N1162" s="40">
        <v>9400</v>
      </c>
      <c r="O1162" s="42">
        <f t="shared" si="126"/>
        <v>77424.666666666657</v>
      </c>
      <c r="P1162" s="42"/>
      <c r="Q1162" s="42">
        <v>840</v>
      </c>
      <c r="R1162" s="42">
        <f t="shared" si="125"/>
        <v>16.36904761904762</v>
      </c>
      <c r="S1162" s="42">
        <f t="shared" si="127"/>
        <v>6918.8</v>
      </c>
      <c r="T1162" s="49">
        <v>13750</v>
      </c>
      <c r="U1162" s="40"/>
      <c r="V1162" s="40"/>
      <c r="W1162" s="40"/>
      <c r="X1162" s="49">
        <v>700</v>
      </c>
      <c r="Y1162" s="42">
        <f t="shared" si="128"/>
        <v>5765.6666666666661</v>
      </c>
      <c r="Z1162" s="40">
        <f t="shared" si="129"/>
        <v>113254.16666666669</v>
      </c>
      <c r="AA1162" s="42">
        <f t="shared" si="130"/>
        <v>35829.500000000029</v>
      </c>
      <c r="AB1162" s="40"/>
      <c r="AC1162" s="40"/>
      <c r="AD1162" s="40"/>
      <c r="AE1162" s="40"/>
      <c r="AF1162" s="40"/>
      <c r="AG1162" s="40"/>
      <c r="AH1162" s="40"/>
    </row>
    <row r="1163" spans="1:34" s="29" customFormat="1" x14ac:dyDescent="0.25">
      <c r="A1163" s="56">
        <v>1160</v>
      </c>
      <c r="B1163" s="56" t="s">
        <v>1109</v>
      </c>
      <c r="C1163" s="40" t="s">
        <v>1197</v>
      </c>
      <c r="D1163" s="40" t="s">
        <v>1149</v>
      </c>
      <c r="E1163" s="40">
        <v>13.4</v>
      </c>
      <c r="F1163" s="38" t="s">
        <v>1849</v>
      </c>
      <c r="G1163" s="38" t="s">
        <v>792</v>
      </c>
      <c r="H1163" s="40">
        <v>30</v>
      </c>
      <c r="I1163" s="48">
        <v>43426</v>
      </c>
      <c r="J1163" s="48">
        <v>43469</v>
      </c>
      <c r="K1163" s="48">
        <v>43588</v>
      </c>
      <c r="L1163" s="40">
        <v>43</v>
      </c>
      <c r="M1163" s="40">
        <v>162</v>
      </c>
      <c r="N1163" s="40">
        <v>9350</v>
      </c>
      <c r="O1163" s="42">
        <f t="shared" si="126"/>
        <v>77012.833333333343</v>
      </c>
      <c r="P1163" s="42"/>
      <c r="Q1163" s="42">
        <v>750</v>
      </c>
      <c r="R1163" s="42">
        <f t="shared" si="125"/>
        <v>17.186666666666667</v>
      </c>
      <c r="S1163" s="42">
        <f t="shared" si="127"/>
        <v>6177.5</v>
      </c>
      <c r="T1163" s="49">
        <v>12890</v>
      </c>
      <c r="U1163" s="40"/>
      <c r="V1163" s="40"/>
      <c r="W1163" s="40"/>
      <c r="X1163" s="49">
        <v>600</v>
      </c>
      <c r="Y1163" s="42">
        <f t="shared" si="128"/>
        <v>4942</v>
      </c>
      <c r="Z1163" s="40">
        <f t="shared" si="129"/>
        <v>106170.63333333333</v>
      </c>
      <c r="AA1163" s="42">
        <f t="shared" si="130"/>
        <v>29157.799999999988</v>
      </c>
      <c r="AB1163" s="40"/>
      <c r="AC1163" s="40"/>
      <c r="AD1163" s="40"/>
      <c r="AE1163" s="40"/>
      <c r="AF1163" s="40"/>
      <c r="AG1163" s="40"/>
      <c r="AH1163" s="40"/>
    </row>
    <row r="1164" spans="1:34" s="29" customFormat="1" x14ac:dyDescent="0.25">
      <c r="A1164" s="56">
        <v>1161</v>
      </c>
      <c r="B1164" s="56" t="s">
        <v>1109</v>
      </c>
      <c r="C1164" s="40" t="s">
        <v>1198</v>
      </c>
      <c r="D1164" s="40" t="s">
        <v>1149</v>
      </c>
      <c r="E1164" s="40">
        <v>13.3</v>
      </c>
      <c r="F1164" s="38" t="s">
        <v>1850</v>
      </c>
      <c r="G1164" s="38" t="s">
        <v>787</v>
      </c>
      <c r="H1164" s="40">
        <v>30</v>
      </c>
      <c r="I1164" s="48">
        <v>43426</v>
      </c>
      <c r="J1164" s="48">
        <v>43467</v>
      </c>
      <c r="K1164" s="48">
        <v>43587</v>
      </c>
      <c r="L1164" s="40">
        <v>41</v>
      </c>
      <c r="M1164" s="40">
        <v>161</v>
      </c>
      <c r="N1164" s="40">
        <v>9200</v>
      </c>
      <c r="O1164" s="42">
        <f t="shared" si="126"/>
        <v>75777.333333333343</v>
      </c>
      <c r="P1164" s="42"/>
      <c r="Q1164" s="42">
        <v>750</v>
      </c>
      <c r="R1164" s="42">
        <f t="shared" si="125"/>
        <v>16.72</v>
      </c>
      <c r="S1164" s="42">
        <f t="shared" si="127"/>
        <v>6177.5</v>
      </c>
      <c r="T1164" s="49">
        <v>12540</v>
      </c>
      <c r="U1164" s="40"/>
      <c r="V1164" s="40"/>
      <c r="W1164" s="40"/>
      <c r="X1164" s="49">
        <v>600</v>
      </c>
      <c r="Y1164" s="42">
        <f t="shared" si="128"/>
        <v>4942</v>
      </c>
      <c r="Z1164" s="40">
        <f t="shared" si="129"/>
        <v>103287.79999999999</v>
      </c>
      <c r="AA1164" s="42">
        <f t="shared" si="130"/>
        <v>27510.466666666645</v>
      </c>
      <c r="AB1164" s="40"/>
      <c r="AC1164" s="40"/>
      <c r="AD1164" s="40"/>
      <c r="AE1164" s="40"/>
      <c r="AF1164" s="40"/>
      <c r="AG1164" s="40"/>
      <c r="AH1164" s="40"/>
    </row>
    <row r="1165" spans="1:34" s="29" customFormat="1" x14ac:dyDescent="0.25">
      <c r="A1165" s="56">
        <v>1162</v>
      </c>
      <c r="B1165" s="56" t="s">
        <v>1109</v>
      </c>
      <c r="C1165" s="40" t="s">
        <v>1199</v>
      </c>
      <c r="D1165" s="40" t="s">
        <v>1149</v>
      </c>
      <c r="E1165" s="40">
        <v>13.2</v>
      </c>
      <c r="F1165" s="38" t="s">
        <v>1844</v>
      </c>
      <c r="G1165" s="38" t="s">
        <v>787</v>
      </c>
      <c r="H1165" s="40">
        <v>30</v>
      </c>
      <c r="I1165" s="48">
        <v>43426</v>
      </c>
      <c r="J1165" s="48">
        <v>43468</v>
      </c>
      <c r="K1165" s="48">
        <v>43589</v>
      </c>
      <c r="L1165" s="40">
        <v>42</v>
      </c>
      <c r="M1165" s="40">
        <v>163</v>
      </c>
      <c r="N1165" s="40">
        <v>9170</v>
      </c>
      <c r="O1165" s="42">
        <f t="shared" si="126"/>
        <v>75530.233333333337</v>
      </c>
      <c r="P1165" s="42"/>
      <c r="Q1165" s="42">
        <v>800</v>
      </c>
      <c r="R1165" s="42">
        <f t="shared" si="125"/>
        <v>15.675000000000001</v>
      </c>
      <c r="S1165" s="42">
        <f t="shared" si="127"/>
        <v>6589.333333333333</v>
      </c>
      <c r="T1165" s="49">
        <v>12540</v>
      </c>
      <c r="U1165" s="40"/>
      <c r="V1165" s="40"/>
      <c r="W1165" s="40"/>
      <c r="X1165" s="49">
        <v>700</v>
      </c>
      <c r="Y1165" s="42">
        <f t="shared" si="128"/>
        <v>5765.6666666666661</v>
      </c>
      <c r="Z1165" s="40">
        <f t="shared" si="129"/>
        <v>103287.8</v>
      </c>
      <c r="AA1165" s="42">
        <f t="shared" si="130"/>
        <v>27757.566666666666</v>
      </c>
      <c r="AB1165" s="40"/>
      <c r="AC1165" s="40"/>
      <c r="AD1165" s="40"/>
      <c r="AE1165" s="40"/>
      <c r="AF1165" s="40"/>
      <c r="AG1165" s="40"/>
      <c r="AH1165" s="40"/>
    </row>
    <row r="1166" spans="1:34" s="29" customFormat="1" x14ac:dyDescent="0.25">
      <c r="A1166" s="56">
        <v>1163</v>
      </c>
      <c r="B1166" s="56" t="s">
        <v>1109</v>
      </c>
      <c r="C1166" s="40" t="s">
        <v>1200</v>
      </c>
      <c r="D1166" s="40" t="s">
        <v>1149</v>
      </c>
      <c r="E1166" s="40">
        <v>14.25</v>
      </c>
      <c r="F1166" s="38" t="s">
        <v>1851</v>
      </c>
      <c r="G1166" s="38" t="s">
        <v>793</v>
      </c>
      <c r="H1166" s="40">
        <v>30</v>
      </c>
      <c r="I1166" s="48">
        <v>43426</v>
      </c>
      <c r="J1166" s="48">
        <v>43469</v>
      </c>
      <c r="K1166" s="48">
        <v>43560</v>
      </c>
      <c r="L1166" s="40">
        <v>43</v>
      </c>
      <c r="M1166" s="40">
        <v>134</v>
      </c>
      <c r="N1166" s="40">
        <v>9100</v>
      </c>
      <c r="O1166" s="42">
        <f t="shared" si="126"/>
        <v>74953.666666666657</v>
      </c>
      <c r="P1166" s="42"/>
      <c r="Q1166" s="42">
        <v>760</v>
      </c>
      <c r="R1166" s="42">
        <f t="shared" si="125"/>
        <v>15.460526315789474</v>
      </c>
      <c r="S1166" s="42">
        <f t="shared" si="127"/>
        <v>6259.8666666666659</v>
      </c>
      <c r="T1166" s="49">
        <v>11750</v>
      </c>
      <c r="U1166" s="40"/>
      <c r="V1166" s="40"/>
      <c r="W1166" s="40"/>
      <c r="X1166" s="49">
        <v>600</v>
      </c>
      <c r="Y1166" s="42">
        <f t="shared" si="128"/>
        <v>4942</v>
      </c>
      <c r="Z1166" s="40">
        <f t="shared" si="129"/>
        <v>96780.833333333328</v>
      </c>
      <c r="AA1166" s="42">
        <f t="shared" si="130"/>
        <v>21827.166666666672</v>
      </c>
      <c r="AB1166" s="40"/>
      <c r="AC1166" s="40"/>
      <c r="AD1166" s="40"/>
      <c r="AE1166" s="40"/>
      <c r="AF1166" s="40"/>
      <c r="AG1166" s="40"/>
      <c r="AH1166" s="40"/>
    </row>
    <row r="1167" spans="1:34" s="29" customFormat="1" x14ac:dyDescent="0.25">
      <c r="A1167" s="56">
        <v>1164</v>
      </c>
      <c r="B1167" s="56" t="s">
        <v>1109</v>
      </c>
      <c r="C1167" s="40" t="s">
        <v>1201</v>
      </c>
      <c r="D1167" s="40" t="s">
        <v>1149</v>
      </c>
      <c r="E1167" s="40">
        <v>15.25</v>
      </c>
      <c r="F1167" s="38" t="s">
        <v>1852</v>
      </c>
      <c r="G1167" s="38" t="s">
        <v>794</v>
      </c>
      <c r="H1167" s="40">
        <v>30</v>
      </c>
      <c r="I1167" s="48">
        <v>43426</v>
      </c>
      <c r="J1167" s="48">
        <v>43467</v>
      </c>
      <c r="K1167" s="48">
        <v>43589</v>
      </c>
      <c r="L1167" s="40">
        <v>41</v>
      </c>
      <c r="M1167" s="40">
        <v>163</v>
      </c>
      <c r="N1167" s="40">
        <v>9100</v>
      </c>
      <c r="O1167" s="42">
        <f t="shared" si="126"/>
        <v>74953.666666666657</v>
      </c>
      <c r="P1167" s="42"/>
      <c r="Q1167" s="42">
        <v>822</v>
      </c>
      <c r="R1167" s="42">
        <f t="shared" si="125"/>
        <v>15.681265206812652</v>
      </c>
      <c r="S1167" s="42">
        <f t="shared" si="127"/>
        <v>6770.5399999999991</v>
      </c>
      <c r="T1167" s="49">
        <v>12890</v>
      </c>
      <c r="U1167" s="40"/>
      <c r="V1167" s="40"/>
      <c r="W1167" s="40"/>
      <c r="X1167" s="49">
        <v>720</v>
      </c>
      <c r="Y1167" s="42">
        <f t="shared" si="128"/>
        <v>5930.4</v>
      </c>
      <c r="Z1167" s="40">
        <f t="shared" si="129"/>
        <v>106170.63333333332</v>
      </c>
      <c r="AA1167" s="42">
        <f t="shared" si="130"/>
        <v>31216.96666666666</v>
      </c>
      <c r="AB1167" s="40"/>
      <c r="AC1167" s="40"/>
      <c r="AD1167" s="40"/>
      <c r="AE1167" s="40"/>
      <c r="AF1167" s="40"/>
      <c r="AG1167" s="40"/>
      <c r="AH1167" s="40"/>
    </row>
    <row r="1168" spans="1:34" s="29" customFormat="1" x14ac:dyDescent="0.25">
      <c r="A1168" s="56">
        <v>1165</v>
      </c>
      <c r="B1168" s="56" t="s">
        <v>1109</v>
      </c>
      <c r="C1168" s="40" t="s">
        <v>1202</v>
      </c>
      <c r="D1168" s="40" t="s">
        <v>1149</v>
      </c>
      <c r="E1168" s="40">
        <v>15.2</v>
      </c>
      <c r="F1168" s="38" t="s">
        <v>1853</v>
      </c>
      <c r="G1168" s="38" t="s">
        <v>795</v>
      </c>
      <c r="H1168" s="40">
        <v>30</v>
      </c>
      <c r="I1168" s="48">
        <v>43427</v>
      </c>
      <c r="J1168" s="48">
        <v>43472</v>
      </c>
      <c r="K1168" s="48">
        <v>43587</v>
      </c>
      <c r="L1168" s="40">
        <v>45</v>
      </c>
      <c r="M1168" s="40">
        <v>160</v>
      </c>
      <c r="N1168" s="40">
        <v>9150</v>
      </c>
      <c r="O1168" s="42">
        <f t="shared" si="126"/>
        <v>75365.5</v>
      </c>
      <c r="P1168" s="42"/>
      <c r="Q1168" s="42">
        <v>830</v>
      </c>
      <c r="R1168" s="42">
        <f t="shared" si="125"/>
        <v>15.506024096385541</v>
      </c>
      <c r="S1168" s="42">
        <f t="shared" si="127"/>
        <v>6836.4333333333334</v>
      </c>
      <c r="T1168" s="49">
        <v>12870</v>
      </c>
      <c r="U1168" s="40"/>
      <c r="V1168" s="40"/>
      <c r="W1168" s="40"/>
      <c r="X1168" s="49">
        <v>760</v>
      </c>
      <c r="Y1168" s="42">
        <f t="shared" si="128"/>
        <v>6259.8666666666659</v>
      </c>
      <c r="Z1168" s="40">
        <f t="shared" si="129"/>
        <v>106005.9</v>
      </c>
      <c r="AA1168" s="42">
        <f t="shared" si="130"/>
        <v>30640.399999999994</v>
      </c>
      <c r="AB1168" s="40"/>
      <c r="AC1168" s="40"/>
      <c r="AD1168" s="40"/>
      <c r="AE1168" s="40"/>
      <c r="AF1168" s="40"/>
      <c r="AG1168" s="40"/>
      <c r="AH1168" s="40"/>
    </row>
    <row r="1169" spans="1:34" s="29" customFormat="1" x14ac:dyDescent="0.25">
      <c r="A1169" s="56">
        <v>1166</v>
      </c>
      <c r="B1169" s="56" t="s">
        <v>1109</v>
      </c>
      <c r="C1169" s="40" t="s">
        <v>1203</v>
      </c>
      <c r="D1169" s="40" t="s">
        <v>1149</v>
      </c>
      <c r="E1169" s="40">
        <v>15.19</v>
      </c>
      <c r="F1169" s="38" t="s">
        <v>1854</v>
      </c>
      <c r="G1169" s="38" t="s">
        <v>796</v>
      </c>
      <c r="H1169" s="40">
        <v>30</v>
      </c>
      <c r="I1169" s="48">
        <v>43428</v>
      </c>
      <c r="J1169" s="48">
        <v>43472</v>
      </c>
      <c r="K1169" s="48">
        <v>43588</v>
      </c>
      <c r="L1169" s="40">
        <v>44</v>
      </c>
      <c r="M1169" s="40">
        <v>160</v>
      </c>
      <c r="N1169" s="40">
        <v>9150</v>
      </c>
      <c r="O1169" s="42">
        <f t="shared" si="126"/>
        <v>75365.5</v>
      </c>
      <c r="P1169" s="42"/>
      <c r="Q1169" s="42">
        <v>850</v>
      </c>
      <c r="R1169" s="42">
        <f t="shared" si="125"/>
        <v>14.988235294117647</v>
      </c>
      <c r="S1169" s="42">
        <f t="shared" si="127"/>
        <v>7001.1666666666661</v>
      </c>
      <c r="T1169" s="49">
        <v>12740</v>
      </c>
      <c r="U1169" s="40"/>
      <c r="V1169" s="40"/>
      <c r="W1169" s="40"/>
      <c r="X1169" s="49">
        <v>720</v>
      </c>
      <c r="Y1169" s="42">
        <f t="shared" si="128"/>
        <v>5930.4</v>
      </c>
      <c r="Z1169" s="40">
        <f t="shared" si="129"/>
        <v>104935.13333333333</v>
      </c>
      <c r="AA1169" s="42">
        <f t="shared" si="130"/>
        <v>29569.633333333331</v>
      </c>
      <c r="AB1169" s="40"/>
      <c r="AC1169" s="40"/>
      <c r="AD1169" s="40"/>
      <c r="AE1169" s="40"/>
      <c r="AF1169" s="40"/>
      <c r="AG1169" s="40"/>
      <c r="AH1169" s="40"/>
    </row>
    <row r="1170" spans="1:34" s="29" customFormat="1" x14ac:dyDescent="0.25">
      <c r="A1170" s="56">
        <v>1167</v>
      </c>
      <c r="B1170" s="56" t="s">
        <v>1109</v>
      </c>
      <c r="C1170" s="40" t="s">
        <v>1204</v>
      </c>
      <c r="D1170" s="40" t="s">
        <v>1149</v>
      </c>
      <c r="E1170" s="40">
        <v>15.15</v>
      </c>
      <c r="F1170" s="38" t="s">
        <v>1855</v>
      </c>
      <c r="G1170" s="38" t="s">
        <v>798</v>
      </c>
      <c r="H1170" s="40">
        <v>30</v>
      </c>
      <c r="I1170" s="48">
        <v>43430</v>
      </c>
      <c r="J1170" s="48">
        <v>43473</v>
      </c>
      <c r="K1170" s="48">
        <v>43590</v>
      </c>
      <c r="L1170" s="40">
        <v>43</v>
      </c>
      <c r="M1170" s="40">
        <v>160</v>
      </c>
      <c r="N1170" s="40">
        <v>9150</v>
      </c>
      <c r="O1170" s="42">
        <f t="shared" si="126"/>
        <v>75365.5</v>
      </c>
      <c r="P1170" s="42"/>
      <c r="Q1170" s="42">
        <v>850</v>
      </c>
      <c r="R1170" s="42">
        <f t="shared" si="125"/>
        <v>15.552941176470588</v>
      </c>
      <c r="S1170" s="42">
        <f t="shared" si="127"/>
        <v>7001.1666666666661</v>
      </c>
      <c r="T1170" s="49">
        <v>13220</v>
      </c>
      <c r="U1170" s="40"/>
      <c r="V1170" s="40"/>
      <c r="W1170" s="40"/>
      <c r="X1170" s="49">
        <v>785</v>
      </c>
      <c r="Y1170" s="42">
        <f t="shared" si="128"/>
        <v>6465.7833333333338</v>
      </c>
      <c r="Z1170" s="40">
        <f t="shared" si="129"/>
        <v>108888.73333333332</v>
      </c>
      <c r="AA1170" s="42">
        <f t="shared" si="130"/>
        <v>33523.233333333323</v>
      </c>
      <c r="AB1170" s="40"/>
      <c r="AC1170" s="40"/>
      <c r="AD1170" s="40"/>
      <c r="AE1170" s="40"/>
      <c r="AF1170" s="40"/>
      <c r="AG1170" s="40"/>
      <c r="AH1170" s="40"/>
    </row>
    <row r="1171" spans="1:34" s="29" customFormat="1" x14ac:dyDescent="0.25">
      <c r="A1171" s="56">
        <v>1168</v>
      </c>
      <c r="B1171" s="56" t="s">
        <v>1109</v>
      </c>
      <c r="C1171" s="40" t="s">
        <v>1205</v>
      </c>
      <c r="D1171" s="40" t="s">
        <v>1149</v>
      </c>
      <c r="E1171" s="40">
        <v>15.13</v>
      </c>
      <c r="F1171" s="38" t="s">
        <v>1856</v>
      </c>
      <c r="G1171" s="38" t="s">
        <v>799</v>
      </c>
      <c r="H1171" s="40">
        <v>30</v>
      </c>
      <c r="I1171" s="48">
        <v>43430</v>
      </c>
      <c r="J1171" s="48">
        <v>43470</v>
      </c>
      <c r="K1171" s="48">
        <v>43590</v>
      </c>
      <c r="L1171" s="40">
        <v>40</v>
      </c>
      <c r="M1171" s="40">
        <v>160</v>
      </c>
      <c r="N1171" s="40">
        <v>9200</v>
      </c>
      <c r="O1171" s="42">
        <f t="shared" si="126"/>
        <v>75777.333333333343</v>
      </c>
      <c r="P1171" s="42"/>
      <c r="Q1171" s="42">
        <v>770</v>
      </c>
      <c r="R1171" s="42">
        <f t="shared" si="125"/>
        <v>14.623376623376624</v>
      </c>
      <c r="S1171" s="42">
        <f t="shared" si="127"/>
        <v>6342.2333333333336</v>
      </c>
      <c r="T1171" s="49">
        <v>11260</v>
      </c>
      <c r="U1171" s="40"/>
      <c r="V1171" s="40"/>
      <c r="W1171" s="40"/>
      <c r="X1171" s="49">
        <v>650</v>
      </c>
      <c r="Y1171" s="42">
        <f t="shared" si="128"/>
        <v>5353.8333333333339</v>
      </c>
      <c r="Z1171" s="40">
        <f t="shared" si="129"/>
        <v>92744.866666666669</v>
      </c>
      <c r="AA1171" s="42">
        <f t="shared" si="130"/>
        <v>16967.533333333326</v>
      </c>
      <c r="AB1171" s="40"/>
      <c r="AC1171" s="40"/>
      <c r="AD1171" s="40"/>
      <c r="AE1171" s="40"/>
      <c r="AF1171" s="40"/>
      <c r="AG1171" s="40"/>
      <c r="AH1171" s="40"/>
    </row>
    <row r="1172" spans="1:34" s="29" customFormat="1" x14ac:dyDescent="0.25">
      <c r="A1172" s="56">
        <v>1169</v>
      </c>
      <c r="B1172" s="56" t="s">
        <v>1109</v>
      </c>
      <c r="C1172" s="40" t="s">
        <v>1206</v>
      </c>
      <c r="D1172" s="40" t="s">
        <v>1149</v>
      </c>
      <c r="E1172" s="40">
        <v>15.12</v>
      </c>
      <c r="F1172" s="38" t="s">
        <v>1857</v>
      </c>
      <c r="G1172" s="38" t="s">
        <v>787</v>
      </c>
      <c r="H1172" s="40">
        <v>30</v>
      </c>
      <c r="I1172" s="48">
        <v>43430</v>
      </c>
      <c r="J1172" s="48">
        <v>43471</v>
      </c>
      <c r="K1172" s="48">
        <v>43591</v>
      </c>
      <c r="L1172" s="40">
        <v>41</v>
      </c>
      <c r="M1172" s="40">
        <v>161</v>
      </c>
      <c r="N1172" s="40">
        <v>9100</v>
      </c>
      <c r="O1172" s="42">
        <f t="shared" si="126"/>
        <v>74953.666666666657</v>
      </c>
      <c r="P1172" s="42"/>
      <c r="Q1172" s="42">
        <v>820</v>
      </c>
      <c r="R1172" s="42">
        <f t="shared" si="125"/>
        <v>15.670731707317072</v>
      </c>
      <c r="S1172" s="42">
        <f t="shared" si="127"/>
        <v>6754.0666666666666</v>
      </c>
      <c r="T1172" s="49">
        <v>12850</v>
      </c>
      <c r="U1172" s="40"/>
      <c r="V1172" s="40"/>
      <c r="W1172" s="40"/>
      <c r="X1172" s="49">
        <v>780</v>
      </c>
      <c r="Y1172" s="42">
        <f t="shared" si="128"/>
        <v>6424.5999999999995</v>
      </c>
      <c r="Z1172" s="40">
        <f t="shared" si="129"/>
        <v>105841.16666666666</v>
      </c>
      <c r="AA1172" s="42">
        <f t="shared" si="130"/>
        <v>30887.5</v>
      </c>
      <c r="AB1172" s="40"/>
      <c r="AC1172" s="40"/>
      <c r="AD1172" s="40"/>
      <c r="AE1172" s="40"/>
      <c r="AF1172" s="40"/>
      <c r="AG1172" s="40"/>
      <c r="AH1172" s="40"/>
    </row>
    <row r="1173" spans="1:34" s="29" customFormat="1" x14ac:dyDescent="0.25">
      <c r="A1173" s="56">
        <v>1170</v>
      </c>
      <c r="B1173" s="56" t="s">
        <v>1109</v>
      </c>
      <c r="C1173" s="40" t="s">
        <v>1207</v>
      </c>
      <c r="D1173" s="40" t="s">
        <v>1149</v>
      </c>
      <c r="E1173" s="40">
        <v>15.11</v>
      </c>
      <c r="F1173" s="38" t="s">
        <v>1844</v>
      </c>
      <c r="G1173" s="38" t="s">
        <v>787</v>
      </c>
      <c r="H1173" s="40">
        <v>30</v>
      </c>
      <c r="I1173" s="48">
        <v>43425</v>
      </c>
      <c r="J1173" s="48">
        <v>43470</v>
      </c>
      <c r="K1173" s="48">
        <v>43587</v>
      </c>
      <c r="L1173" s="40">
        <v>45</v>
      </c>
      <c r="M1173" s="40">
        <v>162</v>
      </c>
      <c r="N1173" s="40">
        <v>9100</v>
      </c>
      <c r="O1173" s="42">
        <f t="shared" si="126"/>
        <v>74953.666666666657</v>
      </c>
      <c r="P1173" s="42"/>
      <c r="Q1173" s="42">
        <v>800</v>
      </c>
      <c r="R1173" s="42">
        <f t="shared" si="125"/>
        <v>15.8</v>
      </c>
      <c r="S1173" s="42">
        <f t="shared" si="127"/>
        <v>6589.333333333333</v>
      </c>
      <c r="T1173" s="49">
        <v>12640</v>
      </c>
      <c r="U1173" s="40"/>
      <c r="V1173" s="40"/>
      <c r="W1173" s="40"/>
      <c r="X1173" s="49">
        <v>750</v>
      </c>
      <c r="Y1173" s="42">
        <f t="shared" si="128"/>
        <v>6177.5</v>
      </c>
      <c r="Z1173" s="40">
        <f t="shared" si="129"/>
        <v>104111.46666666666</v>
      </c>
      <c r="AA1173" s="42">
        <f t="shared" si="130"/>
        <v>29157.800000000003</v>
      </c>
      <c r="AB1173" s="40"/>
      <c r="AC1173" s="40"/>
      <c r="AD1173" s="40"/>
      <c r="AE1173" s="40"/>
      <c r="AF1173" s="40"/>
      <c r="AG1173" s="40"/>
      <c r="AH1173" s="40"/>
    </row>
    <row r="1174" spans="1:34" s="29" customFormat="1" x14ac:dyDescent="0.25">
      <c r="A1174" s="56">
        <v>1171</v>
      </c>
      <c r="B1174" s="56" t="s">
        <v>1109</v>
      </c>
      <c r="C1174" s="40" t="s">
        <v>1208</v>
      </c>
      <c r="D1174" s="40" t="s">
        <v>1149</v>
      </c>
      <c r="E1174" s="42">
        <v>15.1</v>
      </c>
      <c r="F1174" s="38" t="s">
        <v>1851</v>
      </c>
      <c r="G1174" s="38" t="s">
        <v>793</v>
      </c>
      <c r="H1174" s="40">
        <v>30</v>
      </c>
      <c r="I1174" s="48">
        <v>43425</v>
      </c>
      <c r="J1174" s="48">
        <v>43469</v>
      </c>
      <c r="K1174" s="48">
        <v>43587</v>
      </c>
      <c r="L1174" s="40">
        <v>44</v>
      </c>
      <c r="M1174" s="40">
        <v>162</v>
      </c>
      <c r="N1174" s="40">
        <v>9250</v>
      </c>
      <c r="O1174" s="42">
        <f t="shared" si="126"/>
        <v>76189.166666666657</v>
      </c>
      <c r="P1174" s="42"/>
      <c r="Q1174" s="42">
        <v>750</v>
      </c>
      <c r="R1174" s="42">
        <f t="shared" si="125"/>
        <v>14.96</v>
      </c>
      <c r="S1174" s="42">
        <f t="shared" si="127"/>
        <v>6177.5</v>
      </c>
      <c r="T1174" s="49">
        <v>11220</v>
      </c>
      <c r="U1174" s="40"/>
      <c r="V1174" s="40"/>
      <c r="W1174" s="40"/>
      <c r="X1174" s="49">
        <v>600</v>
      </c>
      <c r="Y1174" s="42">
        <f t="shared" si="128"/>
        <v>4942</v>
      </c>
      <c r="Z1174" s="40">
        <f t="shared" si="129"/>
        <v>92415.400000000009</v>
      </c>
      <c r="AA1174" s="42">
        <f t="shared" si="130"/>
        <v>16226.233333333352</v>
      </c>
      <c r="AB1174" s="40"/>
      <c r="AC1174" s="40"/>
      <c r="AD1174" s="40"/>
      <c r="AE1174" s="40"/>
      <c r="AF1174" s="40"/>
      <c r="AG1174" s="40"/>
      <c r="AH1174" s="40"/>
    </row>
    <row r="1175" spans="1:34" s="29" customFormat="1" x14ac:dyDescent="0.25">
      <c r="A1175" s="56">
        <v>1172</v>
      </c>
      <c r="B1175" s="56" t="s">
        <v>1109</v>
      </c>
      <c r="C1175" s="40" t="s">
        <v>1209</v>
      </c>
      <c r="D1175" s="40" t="s">
        <v>1149</v>
      </c>
      <c r="E1175" s="40">
        <v>15.9</v>
      </c>
      <c r="F1175" s="38" t="s">
        <v>1845</v>
      </c>
      <c r="G1175" s="38" t="s">
        <v>788</v>
      </c>
      <c r="H1175" s="40">
        <v>30</v>
      </c>
      <c r="I1175" s="48">
        <v>43426</v>
      </c>
      <c r="J1175" s="48">
        <v>43470</v>
      </c>
      <c r="K1175" s="48">
        <v>43587</v>
      </c>
      <c r="L1175" s="40">
        <v>44</v>
      </c>
      <c r="M1175" s="40">
        <v>161</v>
      </c>
      <c r="N1175" s="40">
        <v>9250</v>
      </c>
      <c r="O1175" s="42">
        <f t="shared" si="126"/>
        <v>76189.166666666657</v>
      </c>
      <c r="P1175" s="42"/>
      <c r="Q1175" s="42">
        <v>840</v>
      </c>
      <c r="R1175" s="42">
        <f t="shared" si="125"/>
        <v>15.44047619047619</v>
      </c>
      <c r="S1175" s="42">
        <f t="shared" si="127"/>
        <v>6918.8</v>
      </c>
      <c r="T1175" s="49">
        <v>12970</v>
      </c>
      <c r="U1175" s="40"/>
      <c r="V1175" s="40"/>
      <c r="W1175" s="40"/>
      <c r="X1175" s="49">
        <v>760</v>
      </c>
      <c r="Y1175" s="42">
        <f t="shared" si="128"/>
        <v>6259.8666666666659</v>
      </c>
      <c r="Z1175" s="40">
        <f t="shared" si="129"/>
        <v>106829.56666666667</v>
      </c>
      <c r="AA1175" s="42">
        <f t="shared" si="130"/>
        <v>30640.400000000009</v>
      </c>
      <c r="AB1175" s="40"/>
      <c r="AC1175" s="40"/>
      <c r="AD1175" s="40"/>
      <c r="AE1175" s="40"/>
      <c r="AF1175" s="40"/>
      <c r="AG1175" s="40"/>
      <c r="AH1175" s="40"/>
    </row>
    <row r="1176" spans="1:34" s="29" customFormat="1" x14ac:dyDescent="0.25">
      <c r="A1176" s="56">
        <v>1173</v>
      </c>
      <c r="B1176" s="56" t="s">
        <v>1109</v>
      </c>
      <c r="C1176" s="40" t="s">
        <v>1210</v>
      </c>
      <c r="D1176" s="40" t="s">
        <v>1149</v>
      </c>
      <c r="E1176" s="40">
        <v>15.8</v>
      </c>
      <c r="F1176" s="38" t="s">
        <v>1846</v>
      </c>
      <c r="G1176" s="38" t="s">
        <v>789</v>
      </c>
      <c r="H1176" s="40">
        <v>30</v>
      </c>
      <c r="I1176" s="48">
        <v>43426</v>
      </c>
      <c r="J1176" s="48">
        <v>43468</v>
      </c>
      <c r="K1176" s="48">
        <v>43587</v>
      </c>
      <c r="L1176" s="40">
        <v>42</v>
      </c>
      <c r="M1176" s="40">
        <v>161</v>
      </c>
      <c r="N1176" s="40">
        <v>9070</v>
      </c>
      <c r="O1176" s="42">
        <f t="shared" si="126"/>
        <v>74706.566666666666</v>
      </c>
      <c r="P1176" s="42"/>
      <c r="Q1176" s="42">
        <v>880</v>
      </c>
      <c r="R1176" s="42">
        <f t="shared" si="125"/>
        <v>14.636363636363637</v>
      </c>
      <c r="S1176" s="42">
        <f t="shared" si="127"/>
        <v>7248.2666666666664</v>
      </c>
      <c r="T1176" s="49">
        <v>12880</v>
      </c>
      <c r="U1176" s="40"/>
      <c r="V1176" s="40"/>
      <c r="W1176" s="40"/>
      <c r="X1176" s="49">
        <v>700</v>
      </c>
      <c r="Y1176" s="42">
        <f t="shared" si="128"/>
        <v>5765.6666666666661</v>
      </c>
      <c r="Z1176" s="40">
        <f t="shared" si="129"/>
        <v>106088.26666666666</v>
      </c>
      <c r="AA1176" s="42">
        <f t="shared" si="130"/>
        <v>31381.699999999997</v>
      </c>
      <c r="AB1176" s="40"/>
      <c r="AC1176" s="40"/>
      <c r="AD1176" s="40"/>
      <c r="AE1176" s="40"/>
      <c r="AF1176" s="40"/>
      <c r="AG1176" s="40"/>
      <c r="AH1176" s="40"/>
    </row>
    <row r="1177" spans="1:34" s="29" customFormat="1" x14ac:dyDescent="0.25">
      <c r="A1177" s="56">
        <v>1174</v>
      </c>
      <c r="B1177" s="56" t="s">
        <v>1109</v>
      </c>
      <c r="C1177" s="40" t="s">
        <v>1211</v>
      </c>
      <c r="D1177" s="40" t="s">
        <v>1149</v>
      </c>
      <c r="E1177" s="40">
        <v>15.7</v>
      </c>
      <c r="F1177" s="38" t="s">
        <v>1846</v>
      </c>
      <c r="G1177" s="38" t="s">
        <v>789</v>
      </c>
      <c r="H1177" s="40">
        <v>30</v>
      </c>
      <c r="I1177" s="48">
        <v>43426</v>
      </c>
      <c r="J1177" s="48">
        <v>43470</v>
      </c>
      <c r="K1177" s="48">
        <v>43587</v>
      </c>
      <c r="L1177" s="40">
        <v>44</v>
      </c>
      <c r="M1177" s="40">
        <v>161</v>
      </c>
      <c r="N1177" s="40">
        <v>9150</v>
      </c>
      <c r="O1177" s="42">
        <f t="shared" si="126"/>
        <v>75365.5</v>
      </c>
      <c r="P1177" s="42"/>
      <c r="Q1177" s="42">
        <v>750</v>
      </c>
      <c r="R1177" s="42">
        <f t="shared" si="125"/>
        <v>15.413333333333334</v>
      </c>
      <c r="S1177" s="42">
        <f t="shared" si="127"/>
        <v>6177.5</v>
      </c>
      <c r="T1177" s="49">
        <v>11560</v>
      </c>
      <c r="U1177" s="40"/>
      <c r="V1177" s="40"/>
      <c r="W1177" s="40"/>
      <c r="X1177" s="49">
        <v>600</v>
      </c>
      <c r="Y1177" s="42">
        <f t="shared" si="128"/>
        <v>4942</v>
      </c>
      <c r="Z1177" s="40">
        <f t="shared" si="129"/>
        <v>95215.866666666669</v>
      </c>
      <c r="AA1177" s="42">
        <f t="shared" si="130"/>
        <v>19850.366666666669</v>
      </c>
      <c r="AB1177" s="40"/>
      <c r="AC1177" s="40"/>
      <c r="AD1177" s="40"/>
      <c r="AE1177" s="40"/>
      <c r="AF1177" s="40"/>
      <c r="AG1177" s="40"/>
      <c r="AH1177" s="40"/>
    </row>
    <row r="1178" spans="1:34" s="29" customFormat="1" x14ac:dyDescent="0.25">
      <c r="A1178" s="56">
        <v>1175</v>
      </c>
      <c r="B1178" s="56" t="s">
        <v>1109</v>
      </c>
      <c r="C1178" s="40" t="s">
        <v>1212</v>
      </c>
      <c r="D1178" s="40" t="s">
        <v>1149</v>
      </c>
      <c r="E1178" s="40">
        <v>15.6</v>
      </c>
      <c r="F1178" s="38" t="s">
        <v>1847</v>
      </c>
      <c r="G1178" s="38" t="s">
        <v>790</v>
      </c>
      <c r="H1178" s="40">
        <v>30</v>
      </c>
      <c r="I1178" s="48">
        <v>43426</v>
      </c>
      <c r="J1178" s="48">
        <v>43469</v>
      </c>
      <c r="K1178" s="48">
        <v>43588</v>
      </c>
      <c r="L1178" s="40">
        <v>43</v>
      </c>
      <c r="M1178" s="40">
        <v>162</v>
      </c>
      <c r="N1178" s="40">
        <v>9350</v>
      </c>
      <c r="O1178" s="42">
        <f t="shared" si="126"/>
        <v>77012.833333333343</v>
      </c>
      <c r="P1178" s="42"/>
      <c r="Q1178" s="42">
        <v>840</v>
      </c>
      <c r="R1178" s="42">
        <f t="shared" si="125"/>
        <v>15.023809523809524</v>
      </c>
      <c r="S1178" s="42">
        <f t="shared" si="127"/>
        <v>6918.8</v>
      </c>
      <c r="T1178" s="49">
        <v>12620</v>
      </c>
      <c r="U1178" s="40"/>
      <c r="V1178" s="40"/>
      <c r="W1178" s="40"/>
      <c r="X1178" s="49">
        <v>750</v>
      </c>
      <c r="Y1178" s="42">
        <f t="shared" si="128"/>
        <v>6177.5</v>
      </c>
      <c r="Z1178" s="40">
        <f t="shared" si="129"/>
        <v>103946.73333333334</v>
      </c>
      <c r="AA1178" s="42">
        <f t="shared" si="130"/>
        <v>26933.899999999994</v>
      </c>
      <c r="AB1178" s="40"/>
      <c r="AC1178" s="40"/>
      <c r="AD1178" s="40"/>
      <c r="AE1178" s="40"/>
      <c r="AF1178" s="40"/>
      <c r="AG1178" s="40"/>
      <c r="AH1178" s="40"/>
    </row>
    <row r="1179" spans="1:34" s="29" customFormat="1" x14ac:dyDescent="0.25">
      <c r="A1179" s="56">
        <v>1176</v>
      </c>
      <c r="B1179" s="56" t="s">
        <v>1109</v>
      </c>
      <c r="C1179" s="40" t="s">
        <v>1213</v>
      </c>
      <c r="D1179" s="40" t="s">
        <v>1149</v>
      </c>
      <c r="E1179" s="40">
        <v>15.5</v>
      </c>
      <c r="F1179" s="38" t="s">
        <v>1848</v>
      </c>
      <c r="G1179" s="38" t="s">
        <v>791</v>
      </c>
      <c r="H1179" s="40">
        <v>30</v>
      </c>
      <c r="I1179" s="48">
        <v>43426</v>
      </c>
      <c r="J1179" s="48">
        <v>43468</v>
      </c>
      <c r="K1179" s="48">
        <v>43587</v>
      </c>
      <c r="L1179" s="40">
        <v>42</v>
      </c>
      <c r="M1179" s="40">
        <v>161</v>
      </c>
      <c r="N1179" s="40">
        <v>9150</v>
      </c>
      <c r="O1179" s="42">
        <f t="shared" si="126"/>
        <v>75365.5</v>
      </c>
      <c r="P1179" s="42"/>
      <c r="Q1179" s="42">
        <v>800</v>
      </c>
      <c r="R1179" s="42">
        <f t="shared" si="125"/>
        <v>15.3125</v>
      </c>
      <c r="S1179" s="42">
        <f t="shared" si="127"/>
        <v>6589.333333333333</v>
      </c>
      <c r="T1179" s="49">
        <v>12250</v>
      </c>
      <c r="U1179" s="40"/>
      <c r="V1179" s="40"/>
      <c r="W1179" s="40"/>
      <c r="X1179" s="49">
        <v>700</v>
      </c>
      <c r="Y1179" s="42">
        <f t="shared" si="128"/>
        <v>5765.6666666666661</v>
      </c>
      <c r="Z1179" s="40">
        <f t="shared" si="129"/>
        <v>100899.16666666666</v>
      </c>
      <c r="AA1179" s="42">
        <f t="shared" si="130"/>
        <v>25533.666666666657</v>
      </c>
      <c r="AB1179" s="40"/>
      <c r="AC1179" s="40"/>
      <c r="AD1179" s="40"/>
      <c r="AE1179" s="40"/>
      <c r="AF1179" s="40"/>
      <c r="AG1179" s="40"/>
      <c r="AH1179" s="40"/>
    </row>
    <row r="1180" spans="1:34" s="29" customFormat="1" x14ac:dyDescent="0.25">
      <c r="A1180" s="56">
        <v>1177</v>
      </c>
      <c r="B1180" s="56" t="s">
        <v>1109</v>
      </c>
      <c r="C1180" s="40" t="s">
        <v>1214</v>
      </c>
      <c r="D1180" s="40" t="s">
        <v>1149</v>
      </c>
      <c r="E1180" s="40">
        <v>15.4</v>
      </c>
      <c r="F1180" s="38" t="s">
        <v>1849</v>
      </c>
      <c r="G1180" s="38" t="s">
        <v>792</v>
      </c>
      <c r="H1180" s="40">
        <v>30</v>
      </c>
      <c r="I1180" s="48">
        <v>43426</v>
      </c>
      <c r="J1180" s="48">
        <v>43467</v>
      </c>
      <c r="K1180" s="48">
        <v>43587</v>
      </c>
      <c r="L1180" s="40">
        <v>41</v>
      </c>
      <c r="M1180" s="40">
        <v>161</v>
      </c>
      <c r="N1180" s="40">
        <v>9050</v>
      </c>
      <c r="O1180" s="42">
        <f t="shared" si="126"/>
        <v>74541.833333333343</v>
      </c>
      <c r="P1180" s="42"/>
      <c r="Q1180" s="42">
        <v>880</v>
      </c>
      <c r="R1180" s="42">
        <f t="shared" si="125"/>
        <v>14.261363636363637</v>
      </c>
      <c r="S1180" s="42">
        <f t="shared" si="127"/>
        <v>7248.2666666666664</v>
      </c>
      <c r="T1180" s="49">
        <v>12550</v>
      </c>
      <c r="U1180" s="40"/>
      <c r="V1180" s="40"/>
      <c r="W1180" s="40"/>
      <c r="X1180" s="49">
        <v>720</v>
      </c>
      <c r="Y1180" s="42">
        <f t="shared" si="128"/>
        <v>5930.4</v>
      </c>
      <c r="Z1180" s="40">
        <f t="shared" si="129"/>
        <v>103370.16666666667</v>
      </c>
      <c r="AA1180" s="42">
        <f t="shared" si="130"/>
        <v>28828.333333333328</v>
      </c>
      <c r="AB1180" s="40"/>
      <c r="AC1180" s="40"/>
      <c r="AD1180" s="40"/>
      <c r="AE1180" s="40"/>
      <c r="AF1180" s="40"/>
      <c r="AG1180" s="40"/>
      <c r="AH1180" s="40"/>
    </row>
    <row r="1181" spans="1:34" s="29" customFormat="1" x14ac:dyDescent="0.25">
      <c r="A1181" s="56">
        <v>1178</v>
      </c>
      <c r="B1181" s="56" t="s">
        <v>1109</v>
      </c>
      <c r="C1181" s="40" t="s">
        <v>1215</v>
      </c>
      <c r="D1181" s="40" t="s">
        <v>1149</v>
      </c>
      <c r="E1181" s="40">
        <v>15.3</v>
      </c>
      <c r="F1181" s="38" t="s">
        <v>1850</v>
      </c>
      <c r="G1181" s="38" t="s">
        <v>787</v>
      </c>
      <c r="H1181" s="40">
        <v>30</v>
      </c>
      <c r="I1181" s="48">
        <v>43426</v>
      </c>
      <c r="J1181" s="48">
        <v>43469</v>
      </c>
      <c r="K1181" s="48">
        <v>43586</v>
      </c>
      <c r="L1181" s="40">
        <v>43</v>
      </c>
      <c r="M1181" s="40">
        <v>160</v>
      </c>
      <c r="N1181" s="40">
        <v>9250</v>
      </c>
      <c r="O1181" s="42">
        <f t="shared" si="126"/>
        <v>76189.166666666657</v>
      </c>
      <c r="P1181" s="42"/>
      <c r="Q1181" s="42">
        <v>850</v>
      </c>
      <c r="R1181" s="42">
        <f t="shared" si="125"/>
        <v>14.964705882352941</v>
      </c>
      <c r="S1181" s="42">
        <f t="shared" si="127"/>
        <v>7001.1666666666661</v>
      </c>
      <c r="T1181" s="49">
        <v>12720</v>
      </c>
      <c r="U1181" s="40"/>
      <c r="V1181" s="40"/>
      <c r="W1181" s="40"/>
      <c r="X1181" s="49">
        <v>800</v>
      </c>
      <c r="Y1181" s="42">
        <f t="shared" si="128"/>
        <v>6589.333333333333</v>
      </c>
      <c r="Z1181" s="40">
        <f t="shared" si="129"/>
        <v>104770.4</v>
      </c>
      <c r="AA1181" s="42">
        <f t="shared" si="130"/>
        <v>28581.233333333337</v>
      </c>
      <c r="AB1181" s="40"/>
      <c r="AC1181" s="40"/>
      <c r="AD1181" s="40"/>
      <c r="AE1181" s="40"/>
      <c r="AF1181" s="40"/>
      <c r="AG1181" s="40"/>
      <c r="AH1181" s="40"/>
    </row>
    <row r="1182" spans="1:34" s="29" customFormat="1" x14ac:dyDescent="0.25">
      <c r="A1182" s="56">
        <v>1179</v>
      </c>
      <c r="B1182" s="56" t="s">
        <v>1109</v>
      </c>
      <c r="C1182" s="40" t="s">
        <v>1216</v>
      </c>
      <c r="D1182" s="40" t="s">
        <v>1149</v>
      </c>
      <c r="E1182" s="40">
        <v>15.2</v>
      </c>
      <c r="F1182" s="38" t="s">
        <v>1844</v>
      </c>
      <c r="G1182" s="38" t="s">
        <v>787</v>
      </c>
      <c r="H1182" s="40">
        <v>30</v>
      </c>
      <c r="I1182" s="48">
        <v>43426</v>
      </c>
      <c r="J1182" s="48">
        <v>43469</v>
      </c>
      <c r="K1182" s="48">
        <v>43588</v>
      </c>
      <c r="L1182" s="40">
        <v>43</v>
      </c>
      <c r="M1182" s="40">
        <v>162</v>
      </c>
      <c r="N1182" s="40">
        <v>9050</v>
      </c>
      <c r="O1182" s="42">
        <f t="shared" si="126"/>
        <v>74541.833333333343</v>
      </c>
      <c r="P1182" s="42"/>
      <c r="Q1182" s="42">
        <v>820</v>
      </c>
      <c r="R1182" s="42">
        <f t="shared" si="125"/>
        <v>13.719512195121951</v>
      </c>
      <c r="S1182" s="42">
        <f t="shared" si="127"/>
        <v>6754.0666666666666</v>
      </c>
      <c r="T1182" s="49">
        <v>11250</v>
      </c>
      <c r="U1182" s="40"/>
      <c r="V1182" s="40"/>
      <c r="W1182" s="40"/>
      <c r="X1182" s="49">
        <v>750</v>
      </c>
      <c r="Y1182" s="42">
        <f t="shared" si="128"/>
        <v>6177.5</v>
      </c>
      <c r="Z1182" s="40">
        <f t="shared" si="129"/>
        <v>92662.5</v>
      </c>
      <c r="AA1182" s="42">
        <f t="shared" si="130"/>
        <v>18120.666666666657</v>
      </c>
      <c r="AB1182" s="40"/>
      <c r="AC1182" s="40"/>
      <c r="AD1182" s="40"/>
      <c r="AE1182" s="40"/>
      <c r="AF1182" s="40"/>
      <c r="AG1182" s="40"/>
      <c r="AH1182" s="40"/>
    </row>
    <row r="1183" spans="1:34" s="29" customFormat="1" x14ac:dyDescent="0.25">
      <c r="A1183" s="56">
        <v>1180</v>
      </c>
      <c r="B1183" s="56" t="s">
        <v>1109</v>
      </c>
      <c r="C1183" s="40" t="s">
        <v>1217</v>
      </c>
      <c r="D1183" s="40" t="s">
        <v>1149</v>
      </c>
      <c r="E1183" s="40">
        <v>15.1</v>
      </c>
      <c r="F1183" s="38" t="s">
        <v>1851</v>
      </c>
      <c r="G1183" s="38" t="s">
        <v>793</v>
      </c>
      <c r="H1183" s="40">
        <v>30</v>
      </c>
      <c r="I1183" s="48">
        <v>43426</v>
      </c>
      <c r="J1183" s="48">
        <v>43468</v>
      </c>
      <c r="K1183" s="48">
        <v>43590</v>
      </c>
      <c r="L1183" s="40">
        <v>42</v>
      </c>
      <c r="M1183" s="40">
        <v>164</v>
      </c>
      <c r="N1183" s="40">
        <v>9200</v>
      </c>
      <c r="O1183" s="42">
        <f t="shared" si="126"/>
        <v>75777.333333333343</v>
      </c>
      <c r="P1183" s="42"/>
      <c r="Q1183" s="42">
        <v>800</v>
      </c>
      <c r="R1183" s="42">
        <f t="shared" si="125"/>
        <v>15.625</v>
      </c>
      <c r="S1183" s="42">
        <f t="shared" si="127"/>
        <v>6589.333333333333</v>
      </c>
      <c r="T1183" s="49">
        <v>12500</v>
      </c>
      <c r="U1183" s="40"/>
      <c r="V1183" s="40"/>
      <c r="W1183" s="40"/>
      <c r="X1183" s="49">
        <f>Q1183-82</f>
        <v>718</v>
      </c>
      <c r="Y1183" s="42">
        <f t="shared" si="128"/>
        <v>5913.9266666666663</v>
      </c>
      <c r="Z1183" s="40">
        <f t="shared" si="129"/>
        <v>102958.33333333333</v>
      </c>
      <c r="AA1183" s="42">
        <f t="shared" si="130"/>
        <v>27180.999999999985</v>
      </c>
      <c r="AB1183" s="40"/>
      <c r="AC1183" s="40"/>
      <c r="AD1183" s="40"/>
      <c r="AE1183" s="40"/>
      <c r="AF1183" s="40"/>
      <c r="AG1183" s="40"/>
      <c r="AH1183" s="40"/>
    </row>
    <row r="1184" spans="1:34" s="29" customFormat="1" x14ac:dyDescent="0.25">
      <c r="A1184" s="56">
        <v>1181</v>
      </c>
      <c r="B1184" s="56" t="s">
        <v>1218</v>
      </c>
      <c r="C1184" s="40" t="s">
        <v>1219</v>
      </c>
      <c r="D1184" s="40" t="s">
        <v>1220</v>
      </c>
      <c r="E1184" s="44" t="s">
        <v>1221</v>
      </c>
      <c r="F1184" s="38" t="s">
        <v>1852</v>
      </c>
      <c r="G1184" s="38" t="s">
        <v>794</v>
      </c>
      <c r="H1184" s="40">
        <v>35</v>
      </c>
      <c r="I1184" s="48">
        <v>43422</v>
      </c>
      <c r="J1184" s="48">
        <v>43465</v>
      </c>
      <c r="K1184" s="48">
        <v>43582</v>
      </c>
      <c r="L1184" s="49">
        <v>43</v>
      </c>
      <c r="M1184" s="49">
        <v>160</v>
      </c>
      <c r="N1184" s="40">
        <v>11167</v>
      </c>
      <c r="O1184" s="42">
        <f t="shared" si="126"/>
        <v>78839.02</v>
      </c>
      <c r="P1184" s="42"/>
      <c r="Q1184" s="42">
        <v>892</v>
      </c>
      <c r="R1184" s="42">
        <f t="shared" si="125"/>
        <v>17.5</v>
      </c>
      <c r="S1184" s="42">
        <f t="shared" si="127"/>
        <v>6297.5199999999995</v>
      </c>
      <c r="T1184" s="40">
        <v>15610</v>
      </c>
      <c r="U1184" s="42">
        <v>725</v>
      </c>
      <c r="V1184" s="40"/>
      <c r="W1184" s="40"/>
      <c r="X1184" s="49">
        <f t="shared" ref="X1184:X1247" si="131">Q1184-82</f>
        <v>810</v>
      </c>
      <c r="Y1184" s="42">
        <f t="shared" si="128"/>
        <v>5718.5999999999995</v>
      </c>
      <c r="Z1184" s="40">
        <f t="shared" si="129"/>
        <v>110206.59999999999</v>
      </c>
      <c r="AA1184" s="42">
        <f t="shared" si="130"/>
        <v>31367.579999999987</v>
      </c>
      <c r="AB1184" s="40"/>
      <c r="AC1184" s="40"/>
      <c r="AD1184" s="40"/>
      <c r="AE1184" s="40"/>
      <c r="AF1184" s="40"/>
      <c r="AG1184" s="40"/>
      <c r="AH1184" s="40"/>
    </row>
    <row r="1185" spans="1:34" s="29" customFormat="1" x14ac:dyDescent="0.25">
      <c r="A1185" s="56">
        <v>1182</v>
      </c>
      <c r="B1185" s="56" t="s">
        <v>1218</v>
      </c>
      <c r="C1185" s="40" t="s">
        <v>1219</v>
      </c>
      <c r="D1185" s="40" t="s">
        <v>1220</v>
      </c>
      <c r="E1185" s="44" t="s">
        <v>1222</v>
      </c>
      <c r="F1185" s="38" t="s">
        <v>1853</v>
      </c>
      <c r="G1185" s="38" t="s">
        <v>795</v>
      </c>
      <c r="H1185" s="40">
        <v>35</v>
      </c>
      <c r="I1185" s="48">
        <v>43421</v>
      </c>
      <c r="J1185" s="48">
        <v>43463</v>
      </c>
      <c r="K1185" s="48">
        <v>43573</v>
      </c>
      <c r="L1185" s="49">
        <v>42</v>
      </c>
      <c r="M1185" s="49">
        <v>152</v>
      </c>
      <c r="N1185" s="40">
        <v>12657</v>
      </c>
      <c r="O1185" s="42">
        <f t="shared" si="126"/>
        <v>89358.42</v>
      </c>
      <c r="P1185" s="42"/>
      <c r="Q1185" s="42">
        <v>817</v>
      </c>
      <c r="R1185" s="42">
        <f t="shared" si="125"/>
        <v>16.25</v>
      </c>
      <c r="S1185" s="42">
        <f t="shared" si="127"/>
        <v>5768.0199999999995</v>
      </c>
      <c r="T1185" s="40">
        <v>13276.25</v>
      </c>
      <c r="U1185" s="42">
        <v>612</v>
      </c>
      <c r="V1185" s="40"/>
      <c r="W1185" s="40"/>
      <c r="X1185" s="49">
        <f t="shared" si="131"/>
        <v>735</v>
      </c>
      <c r="Y1185" s="42">
        <f t="shared" si="128"/>
        <v>5189.0999999999995</v>
      </c>
      <c r="Z1185" s="40">
        <f t="shared" si="129"/>
        <v>93730.324999999997</v>
      </c>
      <c r="AA1185" s="42">
        <f t="shared" si="130"/>
        <v>4371.9049999999988</v>
      </c>
      <c r="AB1185" s="40"/>
      <c r="AC1185" s="40"/>
      <c r="AD1185" s="40"/>
      <c r="AE1185" s="40"/>
      <c r="AF1185" s="40"/>
      <c r="AG1185" s="40"/>
      <c r="AH1185" s="40"/>
    </row>
    <row r="1186" spans="1:34" s="29" customFormat="1" x14ac:dyDescent="0.25">
      <c r="A1186" s="56">
        <v>1183</v>
      </c>
      <c r="B1186" s="56" t="s">
        <v>1218</v>
      </c>
      <c r="C1186" s="40" t="s">
        <v>1219</v>
      </c>
      <c r="D1186" s="40" t="s">
        <v>1220</v>
      </c>
      <c r="E1186" s="44" t="s">
        <v>1223</v>
      </c>
      <c r="F1186" s="38" t="s">
        <v>1854</v>
      </c>
      <c r="G1186" s="38" t="s">
        <v>796</v>
      </c>
      <c r="H1186" s="40">
        <v>35</v>
      </c>
      <c r="I1186" s="48">
        <v>43424</v>
      </c>
      <c r="J1186" s="48">
        <v>43466</v>
      </c>
      <c r="K1186" s="48">
        <v>43583</v>
      </c>
      <c r="L1186" s="49">
        <v>42</v>
      </c>
      <c r="M1186" s="49">
        <v>159</v>
      </c>
      <c r="N1186" s="40">
        <v>9727</v>
      </c>
      <c r="O1186" s="42">
        <f t="shared" si="126"/>
        <v>68672.62</v>
      </c>
      <c r="P1186" s="42"/>
      <c r="Q1186" s="42">
        <v>935</v>
      </c>
      <c r="R1186" s="42">
        <f t="shared" si="125"/>
        <v>17</v>
      </c>
      <c r="S1186" s="42">
        <f t="shared" si="127"/>
        <v>6601.1</v>
      </c>
      <c r="T1186" s="40">
        <v>15895</v>
      </c>
      <c r="U1186" s="42">
        <v>825</v>
      </c>
      <c r="V1186" s="40"/>
      <c r="W1186" s="40"/>
      <c r="X1186" s="49">
        <f t="shared" si="131"/>
        <v>853</v>
      </c>
      <c r="Y1186" s="42">
        <f t="shared" si="128"/>
        <v>6022.1799999999994</v>
      </c>
      <c r="Z1186" s="40">
        <f t="shared" si="129"/>
        <v>112218.70000000001</v>
      </c>
      <c r="AA1186" s="42">
        <f t="shared" si="130"/>
        <v>43546.080000000016</v>
      </c>
      <c r="AB1186" s="40"/>
      <c r="AC1186" s="40"/>
      <c r="AD1186" s="40"/>
      <c r="AE1186" s="40"/>
      <c r="AF1186" s="40"/>
      <c r="AG1186" s="40"/>
      <c r="AH1186" s="40"/>
    </row>
    <row r="1187" spans="1:34" s="29" customFormat="1" x14ac:dyDescent="0.25">
      <c r="A1187" s="56">
        <v>1184</v>
      </c>
      <c r="B1187" s="56" t="s">
        <v>1218</v>
      </c>
      <c r="C1187" s="40" t="s">
        <v>1219</v>
      </c>
      <c r="D1187" s="40" t="s">
        <v>1220</v>
      </c>
      <c r="E1187" s="44" t="s">
        <v>1224</v>
      </c>
      <c r="F1187" s="38" t="s">
        <v>1855</v>
      </c>
      <c r="G1187" s="38" t="s">
        <v>798</v>
      </c>
      <c r="H1187" s="40">
        <v>35</v>
      </c>
      <c r="I1187" s="48">
        <v>43424</v>
      </c>
      <c r="J1187" s="48">
        <v>43465</v>
      </c>
      <c r="K1187" s="48">
        <v>43583</v>
      </c>
      <c r="L1187" s="49">
        <v>41</v>
      </c>
      <c r="M1187" s="49">
        <v>159</v>
      </c>
      <c r="N1187" s="40">
        <v>10450</v>
      </c>
      <c r="O1187" s="42">
        <f t="shared" si="126"/>
        <v>73777</v>
      </c>
      <c r="P1187" s="42"/>
      <c r="Q1187" s="42">
        <v>928</v>
      </c>
      <c r="R1187" s="42">
        <f t="shared" si="125"/>
        <v>16</v>
      </c>
      <c r="S1187" s="42">
        <f t="shared" si="127"/>
        <v>6551.68</v>
      </c>
      <c r="T1187" s="40">
        <v>14848</v>
      </c>
      <c r="U1187" s="42">
        <v>775</v>
      </c>
      <c r="V1187" s="40"/>
      <c r="W1187" s="40"/>
      <c r="X1187" s="49">
        <f t="shared" si="131"/>
        <v>846</v>
      </c>
      <c r="Y1187" s="42">
        <f t="shared" si="128"/>
        <v>5972.7599999999993</v>
      </c>
      <c r="Z1187" s="40">
        <f t="shared" si="129"/>
        <v>104826.88</v>
      </c>
      <c r="AA1187" s="42">
        <f t="shared" si="130"/>
        <v>31049.880000000005</v>
      </c>
      <c r="AB1187" s="40"/>
      <c r="AC1187" s="40"/>
      <c r="AD1187" s="40"/>
      <c r="AE1187" s="40"/>
      <c r="AF1187" s="40"/>
      <c r="AG1187" s="40"/>
      <c r="AH1187" s="40"/>
    </row>
    <row r="1188" spans="1:34" s="29" customFormat="1" x14ac:dyDescent="0.25">
      <c r="A1188" s="56">
        <v>1185</v>
      </c>
      <c r="B1188" s="56" t="s">
        <v>1218</v>
      </c>
      <c r="C1188" s="40" t="s">
        <v>1219</v>
      </c>
      <c r="D1188" s="40" t="s">
        <v>1220</v>
      </c>
      <c r="E1188" s="44" t="s">
        <v>1225</v>
      </c>
      <c r="F1188" s="38" t="s">
        <v>1856</v>
      </c>
      <c r="G1188" s="38" t="s">
        <v>799</v>
      </c>
      <c r="H1188" s="40">
        <v>35</v>
      </c>
      <c r="I1188" s="48">
        <v>43427</v>
      </c>
      <c r="J1188" s="48">
        <v>43469</v>
      </c>
      <c r="K1188" s="48">
        <v>43585</v>
      </c>
      <c r="L1188" s="49">
        <v>42</v>
      </c>
      <c r="M1188" s="49">
        <v>158</v>
      </c>
      <c r="N1188" s="40">
        <v>10707</v>
      </c>
      <c r="O1188" s="42">
        <f t="shared" si="126"/>
        <v>75591.42</v>
      </c>
      <c r="P1188" s="42"/>
      <c r="Q1188" s="42">
        <v>819</v>
      </c>
      <c r="R1188" s="42">
        <f t="shared" si="125"/>
        <v>17</v>
      </c>
      <c r="S1188" s="42">
        <f t="shared" si="127"/>
        <v>5782.1399999999994</v>
      </c>
      <c r="T1188" s="40">
        <v>13923</v>
      </c>
      <c r="U1188" s="42">
        <v>727</v>
      </c>
      <c r="V1188" s="40"/>
      <c r="W1188" s="40"/>
      <c r="X1188" s="49">
        <f t="shared" si="131"/>
        <v>737</v>
      </c>
      <c r="Y1188" s="42">
        <f t="shared" si="128"/>
        <v>5203.22</v>
      </c>
      <c r="Z1188" s="40">
        <f t="shared" si="129"/>
        <v>98296.37999999999</v>
      </c>
      <c r="AA1188" s="42">
        <f t="shared" si="130"/>
        <v>22704.959999999992</v>
      </c>
      <c r="AB1188" s="40"/>
      <c r="AC1188" s="40"/>
      <c r="AD1188" s="40"/>
      <c r="AE1188" s="40"/>
      <c r="AF1188" s="40"/>
      <c r="AG1188" s="40"/>
      <c r="AH1188" s="40"/>
    </row>
    <row r="1189" spans="1:34" s="29" customFormat="1" x14ac:dyDescent="0.25">
      <c r="A1189" s="56">
        <v>1186</v>
      </c>
      <c r="B1189" s="56" t="s">
        <v>1218</v>
      </c>
      <c r="C1189" s="40" t="s">
        <v>1219</v>
      </c>
      <c r="D1189" s="40" t="s">
        <v>1220</v>
      </c>
      <c r="E1189" s="44" t="s">
        <v>1226</v>
      </c>
      <c r="F1189" s="38" t="s">
        <v>1857</v>
      </c>
      <c r="G1189" s="38" t="s">
        <v>787</v>
      </c>
      <c r="H1189" s="40">
        <v>35</v>
      </c>
      <c r="I1189" s="48">
        <v>43426</v>
      </c>
      <c r="J1189" s="48">
        <v>43467</v>
      </c>
      <c r="K1189" s="48">
        <v>43585</v>
      </c>
      <c r="L1189" s="49">
        <v>41</v>
      </c>
      <c r="M1189" s="49">
        <v>159</v>
      </c>
      <c r="N1189" s="40">
        <v>10237</v>
      </c>
      <c r="O1189" s="42">
        <f t="shared" si="126"/>
        <v>72273.219999999987</v>
      </c>
      <c r="P1189" s="42"/>
      <c r="Q1189" s="42">
        <v>935</v>
      </c>
      <c r="R1189" s="42">
        <f t="shared" si="125"/>
        <v>17</v>
      </c>
      <c r="S1189" s="42">
        <f t="shared" si="127"/>
        <v>6601.1</v>
      </c>
      <c r="T1189" s="40">
        <v>15895</v>
      </c>
      <c r="U1189" s="42">
        <v>765</v>
      </c>
      <c r="V1189" s="40"/>
      <c r="W1189" s="40"/>
      <c r="X1189" s="49">
        <f t="shared" si="131"/>
        <v>853</v>
      </c>
      <c r="Y1189" s="42">
        <f t="shared" si="128"/>
        <v>6022.1799999999994</v>
      </c>
      <c r="Z1189" s="40">
        <f t="shared" si="129"/>
        <v>112218.70000000001</v>
      </c>
      <c r="AA1189" s="42">
        <f t="shared" si="130"/>
        <v>39945.480000000025</v>
      </c>
      <c r="AB1189" s="40"/>
      <c r="AC1189" s="40"/>
      <c r="AD1189" s="40"/>
      <c r="AE1189" s="40"/>
      <c r="AF1189" s="40"/>
      <c r="AG1189" s="40"/>
      <c r="AH1189" s="40"/>
    </row>
    <row r="1190" spans="1:34" s="29" customFormat="1" x14ac:dyDescent="0.25">
      <c r="A1190" s="56">
        <v>1187</v>
      </c>
      <c r="B1190" s="56" t="s">
        <v>1218</v>
      </c>
      <c r="C1190" s="40" t="s">
        <v>1219</v>
      </c>
      <c r="D1190" s="40" t="s">
        <v>1220</v>
      </c>
      <c r="E1190" s="44" t="s">
        <v>1227</v>
      </c>
      <c r="F1190" s="38" t="s">
        <v>1844</v>
      </c>
      <c r="G1190" s="38" t="s">
        <v>787</v>
      </c>
      <c r="H1190" s="40">
        <v>35</v>
      </c>
      <c r="I1190" s="48">
        <v>43421</v>
      </c>
      <c r="J1190" s="48">
        <v>43464</v>
      </c>
      <c r="K1190" s="48">
        <v>43581</v>
      </c>
      <c r="L1190" s="49">
        <v>43</v>
      </c>
      <c r="M1190" s="49">
        <v>160</v>
      </c>
      <c r="N1190" s="40">
        <v>10507</v>
      </c>
      <c r="O1190" s="42">
        <f t="shared" si="126"/>
        <v>74179.42</v>
      </c>
      <c r="P1190" s="42"/>
      <c r="Q1190" s="42">
        <v>886</v>
      </c>
      <c r="R1190" s="42">
        <f t="shared" si="125"/>
        <v>17</v>
      </c>
      <c r="S1190" s="42">
        <f t="shared" si="127"/>
        <v>6255.16</v>
      </c>
      <c r="T1190" s="40">
        <v>15062</v>
      </c>
      <c r="U1190" s="42">
        <v>726</v>
      </c>
      <c r="V1190" s="40"/>
      <c r="W1190" s="40"/>
      <c r="X1190" s="49">
        <f t="shared" si="131"/>
        <v>804</v>
      </c>
      <c r="Y1190" s="42">
        <f t="shared" si="128"/>
        <v>5676.24</v>
      </c>
      <c r="Z1190" s="40">
        <f t="shared" si="129"/>
        <v>106337.72</v>
      </c>
      <c r="AA1190" s="42">
        <f t="shared" si="130"/>
        <v>32158.300000000003</v>
      </c>
      <c r="AB1190" s="40"/>
      <c r="AC1190" s="40"/>
      <c r="AD1190" s="40"/>
      <c r="AE1190" s="40"/>
      <c r="AF1190" s="40"/>
      <c r="AG1190" s="40"/>
      <c r="AH1190" s="40"/>
    </row>
    <row r="1191" spans="1:34" s="29" customFormat="1" x14ac:dyDescent="0.25">
      <c r="A1191" s="56">
        <v>1188</v>
      </c>
      <c r="B1191" s="56" t="s">
        <v>1218</v>
      </c>
      <c r="C1191" s="40" t="s">
        <v>1219</v>
      </c>
      <c r="D1191" s="40" t="s">
        <v>1220</v>
      </c>
      <c r="E1191" s="44" t="s">
        <v>1228</v>
      </c>
      <c r="F1191" s="38" t="s">
        <v>1851</v>
      </c>
      <c r="G1191" s="38" t="s">
        <v>793</v>
      </c>
      <c r="H1191" s="40">
        <v>35</v>
      </c>
      <c r="I1191" s="48">
        <v>43428</v>
      </c>
      <c r="J1191" s="48">
        <v>43470</v>
      </c>
      <c r="K1191" s="48">
        <v>43588</v>
      </c>
      <c r="L1191" s="49">
        <v>42</v>
      </c>
      <c r="M1191" s="49">
        <v>160</v>
      </c>
      <c r="N1191" s="40">
        <v>9637</v>
      </c>
      <c r="O1191" s="42">
        <f t="shared" si="126"/>
        <v>68037.22</v>
      </c>
      <c r="P1191" s="42"/>
      <c r="Q1191" s="42">
        <v>968</v>
      </c>
      <c r="R1191" s="42">
        <f t="shared" si="125"/>
        <v>16</v>
      </c>
      <c r="S1191" s="42">
        <f t="shared" si="127"/>
        <v>6834.08</v>
      </c>
      <c r="T1191" s="40">
        <v>15488</v>
      </c>
      <c r="U1191" s="42">
        <v>807</v>
      </c>
      <c r="V1191" s="40"/>
      <c r="W1191" s="40"/>
      <c r="X1191" s="49">
        <f t="shared" si="131"/>
        <v>886</v>
      </c>
      <c r="Y1191" s="42">
        <f t="shared" si="128"/>
        <v>6255.16</v>
      </c>
      <c r="Z1191" s="40">
        <f t="shared" si="129"/>
        <v>109345.28</v>
      </c>
      <c r="AA1191" s="42">
        <f t="shared" si="130"/>
        <v>41308.06</v>
      </c>
      <c r="AB1191" s="40"/>
      <c r="AC1191" s="40"/>
      <c r="AD1191" s="40"/>
      <c r="AE1191" s="40"/>
      <c r="AF1191" s="40"/>
      <c r="AG1191" s="40"/>
      <c r="AH1191" s="40"/>
    </row>
    <row r="1192" spans="1:34" s="29" customFormat="1" x14ac:dyDescent="0.25">
      <c r="A1192" s="56">
        <v>1189</v>
      </c>
      <c r="B1192" s="56" t="s">
        <v>1218</v>
      </c>
      <c r="C1192" s="40" t="s">
        <v>1219</v>
      </c>
      <c r="D1192" s="40" t="s">
        <v>1220</v>
      </c>
      <c r="E1192" s="44" t="s">
        <v>1229</v>
      </c>
      <c r="F1192" s="38" t="s">
        <v>1851</v>
      </c>
      <c r="G1192" s="38" t="s">
        <v>793</v>
      </c>
      <c r="H1192" s="40">
        <v>35</v>
      </c>
      <c r="I1192" s="48">
        <v>43424</v>
      </c>
      <c r="J1192" s="48">
        <v>43465</v>
      </c>
      <c r="K1192" s="48">
        <v>43583</v>
      </c>
      <c r="L1192" s="49">
        <v>41</v>
      </c>
      <c r="M1192" s="49">
        <v>159</v>
      </c>
      <c r="N1192" s="40">
        <v>9907</v>
      </c>
      <c r="O1192" s="42">
        <f t="shared" si="126"/>
        <v>69943.42</v>
      </c>
      <c r="P1192" s="42"/>
      <c r="Q1192" s="42">
        <v>885</v>
      </c>
      <c r="R1192" s="42">
        <f t="shared" si="125"/>
        <v>17</v>
      </c>
      <c r="S1192" s="42">
        <f t="shared" si="127"/>
        <v>6248.0999999999995</v>
      </c>
      <c r="T1192" s="40">
        <v>15045</v>
      </c>
      <c r="U1192" s="42">
        <v>683</v>
      </c>
      <c r="V1192" s="40"/>
      <c r="W1192" s="40"/>
      <c r="X1192" s="49">
        <f t="shared" si="131"/>
        <v>803</v>
      </c>
      <c r="Y1192" s="42">
        <f t="shared" si="128"/>
        <v>5669.18</v>
      </c>
      <c r="Z1192" s="40">
        <f t="shared" si="129"/>
        <v>106217.7</v>
      </c>
      <c r="AA1192" s="42">
        <f t="shared" si="130"/>
        <v>36274.28</v>
      </c>
      <c r="AB1192" s="40"/>
      <c r="AC1192" s="40"/>
      <c r="AD1192" s="40"/>
      <c r="AE1192" s="40"/>
      <c r="AF1192" s="40"/>
      <c r="AG1192" s="40"/>
      <c r="AH1192" s="40"/>
    </row>
    <row r="1193" spans="1:34" s="29" customFormat="1" x14ac:dyDescent="0.25">
      <c r="A1193" s="56">
        <v>1190</v>
      </c>
      <c r="B1193" s="56" t="s">
        <v>1218</v>
      </c>
      <c r="C1193" s="40" t="s">
        <v>1219</v>
      </c>
      <c r="D1193" s="40" t="s">
        <v>1220</v>
      </c>
      <c r="E1193" s="44" t="s">
        <v>1230</v>
      </c>
      <c r="F1193" s="38" t="s">
        <v>1852</v>
      </c>
      <c r="G1193" s="38" t="s">
        <v>794</v>
      </c>
      <c r="H1193" s="40">
        <v>35</v>
      </c>
      <c r="I1193" s="48">
        <v>43425</v>
      </c>
      <c r="J1193" s="48">
        <v>43497</v>
      </c>
      <c r="K1193" s="48">
        <v>43584</v>
      </c>
      <c r="L1193" s="49">
        <v>72</v>
      </c>
      <c r="M1193" s="49">
        <v>159</v>
      </c>
      <c r="N1193" s="40">
        <v>11237</v>
      </c>
      <c r="O1193" s="42">
        <f t="shared" si="126"/>
        <v>79333.22</v>
      </c>
      <c r="P1193" s="42"/>
      <c r="Q1193" s="42">
        <v>1010</v>
      </c>
      <c r="R1193" s="42">
        <f t="shared" si="125"/>
        <v>17</v>
      </c>
      <c r="S1193" s="42">
        <f t="shared" si="127"/>
        <v>7130.6</v>
      </c>
      <c r="T1193" s="40">
        <v>17170</v>
      </c>
      <c r="U1193" s="42">
        <v>852</v>
      </c>
      <c r="V1193" s="40"/>
      <c r="W1193" s="40"/>
      <c r="X1193" s="49">
        <f t="shared" si="131"/>
        <v>928</v>
      </c>
      <c r="Y1193" s="42">
        <f t="shared" si="128"/>
        <v>6551.68</v>
      </c>
      <c r="Z1193" s="40">
        <f t="shared" si="129"/>
        <v>121220.20000000001</v>
      </c>
      <c r="AA1193" s="42">
        <f t="shared" si="130"/>
        <v>41886.98000000001</v>
      </c>
      <c r="AB1193" s="40"/>
      <c r="AC1193" s="40"/>
      <c r="AD1193" s="40"/>
      <c r="AE1193" s="40"/>
      <c r="AF1193" s="40"/>
      <c r="AG1193" s="40"/>
      <c r="AH1193" s="40"/>
    </row>
    <row r="1194" spans="1:34" s="29" customFormat="1" x14ac:dyDescent="0.25">
      <c r="A1194" s="56">
        <v>1191</v>
      </c>
      <c r="B1194" s="56" t="s">
        <v>1231</v>
      </c>
      <c r="C1194" s="40" t="s">
        <v>1232</v>
      </c>
      <c r="D1194" s="40" t="s">
        <v>1233</v>
      </c>
      <c r="E1194" s="44" t="s">
        <v>1234</v>
      </c>
      <c r="F1194" s="38" t="s">
        <v>1853</v>
      </c>
      <c r="G1194" s="38" t="s">
        <v>795</v>
      </c>
      <c r="H1194" s="40">
        <v>35</v>
      </c>
      <c r="I1194" s="48">
        <v>43437</v>
      </c>
      <c r="J1194" s="48">
        <v>43482</v>
      </c>
      <c r="K1194" s="48">
        <v>43590</v>
      </c>
      <c r="L1194" s="49">
        <v>45</v>
      </c>
      <c r="M1194" s="49">
        <v>153</v>
      </c>
      <c r="N1194" s="40">
        <v>9350</v>
      </c>
      <c r="O1194" s="42">
        <f t="shared" si="126"/>
        <v>66011</v>
      </c>
      <c r="P1194" s="42"/>
      <c r="Q1194" s="42">
        <v>895</v>
      </c>
      <c r="R1194" s="42">
        <f t="shared" si="125"/>
        <v>15.5</v>
      </c>
      <c r="S1194" s="42">
        <f t="shared" si="127"/>
        <v>6318.7</v>
      </c>
      <c r="T1194" s="40">
        <f>895*15.5</f>
        <v>13872.5</v>
      </c>
      <c r="U1194" s="42">
        <v>780</v>
      </c>
      <c r="V1194" s="40"/>
      <c r="W1194" s="40"/>
      <c r="X1194" s="49">
        <f t="shared" si="131"/>
        <v>813</v>
      </c>
      <c r="Y1194" s="42">
        <f t="shared" si="128"/>
        <v>5739.78</v>
      </c>
      <c r="Z1194" s="40">
        <f t="shared" si="129"/>
        <v>97939.849999999991</v>
      </c>
      <c r="AA1194" s="42">
        <f t="shared" si="130"/>
        <v>31928.849999999991</v>
      </c>
      <c r="AB1194" s="40"/>
      <c r="AC1194" s="40"/>
      <c r="AD1194" s="40"/>
      <c r="AE1194" s="40"/>
      <c r="AF1194" s="40"/>
      <c r="AG1194" s="40"/>
      <c r="AH1194" s="40"/>
    </row>
    <row r="1195" spans="1:34" s="29" customFormat="1" x14ac:dyDescent="0.25">
      <c r="A1195" s="56">
        <v>1192</v>
      </c>
      <c r="B1195" s="56" t="s">
        <v>1231</v>
      </c>
      <c r="C1195" s="40" t="s">
        <v>1232</v>
      </c>
      <c r="D1195" s="40" t="s">
        <v>1233</v>
      </c>
      <c r="E1195" s="44" t="s">
        <v>1235</v>
      </c>
      <c r="F1195" s="38" t="s">
        <v>1854</v>
      </c>
      <c r="G1195" s="38" t="s">
        <v>796</v>
      </c>
      <c r="H1195" s="40">
        <v>35</v>
      </c>
      <c r="I1195" s="48">
        <v>43439</v>
      </c>
      <c r="J1195" s="48">
        <v>43485</v>
      </c>
      <c r="K1195" s="48">
        <v>43592</v>
      </c>
      <c r="L1195" s="49">
        <v>46</v>
      </c>
      <c r="M1195" s="49">
        <v>153</v>
      </c>
      <c r="N1195" s="40">
        <v>10030</v>
      </c>
      <c r="O1195" s="42">
        <f t="shared" si="126"/>
        <v>70811.799999999988</v>
      </c>
      <c r="P1195" s="42"/>
      <c r="Q1195" s="42">
        <v>925</v>
      </c>
      <c r="R1195" s="42">
        <f t="shared" si="125"/>
        <v>15.5</v>
      </c>
      <c r="S1195" s="42">
        <f t="shared" si="127"/>
        <v>6530.4999999999991</v>
      </c>
      <c r="T1195" s="40">
        <f>925*15.5</f>
        <v>14337.5</v>
      </c>
      <c r="U1195" s="42">
        <v>790</v>
      </c>
      <c r="V1195" s="40"/>
      <c r="W1195" s="40"/>
      <c r="X1195" s="49">
        <f t="shared" si="131"/>
        <v>843</v>
      </c>
      <c r="Y1195" s="42">
        <f t="shared" si="128"/>
        <v>5951.58</v>
      </c>
      <c r="Z1195" s="40">
        <f t="shared" si="129"/>
        <v>101222.74999999999</v>
      </c>
      <c r="AA1195" s="42">
        <f t="shared" si="130"/>
        <v>30410.949999999997</v>
      </c>
      <c r="AB1195" s="40"/>
      <c r="AC1195" s="40"/>
      <c r="AD1195" s="40"/>
      <c r="AE1195" s="40"/>
      <c r="AF1195" s="40"/>
      <c r="AG1195" s="40"/>
      <c r="AH1195" s="40"/>
    </row>
    <row r="1196" spans="1:34" s="29" customFormat="1" x14ac:dyDescent="0.25">
      <c r="A1196" s="56">
        <v>1193</v>
      </c>
      <c r="B1196" s="56" t="s">
        <v>1231</v>
      </c>
      <c r="C1196" s="40" t="s">
        <v>1232</v>
      </c>
      <c r="D1196" s="40" t="s">
        <v>1233</v>
      </c>
      <c r="E1196" s="44" t="s">
        <v>1236</v>
      </c>
      <c r="F1196" s="38" t="s">
        <v>1855</v>
      </c>
      <c r="G1196" s="38" t="s">
        <v>798</v>
      </c>
      <c r="H1196" s="40">
        <v>35</v>
      </c>
      <c r="I1196" s="48">
        <v>43435</v>
      </c>
      <c r="J1196" s="48">
        <v>43482</v>
      </c>
      <c r="K1196" s="48">
        <v>43590</v>
      </c>
      <c r="L1196" s="49">
        <v>47</v>
      </c>
      <c r="M1196" s="49">
        <v>155</v>
      </c>
      <c r="N1196" s="40">
        <v>10360</v>
      </c>
      <c r="O1196" s="42">
        <f t="shared" si="126"/>
        <v>73141.599999999991</v>
      </c>
      <c r="P1196" s="42"/>
      <c r="Q1196" s="42">
        <v>875</v>
      </c>
      <c r="R1196" s="42">
        <f t="shared" si="125"/>
        <v>15.25</v>
      </c>
      <c r="S1196" s="42">
        <f t="shared" si="127"/>
        <v>6177.5</v>
      </c>
      <c r="T1196" s="40">
        <f>875*15.25</f>
        <v>13343.75</v>
      </c>
      <c r="U1196" s="42">
        <v>790</v>
      </c>
      <c r="V1196" s="40"/>
      <c r="W1196" s="40"/>
      <c r="X1196" s="49">
        <f t="shared" si="131"/>
        <v>793</v>
      </c>
      <c r="Y1196" s="42">
        <f t="shared" si="128"/>
        <v>5598.58</v>
      </c>
      <c r="Z1196" s="40">
        <f t="shared" si="129"/>
        <v>94206.875</v>
      </c>
      <c r="AA1196" s="42">
        <f t="shared" si="130"/>
        <v>21065.275000000009</v>
      </c>
      <c r="AB1196" s="40"/>
      <c r="AC1196" s="40"/>
      <c r="AD1196" s="40"/>
      <c r="AE1196" s="40"/>
      <c r="AF1196" s="40"/>
      <c r="AG1196" s="40"/>
      <c r="AH1196" s="40"/>
    </row>
    <row r="1197" spans="1:34" s="29" customFormat="1" x14ac:dyDescent="0.25">
      <c r="A1197" s="56">
        <v>1194</v>
      </c>
      <c r="B1197" s="56" t="s">
        <v>1231</v>
      </c>
      <c r="C1197" s="40" t="s">
        <v>1232</v>
      </c>
      <c r="D1197" s="40" t="s">
        <v>1233</v>
      </c>
      <c r="E1197" s="44" t="s">
        <v>1237</v>
      </c>
      <c r="F1197" s="38" t="s">
        <v>1856</v>
      </c>
      <c r="G1197" s="38" t="s">
        <v>799</v>
      </c>
      <c r="H1197" s="40">
        <v>35</v>
      </c>
      <c r="I1197" s="48">
        <v>43435</v>
      </c>
      <c r="J1197" s="48">
        <v>43479</v>
      </c>
      <c r="K1197" s="48">
        <v>43588</v>
      </c>
      <c r="L1197" s="49">
        <v>44</v>
      </c>
      <c r="M1197" s="49">
        <v>153</v>
      </c>
      <c r="N1197" s="40">
        <v>10530</v>
      </c>
      <c r="O1197" s="42">
        <f t="shared" si="126"/>
        <v>74341.799999999988</v>
      </c>
      <c r="P1197" s="42"/>
      <c r="Q1197" s="42">
        <v>905</v>
      </c>
      <c r="R1197" s="42">
        <f t="shared" si="125"/>
        <v>15</v>
      </c>
      <c r="S1197" s="42">
        <f t="shared" si="127"/>
        <v>6389.3</v>
      </c>
      <c r="T1197" s="40">
        <f>905*15</f>
        <v>13575</v>
      </c>
      <c r="U1197" s="42">
        <f>855</f>
        <v>855</v>
      </c>
      <c r="V1197" s="40"/>
      <c r="W1197" s="40"/>
      <c r="X1197" s="49">
        <f t="shared" si="131"/>
        <v>823</v>
      </c>
      <c r="Y1197" s="42">
        <f t="shared" si="128"/>
        <v>5810.38</v>
      </c>
      <c r="Z1197" s="40">
        <f t="shared" si="129"/>
        <v>95839.5</v>
      </c>
      <c r="AA1197" s="42">
        <f t="shared" si="130"/>
        <v>21497.700000000012</v>
      </c>
      <c r="AB1197" s="40"/>
      <c r="AC1197" s="40"/>
      <c r="AD1197" s="40"/>
      <c r="AE1197" s="40"/>
      <c r="AF1197" s="40"/>
      <c r="AG1197" s="40"/>
      <c r="AH1197" s="40"/>
    </row>
    <row r="1198" spans="1:34" s="29" customFormat="1" x14ac:dyDescent="0.25">
      <c r="A1198" s="56">
        <v>1195</v>
      </c>
      <c r="B1198" s="56" t="s">
        <v>1231</v>
      </c>
      <c r="C1198" s="40" t="s">
        <v>1232</v>
      </c>
      <c r="D1198" s="40" t="s">
        <v>1233</v>
      </c>
      <c r="E1198" s="44" t="s">
        <v>1238</v>
      </c>
      <c r="F1198" s="38" t="s">
        <v>1857</v>
      </c>
      <c r="G1198" s="38" t="s">
        <v>787</v>
      </c>
      <c r="H1198" s="40">
        <v>35</v>
      </c>
      <c r="I1198" s="48">
        <v>43428</v>
      </c>
      <c r="J1198" s="48">
        <v>43678</v>
      </c>
      <c r="K1198" s="48">
        <v>43583</v>
      </c>
      <c r="L1198" s="49">
        <v>250</v>
      </c>
      <c r="M1198" s="49">
        <v>155</v>
      </c>
      <c r="N1198" s="40">
        <f>60+1250+350+1080+1250+1050+950+350+4250</f>
        <v>10590</v>
      </c>
      <c r="O1198" s="42">
        <f t="shared" si="126"/>
        <v>74765.399999999994</v>
      </c>
      <c r="P1198" s="42"/>
      <c r="Q1198" s="42">
        <v>825</v>
      </c>
      <c r="R1198" s="42">
        <f t="shared" si="125"/>
        <v>15</v>
      </c>
      <c r="S1198" s="42">
        <f t="shared" si="127"/>
        <v>5824.5</v>
      </c>
      <c r="T1198" s="40">
        <f>825*15</f>
        <v>12375</v>
      </c>
      <c r="U1198" s="42">
        <v>720</v>
      </c>
      <c r="V1198" s="40"/>
      <c r="W1198" s="40"/>
      <c r="X1198" s="49">
        <f t="shared" si="131"/>
        <v>743</v>
      </c>
      <c r="Y1198" s="42">
        <f t="shared" si="128"/>
        <v>5245.58</v>
      </c>
      <c r="Z1198" s="40">
        <f t="shared" si="129"/>
        <v>87367.5</v>
      </c>
      <c r="AA1198" s="42">
        <f t="shared" si="130"/>
        <v>12602.100000000006</v>
      </c>
      <c r="AB1198" s="40"/>
      <c r="AC1198" s="40"/>
      <c r="AD1198" s="40"/>
      <c r="AE1198" s="40"/>
      <c r="AF1198" s="40"/>
      <c r="AG1198" s="40"/>
      <c r="AH1198" s="40"/>
    </row>
    <row r="1199" spans="1:34" s="29" customFormat="1" x14ac:dyDescent="0.25">
      <c r="A1199" s="56">
        <v>1196</v>
      </c>
      <c r="B1199" s="56" t="s">
        <v>1231</v>
      </c>
      <c r="C1199" s="40" t="s">
        <v>1232</v>
      </c>
      <c r="D1199" s="40" t="s">
        <v>1233</v>
      </c>
      <c r="E1199" s="44" t="s">
        <v>1239</v>
      </c>
      <c r="F1199" s="38" t="s">
        <v>1844</v>
      </c>
      <c r="G1199" s="38" t="s">
        <v>787</v>
      </c>
      <c r="H1199" s="40">
        <v>35</v>
      </c>
      <c r="I1199" s="48">
        <v>43437</v>
      </c>
      <c r="J1199" s="48">
        <v>43485</v>
      </c>
      <c r="K1199" s="48">
        <v>43593</v>
      </c>
      <c r="L1199" s="49">
        <v>48</v>
      </c>
      <c r="M1199" s="49">
        <v>156</v>
      </c>
      <c r="N1199" s="40">
        <f>60+1250+350+1080+1250+1050+950+350+4250</f>
        <v>10590</v>
      </c>
      <c r="O1199" s="42">
        <f t="shared" si="126"/>
        <v>74765.399999999994</v>
      </c>
      <c r="P1199" s="42"/>
      <c r="Q1199" s="42">
        <v>835</v>
      </c>
      <c r="R1199" s="42">
        <f t="shared" si="125"/>
        <v>15.5</v>
      </c>
      <c r="S1199" s="42">
        <f t="shared" si="127"/>
        <v>5895.1</v>
      </c>
      <c r="T1199" s="40">
        <f>Q1199*15.5</f>
        <v>12942.5</v>
      </c>
      <c r="U1199" s="42">
        <v>765</v>
      </c>
      <c r="V1199" s="40"/>
      <c r="W1199" s="40"/>
      <c r="X1199" s="49">
        <f t="shared" si="131"/>
        <v>753</v>
      </c>
      <c r="Y1199" s="42">
        <f t="shared" si="128"/>
        <v>5316.18</v>
      </c>
      <c r="Z1199" s="40">
        <f t="shared" si="129"/>
        <v>91374.05</v>
      </c>
      <c r="AA1199" s="42">
        <f t="shared" si="130"/>
        <v>16608.650000000009</v>
      </c>
      <c r="AB1199" s="40"/>
      <c r="AC1199" s="40"/>
      <c r="AD1199" s="40"/>
      <c r="AE1199" s="40"/>
      <c r="AF1199" s="40"/>
      <c r="AG1199" s="40"/>
      <c r="AH1199" s="40"/>
    </row>
    <row r="1200" spans="1:34" s="29" customFormat="1" x14ac:dyDescent="0.25">
      <c r="A1200" s="56">
        <v>1197</v>
      </c>
      <c r="B1200" s="56" t="s">
        <v>1231</v>
      </c>
      <c r="C1200" s="40" t="s">
        <v>1232</v>
      </c>
      <c r="D1200" s="40" t="s">
        <v>1233</v>
      </c>
      <c r="E1200" s="44" t="s">
        <v>1240</v>
      </c>
      <c r="F1200" s="38" t="s">
        <v>1851</v>
      </c>
      <c r="G1200" s="38" t="s">
        <v>793</v>
      </c>
      <c r="H1200" s="40">
        <v>35</v>
      </c>
      <c r="I1200" s="48">
        <v>43435</v>
      </c>
      <c r="J1200" s="48">
        <v>43472</v>
      </c>
      <c r="K1200" s="48">
        <v>43592</v>
      </c>
      <c r="L1200" s="49">
        <v>37</v>
      </c>
      <c r="M1200" s="49">
        <v>157</v>
      </c>
      <c r="N1200" s="40">
        <v>11160</v>
      </c>
      <c r="O1200" s="42">
        <f t="shared" si="126"/>
        <v>78789.599999999991</v>
      </c>
      <c r="P1200" s="42"/>
      <c r="Q1200" s="42">
        <v>905</v>
      </c>
      <c r="R1200" s="42">
        <f t="shared" si="125"/>
        <v>15.25</v>
      </c>
      <c r="S1200" s="42">
        <f t="shared" si="127"/>
        <v>6389.3</v>
      </c>
      <c r="T1200" s="40">
        <f>905*15.25</f>
        <v>13801.25</v>
      </c>
      <c r="U1200" s="42">
        <v>780</v>
      </c>
      <c r="V1200" s="40"/>
      <c r="W1200" s="40"/>
      <c r="X1200" s="49">
        <f t="shared" si="131"/>
        <v>823</v>
      </c>
      <c r="Y1200" s="42">
        <f t="shared" si="128"/>
        <v>5810.38</v>
      </c>
      <c r="Z1200" s="40">
        <f t="shared" si="129"/>
        <v>97436.824999999997</v>
      </c>
      <c r="AA1200" s="42">
        <f t="shared" si="130"/>
        <v>18647.225000000006</v>
      </c>
      <c r="AB1200" s="40"/>
      <c r="AC1200" s="40"/>
      <c r="AD1200" s="40"/>
      <c r="AE1200" s="40"/>
      <c r="AF1200" s="40"/>
      <c r="AG1200" s="40"/>
      <c r="AH1200" s="40"/>
    </row>
    <row r="1201" spans="1:34" s="29" customFormat="1" x14ac:dyDescent="0.25">
      <c r="A1201" s="56">
        <v>1198</v>
      </c>
      <c r="B1201" s="56" t="s">
        <v>1231</v>
      </c>
      <c r="C1201" s="40" t="s">
        <v>1232</v>
      </c>
      <c r="D1201" s="40" t="s">
        <v>1233</v>
      </c>
      <c r="E1201" s="44" t="s">
        <v>1241</v>
      </c>
      <c r="F1201" s="38" t="s">
        <v>1854</v>
      </c>
      <c r="G1201" s="38" t="s">
        <v>796</v>
      </c>
      <c r="H1201" s="40">
        <v>35</v>
      </c>
      <c r="I1201" s="48">
        <v>43433</v>
      </c>
      <c r="J1201" s="48">
        <v>43466</v>
      </c>
      <c r="K1201" s="48">
        <v>43587</v>
      </c>
      <c r="L1201" s="49">
        <v>33</v>
      </c>
      <c r="M1201" s="49">
        <v>154</v>
      </c>
      <c r="N1201" s="40">
        <v>10790</v>
      </c>
      <c r="O1201" s="42">
        <f t="shared" si="126"/>
        <v>76177.399999999994</v>
      </c>
      <c r="P1201" s="42"/>
      <c r="Q1201" s="42">
        <v>895</v>
      </c>
      <c r="R1201" s="42">
        <f t="shared" si="125"/>
        <v>14.75</v>
      </c>
      <c r="S1201" s="42">
        <f t="shared" si="127"/>
        <v>6318.7</v>
      </c>
      <c r="T1201" s="40">
        <f>895*14.75</f>
        <v>13201.25</v>
      </c>
      <c r="U1201" s="42">
        <v>735</v>
      </c>
      <c r="V1201" s="40"/>
      <c r="W1201" s="40"/>
      <c r="X1201" s="49">
        <f t="shared" si="131"/>
        <v>813</v>
      </c>
      <c r="Y1201" s="42">
        <f t="shared" si="128"/>
        <v>5739.78</v>
      </c>
      <c r="Z1201" s="40">
        <f t="shared" si="129"/>
        <v>93200.824999999997</v>
      </c>
      <c r="AA1201" s="42">
        <f t="shared" si="130"/>
        <v>17023.425000000003</v>
      </c>
      <c r="AB1201" s="40"/>
      <c r="AC1201" s="40"/>
      <c r="AD1201" s="40"/>
      <c r="AE1201" s="40"/>
      <c r="AF1201" s="40"/>
      <c r="AG1201" s="40"/>
      <c r="AH1201" s="40"/>
    </row>
    <row r="1202" spans="1:34" s="29" customFormat="1" x14ac:dyDescent="0.25">
      <c r="A1202" s="56">
        <v>1199</v>
      </c>
      <c r="B1202" s="56" t="s">
        <v>1231</v>
      </c>
      <c r="C1202" s="40" t="s">
        <v>1232</v>
      </c>
      <c r="D1202" s="40" t="s">
        <v>1233</v>
      </c>
      <c r="E1202" s="44" t="s">
        <v>1242</v>
      </c>
      <c r="F1202" s="38" t="s">
        <v>1855</v>
      </c>
      <c r="G1202" s="38" t="s">
        <v>798</v>
      </c>
      <c r="H1202" s="40">
        <v>35</v>
      </c>
      <c r="I1202" s="48">
        <v>43431</v>
      </c>
      <c r="J1202" s="48">
        <v>43474</v>
      </c>
      <c r="K1202" s="48">
        <v>43591</v>
      </c>
      <c r="L1202" s="49">
        <v>43</v>
      </c>
      <c r="M1202" s="49">
        <v>160</v>
      </c>
      <c r="N1202" s="40">
        <v>10080</v>
      </c>
      <c r="O1202" s="42">
        <f t="shared" si="126"/>
        <v>71164.800000000003</v>
      </c>
      <c r="P1202" s="42"/>
      <c r="Q1202" s="42">
        <v>790</v>
      </c>
      <c r="R1202" s="42">
        <f t="shared" si="125"/>
        <v>14.5</v>
      </c>
      <c r="S1202" s="42">
        <f t="shared" si="127"/>
        <v>5577.4000000000005</v>
      </c>
      <c r="T1202" s="40">
        <f>790*14.5</f>
        <v>11455</v>
      </c>
      <c r="U1202" s="42">
        <v>685</v>
      </c>
      <c r="V1202" s="40"/>
      <c r="W1202" s="40"/>
      <c r="X1202" s="49">
        <f t="shared" si="131"/>
        <v>708</v>
      </c>
      <c r="Y1202" s="42">
        <f t="shared" si="128"/>
        <v>4998.4799999999996</v>
      </c>
      <c r="Z1202" s="40">
        <f t="shared" si="129"/>
        <v>80872.3</v>
      </c>
      <c r="AA1202" s="42">
        <f t="shared" si="130"/>
        <v>9707.5</v>
      </c>
      <c r="AB1202" s="40"/>
      <c r="AC1202" s="40"/>
      <c r="AD1202" s="40"/>
      <c r="AE1202" s="40"/>
      <c r="AF1202" s="40"/>
      <c r="AG1202" s="40"/>
      <c r="AH1202" s="40"/>
    </row>
    <row r="1203" spans="1:34" s="29" customFormat="1" x14ac:dyDescent="0.25">
      <c r="A1203" s="56">
        <v>1200</v>
      </c>
      <c r="B1203" s="56" t="s">
        <v>1231</v>
      </c>
      <c r="C1203" s="40" t="s">
        <v>1232</v>
      </c>
      <c r="D1203" s="40" t="s">
        <v>1233</v>
      </c>
      <c r="E1203" s="44" t="s">
        <v>1243</v>
      </c>
      <c r="F1203" s="38" t="s">
        <v>1856</v>
      </c>
      <c r="G1203" s="38" t="s">
        <v>799</v>
      </c>
      <c r="H1203" s="40">
        <v>35</v>
      </c>
      <c r="I1203" s="48">
        <v>43431</v>
      </c>
      <c r="J1203" s="48">
        <v>43475</v>
      </c>
      <c r="K1203" s="48">
        <v>43588</v>
      </c>
      <c r="L1203" s="49">
        <v>44</v>
      </c>
      <c r="M1203" s="49">
        <v>157</v>
      </c>
      <c r="N1203" s="40">
        <v>10200</v>
      </c>
      <c r="O1203" s="42">
        <f t="shared" si="126"/>
        <v>72012</v>
      </c>
      <c r="P1203" s="42"/>
      <c r="Q1203" s="42">
        <v>745</v>
      </c>
      <c r="R1203" s="42">
        <f t="shared" si="125"/>
        <v>15.5</v>
      </c>
      <c r="S1203" s="42">
        <f t="shared" si="127"/>
        <v>5259.7</v>
      </c>
      <c r="T1203" s="40">
        <f>745*15.5</f>
        <v>11547.5</v>
      </c>
      <c r="U1203" s="42">
        <v>705</v>
      </c>
      <c r="V1203" s="40"/>
      <c r="W1203" s="40"/>
      <c r="X1203" s="49">
        <f t="shared" si="131"/>
        <v>663</v>
      </c>
      <c r="Y1203" s="42">
        <f t="shared" si="128"/>
        <v>4680.78</v>
      </c>
      <c r="Z1203" s="40">
        <f t="shared" si="129"/>
        <v>81525.349999999991</v>
      </c>
      <c r="AA1203" s="42">
        <f t="shared" si="130"/>
        <v>9513.3499999999913</v>
      </c>
      <c r="AB1203" s="40"/>
      <c r="AC1203" s="40"/>
      <c r="AD1203" s="40"/>
      <c r="AE1203" s="40"/>
      <c r="AF1203" s="40"/>
      <c r="AG1203" s="40"/>
      <c r="AH1203" s="40"/>
    </row>
    <row r="1204" spans="1:34" s="29" customFormat="1" x14ac:dyDescent="0.25">
      <c r="A1204" s="56">
        <v>1201</v>
      </c>
      <c r="B1204" s="56" t="s">
        <v>1231</v>
      </c>
      <c r="C1204" s="40" t="s">
        <v>1232</v>
      </c>
      <c r="D1204" s="40" t="s">
        <v>1233</v>
      </c>
      <c r="E1204" s="44" t="s">
        <v>1244</v>
      </c>
      <c r="F1204" s="38" t="s">
        <v>1839</v>
      </c>
      <c r="G1204" s="38" t="s">
        <v>780</v>
      </c>
      <c r="H1204" s="40">
        <v>35</v>
      </c>
      <c r="I1204" s="48">
        <v>43426</v>
      </c>
      <c r="J1204" s="48">
        <v>43473</v>
      </c>
      <c r="K1204" s="48">
        <v>43580</v>
      </c>
      <c r="L1204" s="49">
        <v>47</v>
      </c>
      <c r="M1204" s="49">
        <v>154</v>
      </c>
      <c r="N1204" s="40">
        <v>10180</v>
      </c>
      <c r="O1204" s="42">
        <f t="shared" si="126"/>
        <v>71870.799999999988</v>
      </c>
      <c r="P1204" s="42"/>
      <c r="Q1204" s="42">
        <v>855</v>
      </c>
      <c r="R1204" s="42">
        <f t="shared" si="125"/>
        <v>15</v>
      </c>
      <c r="S1204" s="42">
        <f t="shared" si="127"/>
        <v>6036.2999999999993</v>
      </c>
      <c r="T1204" s="40">
        <f>855*15</f>
        <v>12825</v>
      </c>
      <c r="U1204" s="42">
        <v>690</v>
      </c>
      <c r="V1204" s="40"/>
      <c r="W1204" s="40"/>
      <c r="X1204" s="49">
        <f t="shared" si="131"/>
        <v>773</v>
      </c>
      <c r="Y1204" s="42">
        <f t="shared" si="128"/>
        <v>5457.38</v>
      </c>
      <c r="Z1204" s="40">
        <f t="shared" si="129"/>
        <v>90544.499999999985</v>
      </c>
      <c r="AA1204" s="42">
        <f t="shared" si="130"/>
        <v>18673.699999999997</v>
      </c>
      <c r="AB1204" s="40"/>
      <c r="AC1204" s="40"/>
      <c r="AD1204" s="40"/>
      <c r="AE1204" s="40"/>
      <c r="AF1204" s="40"/>
      <c r="AG1204" s="40"/>
      <c r="AH1204" s="40"/>
    </row>
    <row r="1205" spans="1:34" s="29" customFormat="1" x14ac:dyDescent="0.25">
      <c r="A1205" s="56">
        <v>1202</v>
      </c>
      <c r="B1205" s="56" t="s">
        <v>111</v>
      </c>
      <c r="C1205" s="40" t="s">
        <v>1245</v>
      </c>
      <c r="D1205" s="40" t="s">
        <v>1246</v>
      </c>
      <c r="E1205" s="44" t="s">
        <v>1247</v>
      </c>
      <c r="F1205" s="38" t="s">
        <v>1839</v>
      </c>
      <c r="G1205" s="38" t="s">
        <v>780</v>
      </c>
      <c r="H1205" s="40">
        <v>35</v>
      </c>
      <c r="I1205" s="48">
        <v>43428</v>
      </c>
      <c r="J1205" s="48">
        <v>43470</v>
      </c>
      <c r="K1205" s="48">
        <v>43590</v>
      </c>
      <c r="L1205" s="49">
        <v>42</v>
      </c>
      <c r="M1205" s="49">
        <v>162</v>
      </c>
      <c r="N1205" s="40">
        <v>10790</v>
      </c>
      <c r="O1205" s="42">
        <f t="shared" si="126"/>
        <v>76177.399999999994</v>
      </c>
      <c r="P1205" s="42"/>
      <c r="Q1205" s="42">
        <v>760</v>
      </c>
      <c r="R1205" s="42">
        <f t="shared" si="125"/>
        <v>15.25</v>
      </c>
      <c r="S1205" s="42">
        <f t="shared" si="127"/>
        <v>5365.6</v>
      </c>
      <c r="T1205" s="40">
        <f>760*15.25</f>
        <v>11590</v>
      </c>
      <c r="U1205" s="42">
        <v>740</v>
      </c>
      <c r="V1205" s="40"/>
      <c r="W1205" s="40"/>
      <c r="X1205" s="49">
        <f t="shared" si="131"/>
        <v>678</v>
      </c>
      <c r="Y1205" s="42">
        <f t="shared" si="128"/>
        <v>4786.6799999999994</v>
      </c>
      <c r="Z1205" s="40">
        <f t="shared" si="129"/>
        <v>81825.400000000009</v>
      </c>
      <c r="AA1205" s="42">
        <f t="shared" si="130"/>
        <v>5648.0000000000146</v>
      </c>
      <c r="AB1205" s="40"/>
      <c r="AC1205" s="40"/>
      <c r="AD1205" s="40"/>
      <c r="AE1205" s="40"/>
      <c r="AF1205" s="40"/>
      <c r="AG1205" s="40"/>
      <c r="AH1205" s="40"/>
    </row>
    <row r="1206" spans="1:34" s="29" customFormat="1" x14ac:dyDescent="0.25">
      <c r="A1206" s="56">
        <v>1203</v>
      </c>
      <c r="B1206" s="56" t="s">
        <v>111</v>
      </c>
      <c r="C1206" s="40" t="s">
        <v>1245</v>
      </c>
      <c r="D1206" s="40" t="s">
        <v>1246</v>
      </c>
      <c r="E1206" s="44" t="s">
        <v>1248</v>
      </c>
      <c r="F1206" s="40" t="s">
        <v>187</v>
      </c>
      <c r="G1206" s="40" t="s">
        <v>188</v>
      </c>
      <c r="H1206" s="40">
        <v>35</v>
      </c>
      <c r="I1206" s="48">
        <v>43426</v>
      </c>
      <c r="J1206" s="48">
        <v>43469</v>
      </c>
      <c r="K1206" s="48">
        <v>43588</v>
      </c>
      <c r="L1206" s="49">
        <v>43</v>
      </c>
      <c r="M1206" s="49">
        <v>162</v>
      </c>
      <c r="N1206" s="40">
        <v>10835</v>
      </c>
      <c r="O1206" s="42">
        <f t="shared" si="126"/>
        <v>76495.099999999991</v>
      </c>
      <c r="P1206" s="42"/>
      <c r="Q1206" s="42">
        <v>770</v>
      </c>
      <c r="R1206" s="42">
        <f t="shared" si="125"/>
        <v>15.5</v>
      </c>
      <c r="S1206" s="42">
        <f t="shared" si="127"/>
        <v>5436.2</v>
      </c>
      <c r="T1206" s="40">
        <f>770*15.5</f>
        <v>11935</v>
      </c>
      <c r="U1206" s="42">
        <v>730</v>
      </c>
      <c r="V1206" s="40"/>
      <c r="W1206" s="40"/>
      <c r="X1206" s="49">
        <f t="shared" si="131"/>
        <v>688</v>
      </c>
      <c r="Y1206" s="42">
        <f t="shared" si="128"/>
        <v>4857.28</v>
      </c>
      <c r="Z1206" s="40">
        <f t="shared" si="129"/>
        <v>84261.099999999991</v>
      </c>
      <c r="AA1206" s="42">
        <f t="shared" si="130"/>
        <v>7766</v>
      </c>
      <c r="AB1206" s="40"/>
      <c r="AC1206" s="40"/>
      <c r="AD1206" s="40"/>
      <c r="AE1206" s="40"/>
      <c r="AF1206" s="40"/>
      <c r="AG1206" s="40"/>
      <c r="AH1206" s="40"/>
    </row>
    <row r="1207" spans="1:34" s="29" customFormat="1" x14ac:dyDescent="0.25">
      <c r="A1207" s="56">
        <v>1204</v>
      </c>
      <c r="B1207" s="56" t="s">
        <v>111</v>
      </c>
      <c r="C1207" s="40" t="s">
        <v>1245</v>
      </c>
      <c r="D1207" s="40" t="s">
        <v>1246</v>
      </c>
      <c r="E1207" s="44" t="s">
        <v>1249</v>
      </c>
      <c r="F1207" s="40" t="s">
        <v>189</v>
      </c>
      <c r="G1207" s="40" t="s">
        <v>190</v>
      </c>
      <c r="H1207" s="40">
        <v>35</v>
      </c>
      <c r="I1207" s="48">
        <v>43429</v>
      </c>
      <c r="J1207" s="48">
        <v>43470</v>
      </c>
      <c r="K1207" s="48">
        <v>43590</v>
      </c>
      <c r="L1207" s="49">
        <v>41</v>
      </c>
      <c r="M1207" s="49">
        <v>161</v>
      </c>
      <c r="N1207" s="40">
        <v>10330</v>
      </c>
      <c r="O1207" s="42">
        <f t="shared" si="126"/>
        <v>72929.8</v>
      </c>
      <c r="P1207" s="42"/>
      <c r="Q1207" s="42">
        <v>745</v>
      </c>
      <c r="R1207" s="42">
        <f t="shared" si="125"/>
        <v>15.25</v>
      </c>
      <c r="S1207" s="42">
        <f t="shared" si="127"/>
        <v>5259.7</v>
      </c>
      <c r="T1207" s="40">
        <f>745*15.25</f>
        <v>11361.25</v>
      </c>
      <c r="U1207" s="42">
        <v>720</v>
      </c>
      <c r="V1207" s="40"/>
      <c r="W1207" s="40"/>
      <c r="X1207" s="49">
        <f t="shared" si="131"/>
        <v>663</v>
      </c>
      <c r="Y1207" s="42">
        <f t="shared" si="128"/>
        <v>4680.78</v>
      </c>
      <c r="Z1207" s="40">
        <f t="shared" si="129"/>
        <v>80210.425000000003</v>
      </c>
      <c r="AA1207" s="42">
        <f t="shared" si="130"/>
        <v>7280.625</v>
      </c>
      <c r="AB1207" s="40"/>
      <c r="AC1207" s="40"/>
      <c r="AD1207" s="40"/>
      <c r="AE1207" s="40"/>
      <c r="AF1207" s="40"/>
      <c r="AG1207" s="40"/>
      <c r="AH1207" s="40"/>
    </row>
    <row r="1208" spans="1:34" s="29" customFormat="1" x14ac:dyDescent="0.25">
      <c r="A1208" s="56">
        <v>1205</v>
      </c>
      <c r="B1208" s="56" t="s">
        <v>111</v>
      </c>
      <c r="C1208" s="40" t="s">
        <v>1245</v>
      </c>
      <c r="D1208" s="40" t="s">
        <v>1246</v>
      </c>
      <c r="E1208" s="44" t="s">
        <v>1250</v>
      </c>
      <c r="F1208" s="40" t="s">
        <v>191</v>
      </c>
      <c r="G1208" s="40" t="s">
        <v>192</v>
      </c>
      <c r="H1208" s="40">
        <v>35</v>
      </c>
      <c r="I1208" s="48">
        <v>43432</v>
      </c>
      <c r="J1208" s="48">
        <v>43471</v>
      </c>
      <c r="K1208" s="48">
        <v>43564</v>
      </c>
      <c r="L1208" s="49">
        <v>39</v>
      </c>
      <c r="M1208" s="49">
        <v>132</v>
      </c>
      <c r="N1208" s="40">
        <v>11610</v>
      </c>
      <c r="O1208" s="42">
        <f t="shared" si="126"/>
        <v>81966.600000000006</v>
      </c>
      <c r="P1208" s="42"/>
      <c r="Q1208" s="42">
        <v>730</v>
      </c>
      <c r="R1208" s="42">
        <f t="shared" ref="R1208:R1271" si="132">T1208/Q1208</f>
        <v>15.5</v>
      </c>
      <c r="S1208" s="42">
        <f t="shared" si="127"/>
        <v>5153.8</v>
      </c>
      <c r="T1208" s="40">
        <f>730*15.5</f>
        <v>11315</v>
      </c>
      <c r="U1208" s="42">
        <v>702</v>
      </c>
      <c r="V1208" s="40"/>
      <c r="W1208" s="40"/>
      <c r="X1208" s="49">
        <f t="shared" si="131"/>
        <v>648</v>
      </c>
      <c r="Y1208" s="42">
        <f t="shared" si="128"/>
        <v>4574.88</v>
      </c>
      <c r="Z1208" s="40">
        <f t="shared" si="129"/>
        <v>79883.900000000009</v>
      </c>
      <c r="AA1208" s="42">
        <f t="shared" si="130"/>
        <v>-2082.6999999999971</v>
      </c>
      <c r="AB1208" s="40"/>
      <c r="AC1208" s="40"/>
      <c r="AD1208" s="40"/>
      <c r="AE1208" s="40"/>
      <c r="AF1208" s="40"/>
      <c r="AG1208" s="40"/>
      <c r="AH1208" s="40"/>
    </row>
    <row r="1209" spans="1:34" s="29" customFormat="1" x14ac:dyDescent="0.25">
      <c r="A1209" s="56">
        <v>1206</v>
      </c>
      <c r="B1209" s="56" t="s">
        <v>111</v>
      </c>
      <c r="C1209" s="40" t="s">
        <v>1245</v>
      </c>
      <c r="D1209" s="40" t="s">
        <v>1246</v>
      </c>
      <c r="E1209" s="44" t="s">
        <v>1251</v>
      </c>
      <c r="F1209" s="40" t="s">
        <v>193</v>
      </c>
      <c r="G1209" s="40" t="s">
        <v>194</v>
      </c>
      <c r="H1209" s="40">
        <v>35</v>
      </c>
      <c r="I1209" s="48">
        <v>43431</v>
      </c>
      <c r="J1209" s="48">
        <v>43471</v>
      </c>
      <c r="K1209" s="48">
        <v>43594</v>
      </c>
      <c r="L1209" s="49">
        <v>40</v>
      </c>
      <c r="M1209" s="49">
        <v>163</v>
      </c>
      <c r="N1209" s="40">
        <v>11230</v>
      </c>
      <c r="O1209" s="42">
        <f t="shared" si="126"/>
        <v>79283.799999999988</v>
      </c>
      <c r="P1209" s="42"/>
      <c r="Q1209" s="42">
        <v>765</v>
      </c>
      <c r="R1209" s="42">
        <f t="shared" si="132"/>
        <v>15</v>
      </c>
      <c r="S1209" s="42">
        <f t="shared" si="127"/>
        <v>5400.9</v>
      </c>
      <c r="T1209" s="40">
        <f>765*15</f>
        <v>11475</v>
      </c>
      <c r="U1209" s="42">
        <v>710</v>
      </c>
      <c r="V1209" s="40"/>
      <c r="W1209" s="40"/>
      <c r="X1209" s="49">
        <f t="shared" si="131"/>
        <v>683</v>
      </c>
      <c r="Y1209" s="42">
        <f t="shared" si="128"/>
        <v>4821.9800000000005</v>
      </c>
      <c r="Z1209" s="40">
        <f t="shared" si="129"/>
        <v>81013.5</v>
      </c>
      <c r="AA1209" s="42">
        <f t="shared" si="130"/>
        <v>1729.7000000000116</v>
      </c>
      <c r="AB1209" s="40"/>
      <c r="AC1209" s="40"/>
      <c r="AD1209" s="40"/>
      <c r="AE1209" s="40"/>
      <c r="AF1209" s="40"/>
      <c r="AG1209" s="40"/>
      <c r="AH1209" s="40"/>
    </row>
    <row r="1210" spans="1:34" s="29" customFormat="1" x14ac:dyDescent="0.25">
      <c r="A1210" s="56">
        <v>1207</v>
      </c>
      <c r="B1210" s="56" t="s">
        <v>111</v>
      </c>
      <c r="C1210" s="40" t="s">
        <v>1245</v>
      </c>
      <c r="D1210" s="40" t="s">
        <v>1246</v>
      </c>
      <c r="E1210" s="44" t="s">
        <v>1252</v>
      </c>
      <c r="F1210" s="40" t="s">
        <v>195</v>
      </c>
      <c r="G1210" s="40" t="s">
        <v>196</v>
      </c>
      <c r="H1210" s="40">
        <v>35</v>
      </c>
      <c r="I1210" s="48">
        <v>43429</v>
      </c>
      <c r="J1210" s="48">
        <v>43469</v>
      </c>
      <c r="K1210" s="48">
        <v>43590</v>
      </c>
      <c r="L1210" s="49">
        <v>40</v>
      </c>
      <c r="M1210" s="49">
        <v>161</v>
      </c>
      <c r="N1210" s="40">
        <v>11855</v>
      </c>
      <c r="O1210" s="42">
        <f t="shared" si="126"/>
        <v>83696.3</v>
      </c>
      <c r="P1210" s="42"/>
      <c r="Q1210" s="42">
        <v>745</v>
      </c>
      <c r="R1210" s="42">
        <f t="shared" si="132"/>
        <v>15.5</v>
      </c>
      <c r="S1210" s="42">
        <f t="shared" si="127"/>
        <v>5259.7</v>
      </c>
      <c r="T1210" s="40">
        <f>745*15.5</f>
        <v>11547.5</v>
      </c>
      <c r="U1210" s="42">
        <v>705</v>
      </c>
      <c r="V1210" s="40"/>
      <c r="W1210" s="40"/>
      <c r="X1210" s="49">
        <f t="shared" si="131"/>
        <v>663</v>
      </c>
      <c r="Y1210" s="42">
        <f t="shared" si="128"/>
        <v>4680.78</v>
      </c>
      <c r="Z1210" s="40">
        <f t="shared" si="129"/>
        <v>81525.349999999991</v>
      </c>
      <c r="AA1210" s="42">
        <f t="shared" si="130"/>
        <v>-2170.9500000000116</v>
      </c>
      <c r="AB1210" s="40"/>
      <c r="AC1210" s="40"/>
      <c r="AD1210" s="40"/>
      <c r="AE1210" s="40"/>
      <c r="AF1210" s="40"/>
      <c r="AG1210" s="40"/>
      <c r="AH1210" s="40"/>
    </row>
    <row r="1211" spans="1:34" s="29" customFormat="1" x14ac:dyDescent="0.25">
      <c r="A1211" s="56">
        <v>1208</v>
      </c>
      <c r="B1211" s="56" t="s">
        <v>111</v>
      </c>
      <c r="C1211" s="40" t="s">
        <v>1245</v>
      </c>
      <c r="D1211" s="40" t="s">
        <v>1246</v>
      </c>
      <c r="E1211" s="44" t="s">
        <v>1253</v>
      </c>
      <c r="F1211" s="40" t="s">
        <v>197</v>
      </c>
      <c r="G1211" s="40" t="s">
        <v>198</v>
      </c>
      <c r="H1211" s="40">
        <v>35</v>
      </c>
      <c r="I1211" s="48">
        <v>43430</v>
      </c>
      <c r="J1211" s="48">
        <v>43470</v>
      </c>
      <c r="K1211" s="48">
        <v>43592</v>
      </c>
      <c r="L1211" s="49">
        <v>40</v>
      </c>
      <c r="M1211" s="49">
        <v>162</v>
      </c>
      <c r="N1211" s="40">
        <v>11910</v>
      </c>
      <c r="O1211" s="42">
        <f t="shared" si="126"/>
        <v>84084.599999999991</v>
      </c>
      <c r="P1211" s="42"/>
      <c r="Q1211" s="42">
        <v>765</v>
      </c>
      <c r="R1211" s="42">
        <f t="shared" si="132"/>
        <v>15</v>
      </c>
      <c r="S1211" s="42">
        <f t="shared" si="127"/>
        <v>5400.9</v>
      </c>
      <c r="T1211" s="40">
        <f>765*15</f>
        <v>11475</v>
      </c>
      <c r="U1211" s="42">
        <v>725</v>
      </c>
      <c r="V1211" s="40"/>
      <c r="W1211" s="40"/>
      <c r="X1211" s="49">
        <f t="shared" si="131"/>
        <v>683</v>
      </c>
      <c r="Y1211" s="42">
        <f t="shared" si="128"/>
        <v>4821.9800000000005</v>
      </c>
      <c r="Z1211" s="40">
        <f t="shared" si="129"/>
        <v>81013.5</v>
      </c>
      <c r="AA1211" s="42">
        <f t="shared" si="130"/>
        <v>-3071.0999999999913</v>
      </c>
      <c r="AB1211" s="40"/>
      <c r="AC1211" s="40"/>
      <c r="AD1211" s="40"/>
      <c r="AE1211" s="40"/>
      <c r="AF1211" s="40"/>
      <c r="AG1211" s="40"/>
      <c r="AH1211" s="40"/>
    </row>
    <row r="1212" spans="1:34" s="29" customFormat="1" x14ac:dyDescent="0.25">
      <c r="A1212" s="56">
        <v>1209</v>
      </c>
      <c r="B1212" s="56" t="s">
        <v>111</v>
      </c>
      <c r="C1212" s="40" t="s">
        <v>1245</v>
      </c>
      <c r="D1212" s="40" t="s">
        <v>1246</v>
      </c>
      <c r="E1212" s="44" t="s">
        <v>1254</v>
      </c>
      <c r="F1212" s="40" t="s">
        <v>199</v>
      </c>
      <c r="G1212" s="40" t="s">
        <v>200</v>
      </c>
      <c r="H1212" s="40">
        <v>35</v>
      </c>
      <c r="I1212" s="48">
        <v>43433</v>
      </c>
      <c r="J1212" s="48">
        <v>43472</v>
      </c>
      <c r="K1212" s="48">
        <v>43594</v>
      </c>
      <c r="L1212" s="49">
        <v>39</v>
      </c>
      <c r="M1212" s="49">
        <v>161</v>
      </c>
      <c r="N1212" s="40">
        <v>11190</v>
      </c>
      <c r="O1212" s="42">
        <f t="shared" si="126"/>
        <v>79001.399999999994</v>
      </c>
      <c r="P1212" s="42"/>
      <c r="Q1212" s="42">
        <v>782</v>
      </c>
      <c r="R1212" s="42">
        <f t="shared" si="132"/>
        <v>15.5</v>
      </c>
      <c r="S1212" s="42">
        <f t="shared" si="127"/>
        <v>5520.9199999999992</v>
      </c>
      <c r="T1212" s="40">
        <f>782*15.5</f>
        <v>12121</v>
      </c>
      <c r="U1212" s="42">
        <v>735</v>
      </c>
      <c r="V1212" s="40"/>
      <c r="W1212" s="40"/>
      <c r="X1212" s="49">
        <f t="shared" si="131"/>
        <v>700</v>
      </c>
      <c r="Y1212" s="42">
        <f t="shared" si="128"/>
        <v>4942</v>
      </c>
      <c r="Z1212" s="40">
        <f t="shared" si="129"/>
        <v>85574.25999999998</v>
      </c>
      <c r="AA1212" s="42">
        <f t="shared" si="130"/>
        <v>6572.859999999986</v>
      </c>
      <c r="AB1212" s="40"/>
      <c r="AC1212" s="40"/>
      <c r="AD1212" s="40"/>
      <c r="AE1212" s="40"/>
      <c r="AF1212" s="40"/>
      <c r="AG1212" s="40"/>
      <c r="AH1212" s="40"/>
    </row>
    <row r="1213" spans="1:34" s="29" customFormat="1" x14ac:dyDescent="0.25">
      <c r="A1213" s="56">
        <v>1210</v>
      </c>
      <c r="B1213" s="56" t="s">
        <v>111</v>
      </c>
      <c r="C1213" s="40" t="s">
        <v>1245</v>
      </c>
      <c r="D1213" s="40" t="s">
        <v>1246</v>
      </c>
      <c r="E1213" s="44" t="s">
        <v>1255</v>
      </c>
      <c r="F1213" s="40" t="s">
        <v>201</v>
      </c>
      <c r="G1213" s="40" t="s">
        <v>202</v>
      </c>
      <c r="H1213" s="40">
        <v>35</v>
      </c>
      <c r="I1213" s="48">
        <v>43428</v>
      </c>
      <c r="J1213" s="48">
        <v>43469</v>
      </c>
      <c r="K1213" s="48">
        <v>43589</v>
      </c>
      <c r="L1213" s="49">
        <v>41</v>
      </c>
      <c r="M1213" s="49">
        <v>161</v>
      </c>
      <c r="N1213" s="40">
        <v>11580</v>
      </c>
      <c r="O1213" s="42">
        <f t="shared" si="126"/>
        <v>81754.799999999988</v>
      </c>
      <c r="P1213" s="42"/>
      <c r="Q1213" s="42">
        <v>772</v>
      </c>
      <c r="R1213" s="42">
        <f t="shared" si="132"/>
        <v>15.75</v>
      </c>
      <c r="S1213" s="42">
        <f t="shared" si="127"/>
        <v>5450.32</v>
      </c>
      <c r="T1213" s="40">
        <f>772*15.75</f>
        <v>12159</v>
      </c>
      <c r="U1213" s="42">
        <v>745</v>
      </c>
      <c r="V1213" s="40"/>
      <c r="W1213" s="40"/>
      <c r="X1213" s="49">
        <f t="shared" si="131"/>
        <v>690</v>
      </c>
      <c r="Y1213" s="42">
        <f t="shared" si="128"/>
        <v>4871.4000000000005</v>
      </c>
      <c r="Z1213" s="40">
        <f t="shared" si="129"/>
        <v>85842.54</v>
      </c>
      <c r="AA1213" s="42">
        <f t="shared" si="130"/>
        <v>4087.7400000000052</v>
      </c>
      <c r="AB1213" s="40"/>
      <c r="AC1213" s="40"/>
      <c r="AD1213" s="40"/>
      <c r="AE1213" s="40"/>
      <c r="AF1213" s="40"/>
      <c r="AG1213" s="40"/>
      <c r="AH1213" s="40"/>
    </row>
    <row r="1214" spans="1:34" s="29" customFormat="1" x14ac:dyDescent="0.25">
      <c r="A1214" s="56">
        <v>1211</v>
      </c>
      <c r="B1214" s="56" t="s">
        <v>111</v>
      </c>
      <c r="C1214" s="40" t="s">
        <v>1245</v>
      </c>
      <c r="D1214" s="40" t="s">
        <v>1246</v>
      </c>
      <c r="E1214" s="44" t="s">
        <v>1256</v>
      </c>
      <c r="F1214" s="40" t="s">
        <v>203</v>
      </c>
      <c r="G1214" s="40" t="s">
        <v>204</v>
      </c>
      <c r="H1214" s="40">
        <v>35</v>
      </c>
      <c r="I1214" s="48">
        <v>43431</v>
      </c>
      <c r="J1214" s="48">
        <v>43473</v>
      </c>
      <c r="K1214" s="48">
        <v>43593</v>
      </c>
      <c r="L1214" s="49">
        <v>42</v>
      </c>
      <c r="M1214" s="49">
        <v>162</v>
      </c>
      <c r="N1214" s="40">
        <v>11555</v>
      </c>
      <c r="O1214" s="42">
        <f t="shared" si="126"/>
        <v>81578.3</v>
      </c>
      <c r="P1214" s="42"/>
      <c r="Q1214" s="42">
        <v>765</v>
      </c>
      <c r="R1214" s="42">
        <f t="shared" si="132"/>
        <v>15.5</v>
      </c>
      <c r="S1214" s="42">
        <f t="shared" si="127"/>
        <v>5400.9</v>
      </c>
      <c r="T1214" s="40">
        <f>765*15.5</f>
        <v>11857.5</v>
      </c>
      <c r="U1214" s="42">
        <v>715</v>
      </c>
      <c r="V1214" s="40"/>
      <c r="W1214" s="40"/>
      <c r="X1214" s="49">
        <f t="shared" si="131"/>
        <v>683</v>
      </c>
      <c r="Y1214" s="42">
        <f t="shared" si="128"/>
        <v>4821.9800000000005</v>
      </c>
      <c r="Z1214" s="40">
        <f t="shared" si="129"/>
        <v>83713.95</v>
      </c>
      <c r="AA1214" s="42">
        <f t="shared" si="130"/>
        <v>2135.6499999999942</v>
      </c>
      <c r="AB1214" s="40"/>
      <c r="AC1214" s="40"/>
      <c r="AD1214" s="40"/>
      <c r="AE1214" s="40"/>
      <c r="AF1214" s="40"/>
      <c r="AG1214" s="40"/>
      <c r="AH1214" s="40"/>
    </row>
    <row r="1215" spans="1:34" s="29" customFormat="1" x14ac:dyDescent="0.25">
      <c r="A1215" s="56">
        <v>1212</v>
      </c>
      <c r="B1215" s="56" t="s">
        <v>111</v>
      </c>
      <c r="C1215" s="40" t="s">
        <v>1245</v>
      </c>
      <c r="D1215" s="40" t="s">
        <v>1246</v>
      </c>
      <c r="E1215" s="44" t="s">
        <v>1257</v>
      </c>
      <c r="F1215" s="40" t="s">
        <v>205</v>
      </c>
      <c r="G1215" s="40" t="s">
        <v>206</v>
      </c>
      <c r="H1215" s="40">
        <v>35</v>
      </c>
      <c r="I1215" s="48">
        <v>43426</v>
      </c>
      <c r="J1215" s="48">
        <v>43469</v>
      </c>
      <c r="K1215" s="48">
        <v>43588</v>
      </c>
      <c r="L1215" s="49">
        <v>43</v>
      </c>
      <c r="M1215" s="49">
        <v>162</v>
      </c>
      <c r="N1215" s="40">
        <v>11550</v>
      </c>
      <c r="O1215" s="42">
        <f t="shared" si="126"/>
        <v>81543</v>
      </c>
      <c r="P1215" s="42"/>
      <c r="Q1215" s="42">
        <v>735</v>
      </c>
      <c r="R1215" s="42">
        <f t="shared" si="132"/>
        <v>15</v>
      </c>
      <c r="S1215" s="42">
        <f t="shared" si="127"/>
        <v>5189.0999999999995</v>
      </c>
      <c r="T1215" s="40">
        <f>735*15</f>
        <v>11025</v>
      </c>
      <c r="U1215" s="42">
        <v>705</v>
      </c>
      <c r="V1215" s="40"/>
      <c r="W1215" s="40"/>
      <c r="X1215" s="49">
        <f t="shared" si="131"/>
        <v>653</v>
      </c>
      <c r="Y1215" s="42">
        <f t="shared" si="128"/>
        <v>4610.18</v>
      </c>
      <c r="Z1215" s="40">
        <f t="shared" si="129"/>
        <v>77836.499999999985</v>
      </c>
      <c r="AA1215" s="42">
        <f t="shared" si="130"/>
        <v>-3706.5000000000146</v>
      </c>
      <c r="AB1215" s="40"/>
      <c r="AC1215" s="40"/>
      <c r="AD1215" s="40"/>
      <c r="AE1215" s="40"/>
      <c r="AF1215" s="40"/>
      <c r="AG1215" s="40"/>
      <c r="AH1215" s="40"/>
    </row>
    <row r="1216" spans="1:34" s="29" customFormat="1" x14ac:dyDescent="0.25">
      <c r="A1216" s="56">
        <v>1213</v>
      </c>
      <c r="B1216" s="56" t="s">
        <v>111</v>
      </c>
      <c r="C1216" s="40" t="s">
        <v>1245</v>
      </c>
      <c r="D1216" s="40" t="s">
        <v>1246</v>
      </c>
      <c r="E1216" s="44" t="s">
        <v>1258</v>
      </c>
      <c r="F1216" s="40" t="s">
        <v>208</v>
      </c>
      <c r="G1216" s="40" t="s">
        <v>209</v>
      </c>
      <c r="H1216" s="40">
        <v>35</v>
      </c>
      <c r="I1216" s="48">
        <v>43428</v>
      </c>
      <c r="J1216" s="48">
        <v>43463</v>
      </c>
      <c r="K1216" s="48">
        <v>43590</v>
      </c>
      <c r="L1216" s="49">
        <v>35</v>
      </c>
      <c r="M1216" s="49">
        <v>162</v>
      </c>
      <c r="N1216" s="40">
        <v>11345</v>
      </c>
      <c r="O1216" s="42">
        <f t="shared" si="126"/>
        <v>80095.7</v>
      </c>
      <c r="P1216" s="42"/>
      <c r="Q1216" s="42">
        <v>775</v>
      </c>
      <c r="R1216" s="42">
        <f t="shared" si="132"/>
        <v>15.25</v>
      </c>
      <c r="S1216" s="42">
        <f t="shared" si="127"/>
        <v>5471.5</v>
      </c>
      <c r="T1216" s="40">
        <f>775*15.25</f>
        <v>11818.75</v>
      </c>
      <c r="U1216" s="42">
        <v>730</v>
      </c>
      <c r="V1216" s="40"/>
      <c r="W1216" s="40"/>
      <c r="X1216" s="49">
        <f t="shared" si="131"/>
        <v>693</v>
      </c>
      <c r="Y1216" s="42">
        <f t="shared" si="128"/>
        <v>4892.58</v>
      </c>
      <c r="Z1216" s="40">
        <f t="shared" si="129"/>
        <v>83440.375</v>
      </c>
      <c r="AA1216" s="42">
        <f t="shared" si="130"/>
        <v>3344.6750000000029</v>
      </c>
      <c r="AB1216" s="40"/>
      <c r="AC1216" s="40"/>
      <c r="AD1216" s="40"/>
      <c r="AE1216" s="40"/>
      <c r="AF1216" s="40"/>
      <c r="AG1216" s="40"/>
      <c r="AH1216" s="40"/>
    </row>
    <row r="1217" spans="1:34" s="29" customFormat="1" x14ac:dyDescent="0.25">
      <c r="A1217" s="56">
        <v>1214</v>
      </c>
      <c r="B1217" s="56" t="s">
        <v>111</v>
      </c>
      <c r="C1217" s="40" t="s">
        <v>1245</v>
      </c>
      <c r="D1217" s="40" t="s">
        <v>1246</v>
      </c>
      <c r="E1217" s="44" t="s">
        <v>1259</v>
      </c>
      <c r="F1217" s="40" t="s">
        <v>210</v>
      </c>
      <c r="G1217" s="40" t="s">
        <v>211</v>
      </c>
      <c r="H1217" s="40">
        <v>35</v>
      </c>
      <c r="I1217" s="48">
        <v>43431</v>
      </c>
      <c r="J1217" s="48">
        <v>43470</v>
      </c>
      <c r="K1217" s="48">
        <v>43593</v>
      </c>
      <c r="L1217" s="49">
        <v>39</v>
      </c>
      <c r="M1217" s="49">
        <v>162</v>
      </c>
      <c r="N1217" s="40">
        <v>11870</v>
      </c>
      <c r="O1217" s="42">
        <f t="shared" si="126"/>
        <v>83802.2</v>
      </c>
      <c r="P1217" s="42"/>
      <c r="Q1217" s="42">
        <v>760</v>
      </c>
      <c r="R1217" s="42">
        <f t="shared" si="132"/>
        <v>15.5</v>
      </c>
      <c r="S1217" s="42">
        <f t="shared" si="127"/>
        <v>5365.6</v>
      </c>
      <c r="T1217" s="40">
        <f>760*15.5</f>
        <v>11780</v>
      </c>
      <c r="U1217" s="42">
        <v>725</v>
      </c>
      <c r="V1217" s="40"/>
      <c r="W1217" s="40"/>
      <c r="X1217" s="49">
        <f t="shared" si="131"/>
        <v>678</v>
      </c>
      <c r="Y1217" s="42">
        <f t="shared" si="128"/>
        <v>4786.6799999999994</v>
      </c>
      <c r="Z1217" s="40">
        <f t="shared" si="129"/>
        <v>83166.8</v>
      </c>
      <c r="AA1217" s="42">
        <f t="shared" si="130"/>
        <v>-635.39999999999418</v>
      </c>
      <c r="AB1217" s="40"/>
      <c r="AC1217" s="40"/>
      <c r="AD1217" s="40"/>
      <c r="AE1217" s="40"/>
      <c r="AF1217" s="40"/>
      <c r="AG1217" s="40"/>
      <c r="AH1217" s="40"/>
    </row>
    <row r="1218" spans="1:34" s="29" customFormat="1" x14ac:dyDescent="0.25">
      <c r="A1218" s="56">
        <v>1215</v>
      </c>
      <c r="B1218" s="56" t="s">
        <v>1260</v>
      </c>
      <c r="C1218" s="40" t="s">
        <v>1261</v>
      </c>
      <c r="D1218" s="40" t="s">
        <v>1262</v>
      </c>
      <c r="E1218" s="44" t="s">
        <v>1263</v>
      </c>
      <c r="F1218" s="40" t="s">
        <v>212</v>
      </c>
      <c r="G1218" s="40" t="s">
        <v>213</v>
      </c>
      <c r="H1218" s="40">
        <v>35</v>
      </c>
      <c r="I1218" s="48">
        <v>43425</v>
      </c>
      <c r="J1218" s="48">
        <v>43466</v>
      </c>
      <c r="K1218" s="48">
        <v>43581</v>
      </c>
      <c r="L1218" s="49">
        <v>41</v>
      </c>
      <c r="M1218" s="49">
        <v>156</v>
      </c>
      <c r="N1218" s="40">
        <v>10877</v>
      </c>
      <c r="O1218" s="42">
        <f t="shared" si="126"/>
        <v>76791.62</v>
      </c>
      <c r="P1218" s="42"/>
      <c r="Q1218" s="42">
        <v>611</v>
      </c>
      <c r="R1218" s="42">
        <f t="shared" si="132"/>
        <v>18.749590834697219</v>
      </c>
      <c r="S1218" s="42">
        <f t="shared" si="127"/>
        <v>4313.66</v>
      </c>
      <c r="T1218" s="40">
        <v>11456</v>
      </c>
      <c r="U1218" s="42">
        <v>502</v>
      </c>
      <c r="V1218" s="40"/>
      <c r="W1218" s="40"/>
      <c r="X1218" s="49">
        <f t="shared" si="131"/>
        <v>529</v>
      </c>
      <c r="Y1218" s="42">
        <f t="shared" si="128"/>
        <v>3734.74</v>
      </c>
      <c r="Z1218" s="40">
        <f t="shared" si="129"/>
        <v>80879.360000000001</v>
      </c>
      <c r="AA1218" s="42">
        <f t="shared" si="130"/>
        <v>4087.7400000000052</v>
      </c>
      <c r="AB1218" s="40"/>
      <c r="AC1218" s="40"/>
      <c r="AD1218" s="40"/>
      <c r="AE1218" s="40"/>
      <c r="AF1218" s="40"/>
      <c r="AG1218" s="40"/>
      <c r="AH1218" s="40"/>
    </row>
    <row r="1219" spans="1:34" s="29" customFormat="1" x14ac:dyDescent="0.25">
      <c r="A1219" s="56">
        <v>1216</v>
      </c>
      <c r="B1219" s="56" t="s">
        <v>1260</v>
      </c>
      <c r="C1219" s="40" t="s">
        <v>1261</v>
      </c>
      <c r="D1219" s="40" t="s">
        <v>1262</v>
      </c>
      <c r="E1219" s="44" t="s">
        <v>1264</v>
      </c>
      <c r="F1219" s="40" t="s">
        <v>214</v>
      </c>
      <c r="G1219" s="40" t="s">
        <v>215</v>
      </c>
      <c r="H1219" s="40">
        <v>35</v>
      </c>
      <c r="I1219" s="48">
        <v>43425</v>
      </c>
      <c r="J1219" s="48">
        <v>43463</v>
      </c>
      <c r="K1219" s="48">
        <v>43585</v>
      </c>
      <c r="L1219" s="49">
        <v>38</v>
      </c>
      <c r="M1219" s="49">
        <v>160</v>
      </c>
      <c r="N1219" s="40">
        <v>11777</v>
      </c>
      <c r="O1219" s="42">
        <f t="shared" si="126"/>
        <v>83145.62</v>
      </c>
      <c r="P1219" s="42"/>
      <c r="Q1219" s="42">
        <v>617</v>
      </c>
      <c r="R1219" s="42">
        <f t="shared" si="132"/>
        <v>18.748784440842787</v>
      </c>
      <c r="S1219" s="42">
        <f t="shared" si="127"/>
        <v>4356.0200000000004</v>
      </c>
      <c r="T1219" s="40">
        <v>11568</v>
      </c>
      <c r="U1219" s="42">
        <v>485</v>
      </c>
      <c r="V1219" s="40"/>
      <c r="W1219" s="40"/>
      <c r="X1219" s="49">
        <f t="shared" si="131"/>
        <v>535</v>
      </c>
      <c r="Y1219" s="42">
        <f t="shared" si="128"/>
        <v>3777.1</v>
      </c>
      <c r="Z1219" s="40">
        <f t="shared" si="129"/>
        <v>81670.080000000002</v>
      </c>
      <c r="AA1219" s="42">
        <f t="shared" si="130"/>
        <v>-1475.5399999999936</v>
      </c>
      <c r="AB1219" s="40"/>
      <c r="AC1219" s="40"/>
      <c r="AD1219" s="40"/>
      <c r="AE1219" s="40"/>
      <c r="AF1219" s="40"/>
      <c r="AG1219" s="40"/>
      <c r="AH1219" s="40"/>
    </row>
    <row r="1220" spans="1:34" s="29" customFormat="1" x14ac:dyDescent="0.25">
      <c r="A1220" s="56">
        <v>1217</v>
      </c>
      <c r="B1220" s="56" t="s">
        <v>1260</v>
      </c>
      <c r="C1220" s="40" t="s">
        <v>1261</v>
      </c>
      <c r="D1220" s="40" t="s">
        <v>1262</v>
      </c>
      <c r="E1220" s="44" t="s">
        <v>1265</v>
      </c>
      <c r="F1220" s="40" t="s">
        <v>216</v>
      </c>
      <c r="G1220" s="40" t="s">
        <v>217</v>
      </c>
      <c r="H1220" s="40">
        <v>35</v>
      </c>
      <c r="I1220" s="48">
        <v>43423</v>
      </c>
      <c r="J1220" s="48">
        <v>43460</v>
      </c>
      <c r="K1220" s="48">
        <v>43582</v>
      </c>
      <c r="L1220" s="49">
        <v>37</v>
      </c>
      <c r="M1220" s="49">
        <v>159</v>
      </c>
      <c r="N1220" s="40">
        <v>10207</v>
      </c>
      <c r="O1220" s="42">
        <f t="shared" si="126"/>
        <v>72061.42</v>
      </c>
      <c r="P1220" s="42"/>
      <c r="Q1220" s="42">
        <v>637</v>
      </c>
      <c r="R1220" s="42">
        <f t="shared" si="132"/>
        <v>19.499215070643643</v>
      </c>
      <c r="S1220" s="42">
        <f t="shared" si="127"/>
        <v>4497.2199999999993</v>
      </c>
      <c r="T1220" s="40">
        <v>12421</v>
      </c>
      <c r="U1220" s="42">
        <v>519</v>
      </c>
      <c r="V1220" s="40"/>
      <c r="W1220" s="40"/>
      <c r="X1220" s="49">
        <f t="shared" si="131"/>
        <v>555</v>
      </c>
      <c r="Y1220" s="42">
        <f t="shared" si="128"/>
        <v>3918.3</v>
      </c>
      <c r="Z1220" s="40">
        <f t="shared" si="129"/>
        <v>87692.26</v>
      </c>
      <c r="AA1220" s="42">
        <f t="shared" si="130"/>
        <v>15630.839999999997</v>
      </c>
      <c r="AB1220" s="40"/>
      <c r="AC1220" s="40"/>
      <c r="AD1220" s="40"/>
      <c r="AE1220" s="40"/>
      <c r="AF1220" s="40"/>
      <c r="AG1220" s="40"/>
      <c r="AH1220" s="40"/>
    </row>
    <row r="1221" spans="1:34" s="29" customFormat="1" x14ac:dyDescent="0.25">
      <c r="A1221" s="56">
        <v>1218</v>
      </c>
      <c r="B1221" s="56" t="s">
        <v>1260</v>
      </c>
      <c r="C1221" s="40" t="s">
        <v>1261</v>
      </c>
      <c r="D1221" s="40" t="s">
        <v>1262</v>
      </c>
      <c r="E1221" s="44" t="s">
        <v>1266</v>
      </c>
      <c r="F1221" s="40" t="s">
        <v>218</v>
      </c>
      <c r="G1221" s="40" t="s">
        <v>209</v>
      </c>
      <c r="H1221" s="40">
        <v>35</v>
      </c>
      <c r="I1221" s="48">
        <v>43423</v>
      </c>
      <c r="J1221" s="48">
        <v>43460</v>
      </c>
      <c r="K1221" s="48">
        <v>43584</v>
      </c>
      <c r="L1221" s="49">
        <v>37</v>
      </c>
      <c r="M1221" s="49">
        <v>161</v>
      </c>
      <c r="N1221" s="40">
        <v>11907</v>
      </c>
      <c r="O1221" s="42">
        <f t="shared" ref="O1221:O1284" si="133">(N1221/H1221)*247.1</f>
        <v>84063.42</v>
      </c>
      <c r="P1221" s="42"/>
      <c r="Q1221" s="42">
        <v>633</v>
      </c>
      <c r="R1221" s="42">
        <f t="shared" si="132"/>
        <v>20</v>
      </c>
      <c r="S1221" s="42">
        <f t="shared" ref="S1221:S1284" si="134">(Q1221/H1221)*247.1</f>
        <v>4468.9799999999996</v>
      </c>
      <c r="T1221" s="40">
        <v>12660</v>
      </c>
      <c r="U1221" s="42">
        <v>550</v>
      </c>
      <c r="V1221" s="40"/>
      <c r="W1221" s="40"/>
      <c r="X1221" s="49">
        <f t="shared" si="131"/>
        <v>551</v>
      </c>
      <c r="Y1221" s="42">
        <f t="shared" ref="Y1221:Y1284" si="135">(X1221/H1221)*247.1</f>
        <v>3890.0599999999995</v>
      </c>
      <c r="Z1221" s="40">
        <f t="shared" ref="Z1221:Z1284" si="136">S1221*R1221</f>
        <v>89379.599999999991</v>
      </c>
      <c r="AA1221" s="42">
        <f t="shared" ref="AA1221:AA1284" si="137">Z1221-O1221</f>
        <v>5316.179999999993</v>
      </c>
      <c r="AB1221" s="40"/>
      <c r="AC1221" s="40"/>
      <c r="AD1221" s="40"/>
      <c r="AE1221" s="40"/>
      <c r="AF1221" s="40"/>
      <c r="AG1221" s="40"/>
      <c r="AH1221" s="40"/>
    </row>
    <row r="1222" spans="1:34" s="29" customFormat="1" x14ac:dyDescent="0.25">
      <c r="A1222" s="56">
        <v>1219</v>
      </c>
      <c r="B1222" s="56" t="s">
        <v>1260</v>
      </c>
      <c r="C1222" s="40" t="s">
        <v>1261</v>
      </c>
      <c r="D1222" s="40" t="s">
        <v>1262</v>
      </c>
      <c r="E1222" s="44" t="s">
        <v>1267</v>
      </c>
      <c r="F1222" s="40" t="s">
        <v>219</v>
      </c>
      <c r="G1222" s="40" t="s">
        <v>220</v>
      </c>
      <c r="H1222" s="40">
        <v>35</v>
      </c>
      <c r="I1222" s="48">
        <v>43424</v>
      </c>
      <c r="J1222" s="48">
        <v>43467</v>
      </c>
      <c r="K1222" s="48">
        <v>43585</v>
      </c>
      <c r="L1222" s="49">
        <v>43</v>
      </c>
      <c r="M1222" s="49">
        <v>161</v>
      </c>
      <c r="N1222" s="40">
        <v>10457</v>
      </c>
      <c r="O1222" s="42">
        <f t="shared" si="133"/>
        <v>73826.42</v>
      </c>
      <c r="P1222" s="42"/>
      <c r="Q1222" s="42">
        <v>629</v>
      </c>
      <c r="R1222" s="42">
        <f t="shared" si="132"/>
        <v>19.49920508744038</v>
      </c>
      <c r="S1222" s="42">
        <f t="shared" si="134"/>
        <v>4440.74</v>
      </c>
      <c r="T1222" s="40">
        <v>12265</v>
      </c>
      <c r="U1222" s="42">
        <v>520</v>
      </c>
      <c r="V1222" s="40"/>
      <c r="W1222" s="40"/>
      <c r="X1222" s="49">
        <f t="shared" si="131"/>
        <v>547</v>
      </c>
      <c r="Y1222" s="42">
        <f t="shared" si="135"/>
        <v>3861.8199999999997</v>
      </c>
      <c r="Z1222" s="40">
        <f t="shared" si="136"/>
        <v>86590.9</v>
      </c>
      <c r="AA1222" s="42">
        <f t="shared" si="137"/>
        <v>12764.479999999996</v>
      </c>
      <c r="AB1222" s="40"/>
      <c r="AC1222" s="40"/>
      <c r="AD1222" s="40"/>
      <c r="AE1222" s="40"/>
      <c r="AF1222" s="40"/>
      <c r="AG1222" s="40"/>
      <c r="AH1222" s="40"/>
    </row>
    <row r="1223" spans="1:34" s="29" customFormat="1" x14ac:dyDescent="0.25">
      <c r="A1223" s="56">
        <v>1220</v>
      </c>
      <c r="B1223" s="56" t="s">
        <v>1260</v>
      </c>
      <c r="C1223" s="40" t="s">
        <v>1261</v>
      </c>
      <c r="D1223" s="40" t="s">
        <v>1262</v>
      </c>
      <c r="E1223" s="44" t="s">
        <v>1268</v>
      </c>
      <c r="F1223" s="40" t="s">
        <v>221</v>
      </c>
      <c r="G1223" s="40" t="s">
        <v>222</v>
      </c>
      <c r="H1223" s="40">
        <v>35</v>
      </c>
      <c r="I1223" s="48">
        <v>43427</v>
      </c>
      <c r="J1223" s="48">
        <v>43462</v>
      </c>
      <c r="K1223" s="48">
        <v>43585</v>
      </c>
      <c r="L1223" s="49">
        <v>35</v>
      </c>
      <c r="M1223" s="49">
        <v>158</v>
      </c>
      <c r="N1223" s="40">
        <v>10357</v>
      </c>
      <c r="O1223" s="42">
        <f t="shared" si="133"/>
        <v>73120.42</v>
      </c>
      <c r="P1223" s="42"/>
      <c r="Q1223" s="42">
        <v>621.5</v>
      </c>
      <c r="R1223" s="42">
        <f t="shared" si="132"/>
        <v>19.499597747385359</v>
      </c>
      <c r="S1223" s="42">
        <f t="shared" si="134"/>
        <v>4387.79</v>
      </c>
      <c r="T1223" s="40">
        <v>12119</v>
      </c>
      <c r="U1223" s="42">
        <v>502</v>
      </c>
      <c r="V1223" s="40"/>
      <c r="W1223" s="40"/>
      <c r="X1223" s="49">
        <f t="shared" si="131"/>
        <v>539.5</v>
      </c>
      <c r="Y1223" s="42">
        <f t="shared" si="135"/>
        <v>3808.87</v>
      </c>
      <c r="Z1223" s="40">
        <f t="shared" si="136"/>
        <v>85560.14</v>
      </c>
      <c r="AA1223" s="42">
        <f t="shared" si="137"/>
        <v>12439.720000000001</v>
      </c>
      <c r="AB1223" s="40"/>
      <c r="AC1223" s="40"/>
      <c r="AD1223" s="40"/>
      <c r="AE1223" s="40"/>
      <c r="AF1223" s="40"/>
      <c r="AG1223" s="40"/>
      <c r="AH1223" s="40"/>
    </row>
    <row r="1224" spans="1:34" s="29" customFormat="1" x14ac:dyDescent="0.25">
      <c r="A1224" s="56">
        <v>1221</v>
      </c>
      <c r="B1224" s="56" t="s">
        <v>1260</v>
      </c>
      <c r="C1224" s="40" t="s">
        <v>1261</v>
      </c>
      <c r="D1224" s="40" t="s">
        <v>1262</v>
      </c>
      <c r="E1224" s="44" t="s">
        <v>1269</v>
      </c>
      <c r="F1224" s="40" t="s">
        <v>223</v>
      </c>
      <c r="G1224" s="40" t="s">
        <v>224</v>
      </c>
      <c r="H1224" s="40">
        <v>35</v>
      </c>
      <c r="I1224" s="48">
        <v>43426</v>
      </c>
      <c r="J1224" s="48">
        <v>43471</v>
      </c>
      <c r="K1224" s="48">
        <v>43574</v>
      </c>
      <c r="L1224" s="49">
        <v>45</v>
      </c>
      <c r="M1224" s="49">
        <v>148</v>
      </c>
      <c r="N1224" s="40">
        <v>9907</v>
      </c>
      <c r="O1224" s="42">
        <f t="shared" si="133"/>
        <v>69943.42</v>
      </c>
      <c r="P1224" s="42"/>
      <c r="Q1224" s="42">
        <v>563</v>
      </c>
      <c r="R1224" s="42">
        <f t="shared" si="132"/>
        <v>20</v>
      </c>
      <c r="S1224" s="42">
        <f t="shared" si="134"/>
        <v>3974.7799999999997</v>
      </c>
      <c r="T1224" s="40">
        <v>11260</v>
      </c>
      <c r="U1224" s="42">
        <v>435</v>
      </c>
      <c r="V1224" s="40"/>
      <c r="W1224" s="40"/>
      <c r="X1224" s="49">
        <f t="shared" si="131"/>
        <v>481</v>
      </c>
      <c r="Y1224" s="42">
        <f t="shared" si="135"/>
        <v>3395.8599999999997</v>
      </c>
      <c r="Z1224" s="40">
        <f t="shared" si="136"/>
        <v>79495.599999999991</v>
      </c>
      <c r="AA1224" s="42">
        <f t="shared" si="137"/>
        <v>9552.179999999993</v>
      </c>
      <c r="AB1224" s="40"/>
      <c r="AC1224" s="40"/>
      <c r="AD1224" s="40"/>
      <c r="AE1224" s="40"/>
      <c r="AF1224" s="40"/>
      <c r="AG1224" s="40"/>
      <c r="AH1224" s="40"/>
    </row>
    <row r="1225" spans="1:34" s="29" customFormat="1" x14ac:dyDescent="0.25">
      <c r="A1225" s="56">
        <v>1222</v>
      </c>
      <c r="B1225" s="56" t="s">
        <v>1260</v>
      </c>
      <c r="C1225" s="40" t="s">
        <v>1261</v>
      </c>
      <c r="D1225" s="40" t="s">
        <v>1262</v>
      </c>
      <c r="E1225" s="44" t="s">
        <v>1270</v>
      </c>
      <c r="F1225" s="40" t="s">
        <v>225</v>
      </c>
      <c r="G1225" s="40" t="s">
        <v>226</v>
      </c>
      <c r="H1225" s="40">
        <v>35</v>
      </c>
      <c r="I1225" s="48">
        <v>43424</v>
      </c>
      <c r="J1225" s="48">
        <v>43476</v>
      </c>
      <c r="K1225" s="48">
        <v>43585</v>
      </c>
      <c r="L1225" s="49">
        <v>52</v>
      </c>
      <c r="M1225" s="49">
        <v>161</v>
      </c>
      <c r="N1225" s="40">
        <v>10167</v>
      </c>
      <c r="O1225" s="42">
        <f t="shared" si="133"/>
        <v>71779.01999999999</v>
      </c>
      <c r="P1225" s="42"/>
      <c r="Q1225" s="42">
        <v>750</v>
      </c>
      <c r="R1225" s="42">
        <f t="shared" si="132"/>
        <v>15.124000000000001</v>
      </c>
      <c r="S1225" s="42">
        <f t="shared" si="134"/>
        <v>5294.9999999999991</v>
      </c>
      <c r="T1225" s="40">
        <v>11343</v>
      </c>
      <c r="U1225" s="42">
        <v>550</v>
      </c>
      <c r="V1225" s="40"/>
      <c r="W1225" s="40"/>
      <c r="X1225" s="49">
        <f t="shared" si="131"/>
        <v>668</v>
      </c>
      <c r="Y1225" s="42">
        <f t="shared" si="135"/>
        <v>4716.08</v>
      </c>
      <c r="Z1225" s="40">
        <f t="shared" si="136"/>
        <v>80081.579999999987</v>
      </c>
      <c r="AA1225" s="42">
        <f t="shared" si="137"/>
        <v>8302.5599999999977</v>
      </c>
      <c r="AB1225" s="40"/>
      <c r="AC1225" s="40"/>
      <c r="AD1225" s="40"/>
      <c r="AE1225" s="40"/>
      <c r="AF1225" s="40"/>
      <c r="AG1225" s="40"/>
      <c r="AH1225" s="40"/>
    </row>
    <row r="1226" spans="1:34" s="29" customFormat="1" x14ac:dyDescent="0.25">
      <c r="A1226" s="56">
        <v>1223</v>
      </c>
      <c r="B1226" s="56" t="s">
        <v>1260</v>
      </c>
      <c r="C1226" s="40" t="s">
        <v>1261</v>
      </c>
      <c r="D1226" s="40" t="s">
        <v>1262</v>
      </c>
      <c r="E1226" s="44" t="s">
        <v>1271</v>
      </c>
      <c r="F1226" s="40" t="s">
        <v>227</v>
      </c>
      <c r="G1226" s="40" t="s">
        <v>228</v>
      </c>
      <c r="H1226" s="40">
        <v>35</v>
      </c>
      <c r="I1226" s="48">
        <v>43424</v>
      </c>
      <c r="J1226" s="48">
        <v>43465</v>
      </c>
      <c r="K1226" s="48">
        <v>43574</v>
      </c>
      <c r="L1226" s="49">
        <v>41</v>
      </c>
      <c r="M1226" s="49">
        <v>150</v>
      </c>
      <c r="N1226" s="40">
        <v>10297</v>
      </c>
      <c r="O1226" s="42">
        <f t="shared" si="133"/>
        <v>72696.819999999992</v>
      </c>
      <c r="P1226" s="42"/>
      <c r="Q1226" s="42">
        <v>613</v>
      </c>
      <c r="R1226" s="42">
        <f t="shared" si="132"/>
        <v>18.748776508972266</v>
      </c>
      <c r="S1226" s="42">
        <f t="shared" si="134"/>
        <v>4327.7800000000007</v>
      </c>
      <c r="T1226" s="40">
        <v>11493</v>
      </c>
      <c r="U1226" s="42">
        <v>527</v>
      </c>
      <c r="V1226" s="40"/>
      <c r="W1226" s="40"/>
      <c r="X1226" s="49">
        <f t="shared" si="131"/>
        <v>531</v>
      </c>
      <c r="Y1226" s="42">
        <f t="shared" si="135"/>
        <v>3748.8599999999997</v>
      </c>
      <c r="Z1226" s="40">
        <f t="shared" si="136"/>
        <v>81140.58</v>
      </c>
      <c r="AA1226" s="42">
        <f t="shared" si="137"/>
        <v>8443.7600000000093</v>
      </c>
      <c r="AB1226" s="40"/>
      <c r="AC1226" s="40"/>
      <c r="AD1226" s="40"/>
      <c r="AE1226" s="40"/>
      <c r="AF1226" s="40"/>
      <c r="AG1226" s="40"/>
      <c r="AH1226" s="40"/>
    </row>
    <row r="1227" spans="1:34" s="29" customFormat="1" x14ac:dyDescent="0.25">
      <c r="A1227" s="56">
        <v>1224</v>
      </c>
      <c r="B1227" s="56" t="s">
        <v>1260</v>
      </c>
      <c r="C1227" s="40" t="s">
        <v>1261</v>
      </c>
      <c r="D1227" s="40" t="s">
        <v>1262</v>
      </c>
      <c r="E1227" s="44" t="s">
        <v>1272</v>
      </c>
      <c r="F1227" s="40" t="s">
        <v>229</v>
      </c>
      <c r="G1227" s="40" t="s">
        <v>230</v>
      </c>
      <c r="H1227" s="40">
        <v>35</v>
      </c>
      <c r="I1227" s="48">
        <v>43429</v>
      </c>
      <c r="J1227" s="48">
        <v>43465</v>
      </c>
      <c r="K1227" s="48">
        <v>43586</v>
      </c>
      <c r="L1227" s="49">
        <v>36</v>
      </c>
      <c r="M1227" s="49">
        <v>157</v>
      </c>
      <c r="N1227" s="40">
        <v>10257</v>
      </c>
      <c r="O1227" s="42">
        <f t="shared" si="133"/>
        <v>72414.42</v>
      </c>
      <c r="P1227" s="42"/>
      <c r="Q1227" s="42">
        <v>619</v>
      </c>
      <c r="R1227" s="42">
        <f t="shared" si="132"/>
        <v>18.749596122778676</v>
      </c>
      <c r="S1227" s="42">
        <f t="shared" si="134"/>
        <v>4370.1400000000003</v>
      </c>
      <c r="T1227" s="40">
        <v>11606</v>
      </c>
      <c r="U1227" s="42">
        <v>557</v>
      </c>
      <c r="V1227" s="40"/>
      <c r="W1227" s="40"/>
      <c r="X1227" s="49">
        <f t="shared" si="131"/>
        <v>537</v>
      </c>
      <c r="Y1227" s="42">
        <f t="shared" si="135"/>
        <v>3791.2200000000003</v>
      </c>
      <c r="Z1227" s="40">
        <f t="shared" si="136"/>
        <v>81938.360000000015</v>
      </c>
      <c r="AA1227" s="42">
        <f t="shared" si="137"/>
        <v>9523.9400000000169</v>
      </c>
      <c r="AB1227" s="40"/>
      <c r="AC1227" s="40"/>
      <c r="AD1227" s="40"/>
      <c r="AE1227" s="40"/>
      <c r="AF1227" s="40"/>
      <c r="AG1227" s="40"/>
      <c r="AH1227" s="40"/>
    </row>
    <row r="1228" spans="1:34" s="29" customFormat="1" x14ac:dyDescent="0.25">
      <c r="A1228" s="56">
        <v>1225</v>
      </c>
      <c r="B1228" s="56" t="s">
        <v>1260</v>
      </c>
      <c r="C1228" s="40" t="s">
        <v>1261</v>
      </c>
      <c r="D1228" s="40" t="s">
        <v>1262</v>
      </c>
      <c r="E1228" s="44" t="s">
        <v>1273</v>
      </c>
      <c r="F1228" s="40" t="s">
        <v>231</v>
      </c>
      <c r="G1228" s="40" t="s">
        <v>232</v>
      </c>
      <c r="H1228" s="40">
        <v>35</v>
      </c>
      <c r="I1228" s="48">
        <v>43428</v>
      </c>
      <c r="J1228" s="48">
        <v>43472</v>
      </c>
      <c r="K1228" s="48">
        <v>43589</v>
      </c>
      <c r="L1228" s="49">
        <v>44</v>
      </c>
      <c r="M1228" s="49">
        <v>161</v>
      </c>
      <c r="N1228" s="40">
        <v>10287</v>
      </c>
      <c r="O1228" s="42">
        <f t="shared" si="133"/>
        <v>72626.22</v>
      </c>
      <c r="P1228" s="42"/>
      <c r="Q1228" s="42">
        <v>519</v>
      </c>
      <c r="R1228" s="42">
        <f t="shared" si="132"/>
        <v>22.362235067437378</v>
      </c>
      <c r="S1228" s="42">
        <f t="shared" si="134"/>
        <v>3664.14</v>
      </c>
      <c r="T1228" s="40">
        <v>11606</v>
      </c>
      <c r="U1228" s="42">
        <v>520</v>
      </c>
      <c r="V1228" s="40"/>
      <c r="W1228" s="40"/>
      <c r="X1228" s="49">
        <f t="shared" si="131"/>
        <v>437</v>
      </c>
      <c r="Y1228" s="42">
        <f t="shared" si="135"/>
        <v>3085.22</v>
      </c>
      <c r="Z1228" s="40">
        <f t="shared" si="136"/>
        <v>81938.359999999986</v>
      </c>
      <c r="AA1228" s="42">
        <f t="shared" si="137"/>
        <v>9312.1399999999849</v>
      </c>
      <c r="AB1228" s="40"/>
      <c r="AC1228" s="40"/>
      <c r="AD1228" s="40"/>
      <c r="AE1228" s="40"/>
      <c r="AF1228" s="40"/>
      <c r="AG1228" s="40"/>
      <c r="AH1228" s="40"/>
    </row>
    <row r="1229" spans="1:34" s="29" customFormat="1" x14ac:dyDescent="0.25">
      <c r="A1229" s="56">
        <v>1226</v>
      </c>
      <c r="B1229" s="56" t="s">
        <v>1260</v>
      </c>
      <c r="C1229" s="40" t="s">
        <v>1261</v>
      </c>
      <c r="D1229" s="40" t="s">
        <v>1262</v>
      </c>
      <c r="E1229" s="44" t="s">
        <v>1274</v>
      </c>
      <c r="F1229" s="40" t="s">
        <v>233</v>
      </c>
      <c r="G1229" s="40" t="s">
        <v>222</v>
      </c>
      <c r="H1229" s="40">
        <v>35</v>
      </c>
      <c r="I1229" s="48">
        <v>43425</v>
      </c>
      <c r="J1229" s="48">
        <v>43463</v>
      </c>
      <c r="K1229" s="48">
        <v>43583</v>
      </c>
      <c r="L1229" s="49">
        <v>38</v>
      </c>
      <c r="M1229" s="49">
        <v>158</v>
      </c>
      <c r="N1229" s="40">
        <v>10797</v>
      </c>
      <c r="O1229" s="42">
        <f t="shared" si="133"/>
        <v>76226.819999999992</v>
      </c>
      <c r="P1229" s="42"/>
      <c r="Q1229" s="42">
        <v>633</v>
      </c>
      <c r="R1229" s="42">
        <f t="shared" si="132"/>
        <v>18.748815165876778</v>
      </c>
      <c r="S1229" s="42">
        <f t="shared" si="134"/>
        <v>4468.9799999999996</v>
      </c>
      <c r="T1229" s="40">
        <v>11868</v>
      </c>
      <c r="U1229" s="42">
        <v>519</v>
      </c>
      <c r="V1229" s="40"/>
      <c r="W1229" s="40"/>
      <c r="X1229" s="49">
        <f t="shared" si="131"/>
        <v>551</v>
      </c>
      <c r="Y1229" s="42">
        <f t="shared" si="135"/>
        <v>3890.0599999999995</v>
      </c>
      <c r="Z1229" s="40">
        <f t="shared" si="136"/>
        <v>83788.079999999987</v>
      </c>
      <c r="AA1229" s="42">
        <f t="shared" si="137"/>
        <v>7561.2599999999948</v>
      </c>
      <c r="AB1229" s="40"/>
      <c r="AC1229" s="40"/>
      <c r="AD1229" s="40"/>
      <c r="AE1229" s="40"/>
      <c r="AF1229" s="40"/>
      <c r="AG1229" s="40"/>
      <c r="AH1229" s="40"/>
    </row>
    <row r="1230" spans="1:34" s="29" customFormat="1" x14ac:dyDescent="0.25">
      <c r="A1230" s="56">
        <v>1227</v>
      </c>
      <c r="B1230" s="56" t="s">
        <v>1260</v>
      </c>
      <c r="C1230" s="40" t="s">
        <v>1261</v>
      </c>
      <c r="D1230" s="40" t="s">
        <v>1262</v>
      </c>
      <c r="E1230" s="44" t="s">
        <v>1275</v>
      </c>
      <c r="F1230" s="40" t="s">
        <v>234</v>
      </c>
      <c r="G1230" s="40" t="s">
        <v>235</v>
      </c>
      <c r="H1230" s="40">
        <v>35</v>
      </c>
      <c r="I1230" s="48">
        <v>43426</v>
      </c>
      <c r="J1230" s="48">
        <v>43470</v>
      </c>
      <c r="K1230" s="48">
        <v>43585</v>
      </c>
      <c r="L1230" s="49">
        <v>44</v>
      </c>
      <c r="M1230" s="49">
        <v>159</v>
      </c>
      <c r="N1230" s="40">
        <v>10987</v>
      </c>
      <c r="O1230" s="42">
        <f t="shared" si="133"/>
        <v>77568.22</v>
      </c>
      <c r="P1230" s="42"/>
      <c r="Q1230" s="42">
        <v>637</v>
      </c>
      <c r="R1230" s="42">
        <f t="shared" si="132"/>
        <v>19.499215070643643</v>
      </c>
      <c r="S1230" s="42">
        <f t="shared" si="134"/>
        <v>4497.2199999999993</v>
      </c>
      <c r="T1230" s="40">
        <v>12421</v>
      </c>
      <c r="U1230" s="42">
        <v>529</v>
      </c>
      <c r="V1230" s="40"/>
      <c r="W1230" s="40"/>
      <c r="X1230" s="49">
        <f t="shared" si="131"/>
        <v>555</v>
      </c>
      <c r="Y1230" s="42">
        <f t="shared" si="135"/>
        <v>3918.3</v>
      </c>
      <c r="Z1230" s="40">
        <f t="shared" si="136"/>
        <v>87692.26</v>
      </c>
      <c r="AA1230" s="42">
        <f t="shared" si="137"/>
        <v>10124.039999999994</v>
      </c>
      <c r="AB1230" s="40"/>
      <c r="AC1230" s="40"/>
      <c r="AD1230" s="40"/>
      <c r="AE1230" s="40"/>
      <c r="AF1230" s="40"/>
      <c r="AG1230" s="40"/>
      <c r="AH1230" s="40"/>
    </row>
    <row r="1231" spans="1:34" s="29" customFormat="1" x14ac:dyDescent="0.25">
      <c r="A1231" s="56">
        <v>1228</v>
      </c>
      <c r="B1231" s="56" t="s">
        <v>111</v>
      </c>
      <c r="C1231" s="40" t="s">
        <v>1276</v>
      </c>
      <c r="D1231" s="40" t="s">
        <v>1246</v>
      </c>
      <c r="E1231" s="44" t="s">
        <v>1277</v>
      </c>
      <c r="F1231" s="40" t="s">
        <v>236</v>
      </c>
      <c r="G1231" s="40" t="s">
        <v>237</v>
      </c>
      <c r="H1231" s="40">
        <v>35</v>
      </c>
      <c r="I1231" s="48">
        <v>43429</v>
      </c>
      <c r="J1231" s="48">
        <v>43474</v>
      </c>
      <c r="K1231" s="48">
        <v>43590</v>
      </c>
      <c r="L1231" s="49">
        <v>45</v>
      </c>
      <c r="M1231" s="49">
        <v>161</v>
      </c>
      <c r="N1231" s="40">
        <v>10420</v>
      </c>
      <c r="O1231" s="42">
        <f t="shared" si="133"/>
        <v>73565.2</v>
      </c>
      <c r="P1231" s="42"/>
      <c r="Q1231" s="42">
        <v>770</v>
      </c>
      <c r="R1231" s="42">
        <f t="shared" si="132"/>
        <v>15.25</v>
      </c>
      <c r="S1231" s="42">
        <f t="shared" si="134"/>
        <v>5436.2</v>
      </c>
      <c r="T1231" s="40">
        <f>770*15.25</f>
        <v>11742.5</v>
      </c>
      <c r="U1231" s="42">
        <v>740</v>
      </c>
      <c r="V1231" s="40"/>
      <c r="W1231" s="40"/>
      <c r="X1231" s="49">
        <f t="shared" si="131"/>
        <v>688</v>
      </c>
      <c r="Y1231" s="42">
        <f t="shared" si="135"/>
        <v>4857.28</v>
      </c>
      <c r="Z1231" s="40">
        <f t="shared" si="136"/>
        <v>82902.05</v>
      </c>
      <c r="AA1231" s="42">
        <f t="shared" si="137"/>
        <v>9336.8500000000058</v>
      </c>
      <c r="AB1231" s="40"/>
      <c r="AC1231" s="40"/>
      <c r="AD1231" s="40"/>
      <c r="AE1231" s="40"/>
      <c r="AF1231" s="40"/>
      <c r="AG1231" s="40"/>
      <c r="AH1231" s="40"/>
    </row>
    <row r="1232" spans="1:34" s="29" customFormat="1" x14ac:dyDescent="0.25">
      <c r="A1232" s="56">
        <v>1229</v>
      </c>
      <c r="B1232" s="56" t="s">
        <v>111</v>
      </c>
      <c r="C1232" s="40" t="s">
        <v>1276</v>
      </c>
      <c r="D1232" s="40" t="s">
        <v>1246</v>
      </c>
      <c r="E1232" s="44" t="s">
        <v>1278</v>
      </c>
      <c r="F1232" s="40" t="s">
        <v>240</v>
      </c>
      <c r="G1232" s="40" t="s">
        <v>241</v>
      </c>
      <c r="H1232" s="40">
        <v>35</v>
      </c>
      <c r="I1232" s="48">
        <v>43436</v>
      </c>
      <c r="J1232" s="48">
        <v>43479</v>
      </c>
      <c r="K1232" s="48">
        <v>43598</v>
      </c>
      <c r="L1232" s="49">
        <v>43</v>
      </c>
      <c r="M1232" s="49">
        <v>162</v>
      </c>
      <c r="N1232" s="40">
        <v>10020</v>
      </c>
      <c r="O1232" s="42">
        <f t="shared" si="133"/>
        <v>70741.2</v>
      </c>
      <c r="P1232" s="42"/>
      <c r="Q1232" s="42">
        <v>705</v>
      </c>
      <c r="R1232" s="42">
        <f t="shared" si="132"/>
        <v>15.5</v>
      </c>
      <c r="S1232" s="42">
        <f t="shared" si="134"/>
        <v>4977.3</v>
      </c>
      <c r="T1232" s="40">
        <f>705*15.5</f>
        <v>10927.5</v>
      </c>
      <c r="U1232" s="42">
        <v>680</v>
      </c>
      <c r="V1232" s="40"/>
      <c r="W1232" s="40"/>
      <c r="X1232" s="49">
        <f t="shared" si="131"/>
        <v>623</v>
      </c>
      <c r="Y1232" s="42">
        <f t="shared" si="135"/>
        <v>4398.38</v>
      </c>
      <c r="Z1232" s="40">
        <f t="shared" si="136"/>
        <v>77148.150000000009</v>
      </c>
      <c r="AA1232" s="42">
        <f t="shared" si="137"/>
        <v>6406.9500000000116</v>
      </c>
      <c r="AB1232" s="40"/>
      <c r="AC1232" s="40"/>
      <c r="AD1232" s="40"/>
      <c r="AE1232" s="40"/>
      <c r="AF1232" s="40"/>
      <c r="AG1232" s="40"/>
      <c r="AH1232" s="40"/>
    </row>
    <row r="1233" spans="1:34" s="29" customFormat="1" x14ac:dyDescent="0.25">
      <c r="A1233" s="56">
        <v>1230</v>
      </c>
      <c r="B1233" s="56" t="s">
        <v>111</v>
      </c>
      <c r="C1233" s="40" t="s">
        <v>1276</v>
      </c>
      <c r="D1233" s="40" t="s">
        <v>1246</v>
      </c>
      <c r="E1233" s="44" t="s">
        <v>1279</v>
      </c>
      <c r="F1233" s="40" t="s">
        <v>243</v>
      </c>
      <c r="G1233" s="40" t="s">
        <v>244</v>
      </c>
      <c r="H1233" s="40">
        <v>35</v>
      </c>
      <c r="I1233" s="48">
        <v>43432</v>
      </c>
      <c r="J1233" s="48">
        <v>43477</v>
      </c>
      <c r="K1233" s="48">
        <v>43593</v>
      </c>
      <c r="L1233" s="49">
        <v>45</v>
      </c>
      <c r="M1233" s="49">
        <v>161</v>
      </c>
      <c r="N1233" s="40">
        <v>11405</v>
      </c>
      <c r="O1233" s="42">
        <f t="shared" si="133"/>
        <v>80519.299999999988</v>
      </c>
      <c r="P1233" s="42"/>
      <c r="Q1233" s="42">
        <v>775</v>
      </c>
      <c r="R1233" s="42">
        <f t="shared" si="132"/>
        <v>15.25</v>
      </c>
      <c r="S1233" s="42">
        <f t="shared" si="134"/>
        <v>5471.5</v>
      </c>
      <c r="T1233" s="40">
        <f>775*15.25</f>
        <v>11818.75</v>
      </c>
      <c r="U1233" s="42">
        <v>740</v>
      </c>
      <c r="V1233" s="40"/>
      <c r="W1233" s="40"/>
      <c r="X1233" s="49">
        <f t="shared" si="131"/>
        <v>693</v>
      </c>
      <c r="Y1233" s="42">
        <f t="shared" si="135"/>
        <v>4892.58</v>
      </c>
      <c r="Z1233" s="40">
        <f t="shared" si="136"/>
        <v>83440.375</v>
      </c>
      <c r="AA1233" s="42">
        <f t="shared" si="137"/>
        <v>2921.0750000000116</v>
      </c>
      <c r="AB1233" s="40"/>
      <c r="AC1233" s="40"/>
      <c r="AD1233" s="40"/>
      <c r="AE1233" s="40"/>
      <c r="AF1233" s="40"/>
      <c r="AG1233" s="40"/>
      <c r="AH1233" s="40"/>
    </row>
    <row r="1234" spans="1:34" s="29" customFormat="1" x14ac:dyDescent="0.25">
      <c r="A1234" s="56">
        <v>1231</v>
      </c>
      <c r="B1234" s="56" t="s">
        <v>111</v>
      </c>
      <c r="C1234" s="40" t="s">
        <v>1276</v>
      </c>
      <c r="D1234" s="40" t="s">
        <v>1246</v>
      </c>
      <c r="E1234" s="44" t="s">
        <v>1280</v>
      </c>
      <c r="F1234" s="40" t="s">
        <v>246</v>
      </c>
      <c r="G1234" s="40" t="s">
        <v>247</v>
      </c>
      <c r="H1234" s="40">
        <v>35</v>
      </c>
      <c r="I1234" s="48">
        <v>43422</v>
      </c>
      <c r="J1234" s="48">
        <v>43466</v>
      </c>
      <c r="K1234" s="48">
        <v>43584</v>
      </c>
      <c r="L1234" s="49">
        <v>44</v>
      </c>
      <c r="M1234" s="49">
        <v>162</v>
      </c>
      <c r="N1234" s="40">
        <v>10590</v>
      </c>
      <c r="O1234" s="42">
        <f t="shared" si="133"/>
        <v>74765.399999999994</v>
      </c>
      <c r="P1234" s="42"/>
      <c r="Q1234" s="42">
        <v>730</v>
      </c>
      <c r="R1234" s="42">
        <f t="shared" si="132"/>
        <v>15.5</v>
      </c>
      <c r="S1234" s="42">
        <f t="shared" si="134"/>
        <v>5153.8</v>
      </c>
      <c r="T1234" s="40">
        <f>730*15.5</f>
        <v>11315</v>
      </c>
      <c r="U1234" s="42">
        <v>695</v>
      </c>
      <c r="V1234" s="40"/>
      <c r="W1234" s="40"/>
      <c r="X1234" s="49">
        <f t="shared" si="131"/>
        <v>648</v>
      </c>
      <c r="Y1234" s="42">
        <f t="shared" si="135"/>
        <v>4574.88</v>
      </c>
      <c r="Z1234" s="40">
        <f t="shared" si="136"/>
        <v>79883.900000000009</v>
      </c>
      <c r="AA1234" s="42">
        <f t="shared" si="137"/>
        <v>5118.5000000000146</v>
      </c>
      <c r="AB1234" s="40"/>
      <c r="AC1234" s="40"/>
      <c r="AD1234" s="40"/>
      <c r="AE1234" s="40"/>
      <c r="AF1234" s="40"/>
      <c r="AG1234" s="40"/>
      <c r="AH1234" s="40"/>
    </row>
    <row r="1235" spans="1:34" s="29" customFormat="1" x14ac:dyDescent="0.25">
      <c r="A1235" s="56">
        <v>1232</v>
      </c>
      <c r="B1235" s="56" t="s">
        <v>111</v>
      </c>
      <c r="C1235" s="40" t="s">
        <v>1276</v>
      </c>
      <c r="D1235" s="40" t="s">
        <v>1246</v>
      </c>
      <c r="E1235" s="44" t="s">
        <v>1281</v>
      </c>
      <c r="F1235" s="40" t="s">
        <v>249</v>
      </c>
      <c r="G1235" s="40" t="s">
        <v>250</v>
      </c>
      <c r="H1235" s="40">
        <v>35</v>
      </c>
      <c r="I1235" s="48">
        <v>43422</v>
      </c>
      <c r="J1235" s="48">
        <v>43468</v>
      </c>
      <c r="K1235" s="48">
        <v>43585</v>
      </c>
      <c r="L1235" s="49">
        <v>46</v>
      </c>
      <c r="M1235" s="49">
        <v>163</v>
      </c>
      <c r="N1235" s="40">
        <v>10410</v>
      </c>
      <c r="O1235" s="42">
        <f t="shared" si="133"/>
        <v>73494.600000000006</v>
      </c>
      <c r="P1235" s="42"/>
      <c r="Q1235" s="42">
        <v>765</v>
      </c>
      <c r="R1235" s="42">
        <f t="shared" si="132"/>
        <v>15.5</v>
      </c>
      <c r="S1235" s="42">
        <f t="shared" si="134"/>
        <v>5400.9</v>
      </c>
      <c r="T1235" s="40">
        <f>765*15.5</f>
        <v>11857.5</v>
      </c>
      <c r="U1235" s="42">
        <v>720</v>
      </c>
      <c r="V1235" s="40"/>
      <c r="W1235" s="40"/>
      <c r="X1235" s="49">
        <f t="shared" si="131"/>
        <v>683</v>
      </c>
      <c r="Y1235" s="42">
        <f t="shared" si="135"/>
        <v>4821.9800000000005</v>
      </c>
      <c r="Z1235" s="40">
        <f t="shared" si="136"/>
        <v>83713.95</v>
      </c>
      <c r="AA1235" s="42">
        <f t="shared" si="137"/>
        <v>10219.349999999991</v>
      </c>
      <c r="AB1235" s="40"/>
      <c r="AC1235" s="40"/>
      <c r="AD1235" s="40"/>
      <c r="AE1235" s="40"/>
      <c r="AF1235" s="40"/>
      <c r="AG1235" s="40"/>
      <c r="AH1235" s="40"/>
    </row>
    <row r="1236" spans="1:34" s="29" customFormat="1" x14ac:dyDescent="0.25">
      <c r="A1236" s="56">
        <v>1233</v>
      </c>
      <c r="B1236" s="56" t="s">
        <v>111</v>
      </c>
      <c r="C1236" s="40" t="s">
        <v>1276</v>
      </c>
      <c r="D1236" s="40" t="s">
        <v>1246</v>
      </c>
      <c r="E1236" s="44" t="s">
        <v>1282</v>
      </c>
      <c r="F1236" s="40" t="s">
        <v>252</v>
      </c>
      <c r="G1236" s="40" t="s">
        <v>253</v>
      </c>
      <c r="H1236" s="40">
        <v>35</v>
      </c>
      <c r="I1236" s="48">
        <v>43426</v>
      </c>
      <c r="J1236" s="48">
        <v>43463</v>
      </c>
      <c r="K1236" s="48">
        <v>43588</v>
      </c>
      <c r="L1236" s="49">
        <v>37</v>
      </c>
      <c r="M1236" s="49">
        <v>162</v>
      </c>
      <c r="N1236" s="40">
        <v>11240</v>
      </c>
      <c r="O1236" s="42">
        <f t="shared" si="133"/>
        <v>79354.400000000009</v>
      </c>
      <c r="P1236" s="42"/>
      <c r="Q1236" s="42">
        <v>815</v>
      </c>
      <c r="R1236" s="42">
        <f t="shared" si="132"/>
        <v>15.25</v>
      </c>
      <c r="S1236" s="42">
        <f t="shared" si="134"/>
        <v>5753.9</v>
      </c>
      <c r="T1236" s="40">
        <f>815*15.25</f>
        <v>12428.75</v>
      </c>
      <c r="U1236" s="42">
        <v>740</v>
      </c>
      <c r="V1236" s="40"/>
      <c r="W1236" s="40"/>
      <c r="X1236" s="49">
        <f t="shared" si="131"/>
        <v>733</v>
      </c>
      <c r="Y1236" s="42">
        <f t="shared" si="135"/>
        <v>5174.9799999999996</v>
      </c>
      <c r="Z1236" s="40">
        <f t="shared" si="136"/>
        <v>87746.974999999991</v>
      </c>
      <c r="AA1236" s="42">
        <f t="shared" si="137"/>
        <v>8392.5749999999825</v>
      </c>
      <c r="AB1236" s="40"/>
      <c r="AC1236" s="40"/>
      <c r="AD1236" s="40"/>
      <c r="AE1236" s="40"/>
      <c r="AF1236" s="40"/>
      <c r="AG1236" s="40"/>
      <c r="AH1236" s="40"/>
    </row>
    <row r="1237" spans="1:34" s="29" customFormat="1" x14ac:dyDescent="0.25">
      <c r="A1237" s="56">
        <v>1234</v>
      </c>
      <c r="B1237" s="56" t="s">
        <v>111</v>
      </c>
      <c r="C1237" s="40" t="s">
        <v>1276</v>
      </c>
      <c r="D1237" s="40" t="s">
        <v>1246</v>
      </c>
      <c r="E1237" s="44" t="s">
        <v>1283</v>
      </c>
      <c r="F1237" s="40" t="s">
        <v>255</v>
      </c>
      <c r="G1237" s="40" t="s">
        <v>256</v>
      </c>
      <c r="H1237" s="40">
        <v>35</v>
      </c>
      <c r="I1237" s="48">
        <v>43428</v>
      </c>
      <c r="J1237" s="48">
        <v>43469</v>
      </c>
      <c r="K1237" s="48">
        <v>43589</v>
      </c>
      <c r="L1237" s="49">
        <v>41</v>
      </c>
      <c r="M1237" s="49">
        <v>161</v>
      </c>
      <c r="N1237" s="40">
        <v>10530</v>
      </c>
      <c r="O1237" s="42">
        <f t="shared" si="133"/>
        <v>74341.799999999988</v>
      </c>
      <c r="P1237" s="42"/>
      <c r="Q1237" s="42">
        <v>770</v>
      </c>
      <c r="R1237" s="42">
        <f t="shared" si="132"/>
        <v>15</v>
      </c>
      <c r="S1237" s="42">
        <f t="shared" si="134"/>
        <v>5436.2</v>
      </c>
      <c r="T1237" s="40">
        <f>770*15</f>
        <v>11550</v>
      </c>
      <c r="U1237" s="42">
        <v>725</v>
      </c>
      <c r="V1237" s="40"/>
      <c r="W1237" s="40"/>
      <c r="X1237" s="49">
        <f t="shared" si="131"/>
        <v>688</v>
      </c>
      <c r="Y1237" s="42">
        <f t="shared" si="135"/>
        <v>4857.28</v>
      </c>
      <c r="Z1237" s="40">
        <f t="shared" si="136"/>
        <v>81543</v>
      </c>
      <c r="AA1237" s="42">
        <f t="shared" si="137"/>
        <v>7201.2000000000116</v>
      </c>
      <c r="AB1237" s="40"/>
      <c r="AC1237" s="40"/>
      <c r="AD1237" s="40"/>
      <c r="AE1237" s="40"/>
      <c r="AF1237" s="40"/>
      <c r="AG1237" s="40"/>
      <c r="AH1237" s="40"/>
    </row>
    <row r="1238" spans="1:34" s="29" customFormat="1" x14ac:dyDescent="0.25">
      <c r="A1238" s="56">
        <v>1235</v>
      </c>
      <c r="B1238" s="56" t="s">
        <v>111</v>
      </c>
      <c r="C1238" s="40" t="s">
        <v>1276</v>
      </c>
      <c r="D1238" s="40" t="s">
        <v>1246</v>
      </c>
      <c r="E1238" s="44" t="s">
        <v>1284</v>
      </c>
      <c r="F1238" s="40" t="s">
        <v>258</v>
      </c>
      <c r="G1238" s="40" t="s">
        <v>259</v>
      </c>
      <c r="H1238" s="40">
        <v>35</v>
      </c>
      <c r="I1238" s="48">
        <v>43434</v>
      </c>
      <c r="J1238" s="48">
        <v>43473</v>
      </c>
      <c r="K1238" s="48">
        <v>43597</v>
      </c>
      <c r="L1238" s="49">
        <v>39</v>
      </c>
      <c r="M1238" s="49">
        <v>163</v>
      </c>
      <c r="N1238" s="40">
        <v>9730</v>
      </c>
      <c r="O1238" s="42">
        <f t="shared" si="133"/>
        <v>68693.8</v>
      </c>
      <c r="P1238" s="42"/>
      <c r="Q1238" s="42">
        <v>750</v>
      </c>
      <c r="R1238" s="42">
        <f t="shared" si="132"/>
        <v>15.25</v>
      </c>
      <c r="S1238" s="42">
        <f t="shared" si="134"/>
        <v>5294.9999999999991</v>
      </c>
      <c r="T1238" s="40">
        <f>750*15.25</f>
        <v>11437.5</v>
      </c>
      <c r="U1238" s="42">
        <v>715</v>
      </c>
      <c r="V1238" s="40"/>
      <c r="W1238" s="40"/>
      <c r="X1238" s="49">
        <f t="shared" si="131"/>
        <v>668</v>
      </c>
      <c r="Y1238" s="42">
        <f t="shared" si="135"/>
        <v>4716.08</v>
      </c>
      <c r="Z1238" s="40">
        <f t="shared" si="136"/>
        <v>80748.749999999985</v>
      </c>
      <c r="AA1238" s="42">
        <f t="shared" si="137"/>
        <v>12054.949999999983</v>
      </c>
      <c r="AB1238" s="40"/>
      <c r="AC1238" s="40"/>
      <c r="AD1238" s="40"/>
      <c r="AE1238" s="40"/>
      <c r="AF1238" s="40"/>
      <c r="AG1238" s="40"/>
      <c r="AH1238" s="40"/>
    </row>
    <row r="1239" spans="1:34" s="29" customFormat="1" x14ac:dyDescent="0.25">
      <c r="A1239" s="56">
        <v>1236</v>
      </c>
      <c r="B1239" s="56" t="s">
        <v>111</v>
      </c>
      <c r="C1239" s="40" t="s">
        <v>1276</v>
      </c>
      <c r="D1239" s="40" t="s">
        <v>1246</v>
      </c>
      <c r="E1239" s="44" t="s">
        <v>1285</v>
      </c>
      <c r="F1239" s="40" t="s">
        <v>261</v>
      </c>
      <c r="G1239" s="40" t="s">
        <v>262</v>
      </c>
      <c r="H1239" s="40">
        <v>35</v>
      </c>
      <c r="I1239" s="48">
        <v>43427</v>
      </c>
      <c r="J1239" s="48">
        <v>43469</v>
      </c>
      <c r="K1239" s="48">
        <v>43589</v>
      </c>
      <c r="L1239" s="49">
        <v>42</v>
      </c>
      <c r="M1239" s="49">
        <v>162</v>
      </c>
      <c r="N1239" s="40">
        <v>10355</v>
      </c>
      <c r="O1239" s="42">
        <f t="shared" si="133"/>
        <v>73106.299999999988</v>
      </c>
      <c r="P1239" s="42"/>
      <c r="Q1239" s="42">
        <v>745</v>
      </c>
      <c r="R1239" s="42">
        <f t="shared" si="132"/>
        <v>15</v>
      </c>
      <c r="S1239" s="42">
        <f t="shared" si="134"/>
        <v>5259.7</v>
      </c>
      <c r="T1239" s="40">
        <f>745*15</f>
        <v>11175</v>
      </c>
      <c r="U1239" s="42">
        <v>705</v>
      </c>
      <c r="V1239" s="40"/>
      <c r="W1239" s="40"/>
      <c r="X1239" s="49">
        <f t="shared" si="131"/>
        <v>663</v>
      </c>
      <c r="Y1239" s="42">
        <f t="shared" si="135"/>
        <v>4680.78</v>
      </c>
      <c r="Z1239" s="40">
        <f t="shared" si="136"/>
        <v>78895.5</v>
      </c>
      <c r="AA1239" s="42">
        <f t="shared" si="137"/>
        <v>5789.2000000000116</v>
      </c>
      <c r="AB1239" s="40"/>
      <c r="AC1239" s="40"/>
      <c r="AD1239" s="40"/>
      <c r="AE1239" s="40"/>
      <c r="AF1239" s="40"/>
      <c r="AG1239" s="40"/>
      <c r="AH1239" s="40"/>
    </row>
    <row r="1240" spans="1:34" s="29" customFormat="1" x14ac:dyDescent="0.25">
      <c r="A1240" s="56">
        <v>1237</v>
      </c>
      <c r="B1240" s="56" t="s">
        <v>111</v>
      </c>
      <c r="C1240" s="40" t="s">
        <v>1276</v>
      </c>
      <c r="D1240" s="40" t="s">
        <v>1246</v>
      </c>
      <c r="E1240" s="44" t="s">
        <v>1286</v>
      </c>
      <c r="F1240" s="40" t="s">
        <v>243</v>
      </c>
      <c r="G1240" s="40" t="s">
        <v>264</v>
      </c>
      <c r="H1240" s="40">
        <v>35</v>
      </c>
      <c r="I1240" s="48">
        <v>43429</v>
      </c>
      <c r="J1240" s="48">
        <v>43475</v>
      </c>
      <c r="K1240" s="48">
        <v>43590</v>
      </c>
      <c r="L1240" s="49">
        <v>46</v>
      </c>
      <c r="M1240" s="49">
        <v>161</v>
      </c>
      <c r="N1240" s="40">
        <v>10860</v>
      </c>
      <c r="O1240" s="42">
        <f t="shared" si="133"/>
        <v>76671.599999999991</v>
      </c>
      <c r="P1240" s="42"/>
      <c r="Q1240" s="42">
        <v>765</v>
      </c>
      <c r="R1240" s="42">
        <f t="shared" si="132"/>
        <v>15.25</v>
      </c>
      <c r="S1240" s="42">
        <f t="shared" si="134"/>
        <v>5400.9</v>
      </c>
      <c r="T1240" s="40">
        <f>765*15.25</f>
        <v>11666.25</v>
      </c>
      <c r="U1240" s="42">
        <v>717</v>
      </c>
      <c r="V1240" s="40"/>
      <c r="W1240" s="40"/>
      <c r="X1240" s="49">
        <f t="shared" si="131"/>
        <v>683</v>
      </c>
      <c r="Y1240" s="42">
        <f t="shared" si="135"/>
        <v>4821.9800000000005</v>
      </c>
      <c r="Z1240" s="40">
        <f t="shared" si="136"/>
        <v>82363.724999999991</v>
      </c>
      <c r="AA1240" s="42">
        <f t="shared" si="137"/>
        <v>5692.125</v>
      </c>
      <c r="AB1240" s="40"/>
      <c r="AC1240" s="40"/>
      <c r="AD1240" s="40"/>
      <c r="AE1240" s="40"/>
      <c r="AF1240" s="40"/>
      <c r="AG1240" s="40"/>
      <c r="AH1240" s="40"/>
    </row>
    <row r="1241" spans="1:34" s="29" customFormat="1" x14ac:dyDescent="0.25">
      <c r="A1241" s="56">
        <v>1238</v>
      </c>
      <c r="B1241" s="56" t="s">
        <v>111</v>
      </c>
      <c r="C1241" s="40" t="s">
        <v>1276</v>
      </c>
      <c r="D1241" s="40" t="s">
        <v>1246</v>
      </c>
      <c r="E1241" s="44" t="s">
        <v>1287</v>
      </c>
      <c r="F1241" s="40" t="s">
        <v>266</v>
      </c>
      <c r="G1241" s="40" t="s">
        <v>267</v>
      </c>
      <c r="H1241" s="40">
        <v>35</v>
      </c>
      <c r="I1241" s="48">
        <v>43422</v>
      </c>
      <c r="J1241" s="48">
        <v>43464</v>
      </c>
      <c r="K1241" s="48">
        <v>43584</v>
      </c>
      <c r="L1241" s="49">
        <v>42</v>
      </c>
      <c r="M1241" s="49">
        <v>162</v>
      </c>
      <c r="N1241" s="40">
        <v>10620</v>
      </c>
      <c r="O1241" s="42">
        <f t="shared" si="133"/>
        <v>74977.2</v>
      </c>
      <c r="P1241" s="42"/>
      <c r="Q1241" s="42">
        <v>750</v>
      </c>
      <c r="R1241" s="42">
        <f t="shared" si="132"/>
        <v>15.5</v>
      </c>
      <c r="S1241" s="42">
        <f t="shared" si="134"/>
        <v>5294.9999999999991</v>
      </c>
      <c r="T1241" s="40">
        <f>750*15.5</f>
        <v>11625</v>
      </c>
      <c r="U1241" s="42">
        <v>710</v>
      </c>
      <c r="V1241" s="40"/>
      <c r="W1241" s="40"/>
      <c r="X1241" s="49">
        <f t="shared" si="131"/>
        <v>668</v>
      </c>
      <c r="Y1241" s="42">
        <f t="shared" si="135"/>
        <v>4716.08</v>
      </c>
      <c r="Z1241" s="40">
        <f t="shared" si="136"/>
        <v>82072.499999999985</v>
      </c>
      <c r="AA1241" s="42">
        <f t="shared" si="137"/>
        <v>7095.2999999999884</v>
      </c>
      <c r="AB1241" s="40"/>
      <c r="AC1241" s="40"/>
      <c r="AD1241" s="40"/>
      <c r="AE1241" s="40"/>
      <c r="AF1241" s="40"/>
      <c r="AG1241" s="40"/>
      <c r="AH1241" s="40"/>
    </row>
    <row r="1242" spans="1:34" s="29" customFormat="1" x14ac:dyDescent="0.25">
      <c r="A1242" s="56">
        <v>1239</v>
      </c>
      <c r="B1242" s="56" t="s">
        <v>111</v>
      </c>
      <c r="C1242" s="40" t="s">
        <v>1276</v>
      </c>
      <c r="D1242" s="40" t="s">
        <v>1246</v>
      </c>
      <c r="E1242" s="44" t="s">
        <v>1288</v>
      </c>
      <c r="F1242" s="40" t="s">
        <v>269</v>
      </c>
      <c r="G1242" s="40" t="s">
        <v>270</v>
      </c>
      <c r="H1242" s="40">
        <v>35</v>
      </c>
      <c r="I1242" s="48">
        <v>43430</v>
      </c>
      <c r="J1242" s="48">
        <v>43473</v>
      </c>
      <c r="K1242" s="48">
        <v>43592</v>
      </c>
      <c r="L1242" s="49">
        <v>43</v>
      </c>
      <c r="M1242" s="49">
        <v>162</v>
      </c>
      <c r="N1242" s="40">
        <v>10280</v>
      </c>
      <c r="O1242" s="42">
        <f t="shared" si="133"/>
        <v>72576.800000000003</v>
      </c>
      <c r="P1242" s="42"/>
      <c r="Q1242" s="42">
        <v>730</v>
      </c>
      <c r="R1242" s="42">
        <f t="shared" si="132"/>
        <v>15.5</v>
      </c>
      <c r="S1242" s="42">
        <f t="shared" si="134"/>
        <v>5153.8</v>
      </c>
      <c r="T1242" s="40">
        <f>730*15.5</f>
        <v>11315</v>
      </c>
      <c r="U1242" s="42">
        <v>715</v>
      </c>
      <c r="V1242" s="40"/>
      <c r="W1242" s="40"/>
      <c r="X1242" s="49">
        <f t="shared" si="131"/>
        <v>648</v>
      </c>
      <c r="Y1242" s="42">
        <f t="shared" si="135"/>
        <v>4574.88</v>
      </c>
      <c r="Z1242" s="40">
        <f t="shared" si="136"/>
        <v>79883.900000000009</v>
      </c>
      <c r="AA1242" s="42">
        <f t="shared" si="137"/>
        <v>7307.1000000000058</v>
      </c>
      <c r="AB1242" s="40"/>
      <c r="AC1242" s="40"/>
      <c r="AD1242" s="40"/>
      <c r="AE1242" s="40"/>
      <c r="AF1242" s="40"/>
      <c r="AG1242" s="40"/>
      <c r="AH1242" s="40"/>
    </row>
    <row r="1243" spans="1:34" s="29" customFormat="1" x14ac:dyDescent="0.25">
      <c r="A1243" s="56">
        <v>1240</v>
      </c>
      <c r="B1243" s="56" t="s">
        <v>111</v>
      </c>
      <c r="C1243" s="40" t="s">
        <v>1276</v>
      </c>
      <c r="D1243" s="40" t="s">
        <v>1246</v>
      </c>
      <c r="E1243" s="44" t="s">
        <v>1289</v>
      </c>
      <c r="F1243" s="40" t="s">
        <v>272</v>
      </c>
      <c r="G1243" s="40" t="s">
        <v>273</v>
      </c>
      <c r="H1243" s="40">
        <v>35</v>
      </c>
      <c r="I1243" s="48">
        <v>43436</v>
      </c>
      <c r="J1243" s="48">
        <v>43480</v>
      </c>
      <c r="K1243" s="48">
        <v>43597</v>
      </c>
      <c r="L1243" s="49">
        <v>44</v>
      </c>
      <c r="M1243" s="49">
        <v>161</v>
      </c>
      <c r="N1243" s="40">
        <v>10160</v>
      </c>
      <c r="O1243" s="42">
        <f t="shared" si="133"/>
        <v>71729.599999999991</v>
      </c>
      <c r="P1243" s="42"/>
      <c r="Q1243" s="42">
        <f>745</f>
        <v>745</v>
      </c>
      <c r="R1243" s="42">
        <f t="shared" si="132"/>
        <v>15.5</v>
      </c>
      <c r="S1243" s="42">
        <f t="shared" si="134"/>
        <v>5259.7</v>
      </c>
      <c r="T1243" s="40">
        <f>745*15.5</f>
        <v>11547.5</v>
      </c>
      <c r="U1243" s="42">
        <v>730</v>
      </c>
      <c r="V1243" s="40"/>
      <c r="W1243" s="40"/>
      <c r="X1243" s="49">
        <f t="shared" si="131"/>
        <v>663</v>
      </c>
      <c r="Y1243" s="42">
        <f t="shared" si="135"/>
        <v>4680.78</v>
      </c>
      <c r="Z1243" s="40">
        <f t="shared" si="136"/>
        <v>81525.349999999991</v>
      </c>
      <c r="AA1243" s="42">
        <f t="shared" si="137"/>
        <v>9795.75</v>
      </c>
      <c r="AB1243" s="40"/>
      <c r="AC1243" s="40"/>
      <c r="AD1243" s="40"/>
      <c r="AE1243" s="40"/>
      <c r="AF1243" s="40"/>
      <c r="AG1243" s="40"/>
      <c r="AH1243" s="40"/>
    </row>
    <row r="1244" spans="1:34" s="29" customFormat="1" x14ac:dyDescent="0.25">
      <c r="A1244" s="56">
        <v>1241</v>
      </c>
      <c r="B1244" s="56" t="s">
        <v>111</v>
      </c>
      <c r="C1244" s="40" t="s">
        <v>1276</v>
      </c>
      <c r="D1244" s="40" t="s">
        <v>1246</v>
      </c>
      <c r="E1244" s="44" t="s">
        <v>1290</v>
      </c>
      <c r="F1244" s="40" t="s">
        <v>275</v>
      </c>
      <c r="G1244" s="40" t="s">
        <v>276</v>
      </c>
      <c r="H1244" s="40">
        <v>35</v>
      </c>
      <c r="I1244" s="48">
        <v>43422</v>
      </c>
      <c r="J1244" s="48">
        <v>43465</v>
      </c>
      <c r="K1244" s="48">
        <v>43585</v>
      </c>
      <c r="L1244" s="49">
        <v>43</v>
      </c>
      <c r="M1244" s="49">
        <v>163</v>
      </c>
      <c r="N1244" s="40">
        <v>9100</v>
      </c>
      <c r="O1244" s="42">
        <f t="shared" si="133"/>
        <v>64246</v>
      </c>
      <c r="P1244" s="42"/>
      <c r="Q1244" s="42">
        <v>790</v>
      </c>
      <c r="R1244" s="42">
        <f t="shared" si="132"/>
        <v>16.25</v>
      </c>
      <c r="S1244" s="42">
        <f t="shared" si="134"/>
        <v>5577.4000000000005</v>
      </c>
      <c r="T1244" s="40">
        <f>790*16.25</f>
        <v>12837.5</v>
      </c>
      <c r="U1244" s="42">
        <v>770</v>
      </c>
      <c r="V1244" s="40"/>
      <c r="W1244" s="40"/>
      <c r="X1244" s="49">
        <f t="shared" si="131"/>
        <v>708</v>
      </c>
      <c r="Y1244" s="42">
        <f t="shared" si="135"/>
        <v>4998.4799999999996</v>
      </c>
      <c r="Z1244" s="40">
        <f t="shared" si="136"/>
        <v>90632.750000000015</v>
      </c>
      <c r="AA1244" s="42">
        <f t="shared" si="137"/>
        <v>26386.750000000015</v>
      </c>
      <c r="AB1244" s="40"/>
      <c r="AC1244" s="40"/>
      <c r="AD1244" s="40"/>
      <c r="AE1244" s="40"/>
      <c r="AF1244" s="40"/>
      <c r="AG1244" s="40"/>
      <c r="AH1244" s="40"/>
    </row>
    <row r="1245" spans="1:34" s="29" customFormat="1" x14ac:dyDescent="0.25">
      <c r="A1245" s="56">
        <v>1242</v>
      </c>
      <c r="B1245" s="56" t="s">
        <v>111</v>
      </c>
      <c r="C1245" s="40" t="s">
        <v>1291</v>
      </c>
      <c r="D1245" s="40" t="s">
        <v>1292</v>
      </c>
      <c r="E1245" s="44" t="s">
        <v>1293</v>
      </c>
      <c r="F1245" s="40" t="s">
        <v>278</v>
      </c>
      <c r="G1245" s="40" t="s">
        <v>279</v>
      </c>
      <c r="H1245" s="40">
        <v>35</v>
      </c>
      <c r="I1245" s="48">
        <v>43430</v>
      </c>
      <c r="J1245" s="48">
        <v>43469</v>
      </c>
      <c r="K1245" s="48">
        <v>43575</v>
      </c>
      <c r="L1245" s="49">
        <v>39</v>
      </c>
      <c r="M1245" s="49">
        <v>145</v>
      </c>
      <c r="N1245" s="40">
        <v>8497</v>
      </c>
      <c r="O1245" s="42">
        <f t="shared" si="133"/>
        <v>59988.82</v>
      </c>
      <c r="P1245" s="42"/>
      <c r="Q1245" s="42">
        <v>610</v>
      </c>
      <c r="R1245" s="42">
        <f t="shared" si="132"/>
        <v>15.5</v>
      </c>
      <c r="S1245" s="42">
        <f t="shared" si="134"/>
        <v>4306.5999999999995</v>
      </c>
      <c r="T1245" s="40">
        <v>9455</v>
      </c>
      <c r="U1245" s="42">
        <v>550</v>
      </c>
      <c r="V1245" s="40"/>
      <c r="W1245" s="40"/>
      <c r="X1245" s="49">
        <f t="shared" si="131"/>
        <v>528</v>
      </c>
      <c r="Y1245" s="42">
        <f t="shared" si="135"/>
        <v>3727.68</v>
      </c>
      <c r="Z1245" s="40">
        <f t="shared" si="136"/>
        <v>66752.299999999988</v>
      </c>
      <c r="AA1245" s="42">
        <f t="shared" si="137"/>
        <v>6763.4799999999886</v>
      </c>
      <c r="AB1245" s="40"/>
      <c r="AC1245" s="40"/>
      <c r="AD1245" s="40"/>
      <c r="AE1245" s="40"/>
      <c r="AF1245" s="40"/>
      <c r="AG1245" s="40"/>
      <c r="AH1245" s="40"/>
    </row>
    <row r="1246" spans="1:34" s="29" customFormat="1" x14ac:dyDescent="0.25">
      <c r="A1246" s="56">
        <v>1243</v>
      </c>
      <c r="B1246" s="56" t="s">
        <v>111</v>
      </c>
      <c r="C1246" s="40" t="s">
        <v>1291</v>
      </c>
      <c r="D1246" s="40" t="s">
        <v>1292</v>
      </c>
      <c r="E1246" s="44" t="s">
        <v>1294</v>
      </c>
      <c r="F1246" s="40" t="s">
        <v>281</v>
      </c>
      <c r="G1246" s="40" t="s">
        <v>282</v>
      </c>
      <c r="H1246" s="40">
        <v>35</v>
      </c>
      <c r="I1246" s="48">
        <v>43424</v>
      </c>
      <c r="J1246" s="48">
        <v>43459</v>
      </c>
      <c r="K1246" s="48">
        <v>43580</v>
      </c>
      <c r="L1246" s="49">
        <v>35</v>
      </c>
      <c r="M1246" s="49">
        <v>156</v>
      </c>
      <c r="N1246" s="40">
        <v>8207</v>
      </c>
      <c r="O1246" s="42">
        <f t="shared" si="133"/>
        <v>57941.42</v>
      </c>
      <c r="P1246" s="42"/>
      <c r="Q1246" s="42">
        <v>700</v>
      </c>
      <c r="R1246" s="42">
        <f t="shared" si="132"/>
        <v>15.5</v>
      </c>
      <c r="S1246" s="42">
        <f t="shared" si="134"/>
        <v>4942</v>
      </c>
      <c r="T1246" s="40">
        <v>10850</v>
      </c>
      <c r="U1246" s="42">
        <v>650</v>
      </c>
      <c r="V1246" s="40"/>
      <c r="W1246" s="40"/>
      <c r="X1246" s="49">
        <f t="shared" si="131"/>
        <v>618</v>
      </c>
      <c r="Y1246" s="42">
        <f t="shared" si="135"/>
        <v>4363.08</v>
      </c>
      <c r="Z1246" s="40">
        <f t="shared" si="136"/>
        <v>76601</v>
      </c>
      <c r="AA1246" s="42">
        <f t="shared" si="137"/>
        <v>18659.580000000002</v>
      </c>
      <c r="AB1246" s="40"/>
      <c r="AC1246" s="40"/>
      <c r="AD1246" s="40"/>
      <c r="AE1246" s="40"/>
      <c r="AF1246" s="40"/>
      <c r="AG1246" s="40"/>
      <c r="AH1246" s="40"/>
    </row>
    <row r="1247" spans="1:34" s="29" customFormat="1" x14ac:dyDescent="0.25">
      <c r="A1247" s="56">
        <v>1244</v>
      </c>
      <c r="B1247" s="56" t="s">
        <v>111</v>
      </c>
      <c r="C1247" s="40" t="s">
        <v>1291</v>
      </c>
      <c r="D1247" s="40" t="s">
        <v>1292</v>
      </c>
      <c r="E1247" s="44" t="s">
        <v>1295</v>
      </c>
      <c r="F1247" s="40" t="s">
        <v>284</v>
      </c>
      <c r="G1247" s="40" t="s">
        <v>285</v>
      </c>
      <c r="H1247" s="40">
        <v>35</v>
      </c>
      <c r="I1247" s="48">
        <v>43417</v>
      </c>
      <c r="J1247" s="48">
        <v>43454</v>
      </c>
      <c r="K1247" s="48">
        <v>43582</v>
      </c>
      <c r="L1247" s="49">
        <v>37</v>
      </c>
      <c r="M1247" s="49">
        <v>165</v>
      </c>
      <c r="N1247" s="40">
        <v>8057</v>
      </c>
      <c r="O1247" s="42">
        <f t="shared" si="133"/>
        <v>56882.42</v>
      </c>
      <c r="P1247" s="42"/>
      <c r="Q1247" s="42">
        <v>650</v>
      </c>
      <c r="R1247" s="42">
        <f t="shared" si="132"/>
        <v>15</v>
      </c>
      <c r="S1247" s="42">
        <f t="shared" si="134"/>
        <v>4589</v>
      </c>
      <c r="T1247" s="40">
        <v>9750</v>
      </c>
      <c r="U1247" s="42">
        <v>600</v>
      </c>
      <c r="V1247" s="40"/>
      <c r="W1247" s="40"/>
      <c r="X1247" s="49">
        <f t="shared" si="131"/>
        <v>568</v>
      </c>
      <c r="Y1247" s="42">
        <f t="shared" si="135"/>
        <v>4010.08</v>
      </c>
      <c r="Z1247" s="40">
        <f t="shared" si="136"/>
        <v>68835</v>
      </c>
      <c r="AA1247" s="42">
        <f t="shared" si="137"/>
        <v>11952.580000000002</v>
      </c>
      <c r="AB1247" s="40"/>
      <c r="AC1247" s="40"/>
      <c r="AD1247" s="40"/>
      <c r="AE1247" s="40"/>
      <c r="AF1247" s="40"/>
      <c r="AG1247" s="40"/>
      <c r="AH1247" s="40"/>
    </row>
    <row r="1248" spans="1:34" s="29" customFormat="1" x14ac:dyDescent="0.25">
      <c r="A1248" s="56">
        <v>1245</v>
      </c>
      <c r="B1248" s="56" t="s">
        <v>111</v>
      </c>
      <c r="C1248" s="40" t="s">
        <v>1291</v>
      </c>
      <c r="D1248" s="40" t="s">
        <v>1292</v>
      </c>
      <c r="E1248" s="44" t="s">
        <v>1296</v>
      </c>
      <c r="F1248" s="40" t="s">
        <v>287</v>
      </c>
      <c r="G1248" s="40" t="s">
        <v>288</v>
      </c>
      <c r="H1248" s="40">
        <v>35</v>
      </c>
      <c r="I1248" s="48">
        <v>43432</v>
      </c>
      <c r="J1248" s="48">
        <v>43462</v>
      </c>
      <c r="K1248" s="48">
        <v>43583</v>
      </c>
      <c r="L1248" s="49">
        <v>30</v>
      </c>
      <c r="M1248" s="49">
        <v>151</v>
      </c>
      <c r="N1248" s="40">
        <v>8507</v>
      </c>
      <c r="O1248" s="42">
        <f t="shared" si="133"/>
        <v>60059.42</v>
      </c>
      <c r="P1248" s="42"/>
      <c r="Q1248" s="42">
        <v>620</v>
      </c>
      <c r="R1248" s="42">
        <f t="shared" si="132"/>
        <v>15</v>
      </c>
      <c r="S1248" s="42">
        <f t="shared" si="134"/>
        <v>4377.2</v>
      </c>
      <c r="T1248" s="40">
        <v>9300</v>
      </c>
      <c r="U1248" s="42">
        <v>570</v>
      </c>
      <c r="V1248" s="40"/>
      <c r="W1248" s="40"/>
      <c r="X1248" s="49">
        <f t="shared" ref="X1248:X1311" si="138">Q1248-82</f>
        <v>538</v>
      </c>
      <c r="Y1248" s="42">
        <f t="shared" si="135"/>
        <v>3798.28</v>
      </c>
      <c r="Z1248" s="40">
        <f t="shared" si="136"/>
        <v>65658</v>
      </c>
      <c r="AA1248" s="42">
        <f t="shared" si="137"/>
        <v>5598.5800000000017</v>
      </c>
      <c r="AB1248" s="40"/>
      <c r="AC1248" s="40"/>
      <c r="AD1248" s="40"/>
      <c r="AE1248" s="40"/>
      <c r="AF1248" s="40"/>
      <c r="AG1248" s="40"/>
      <c r="AH1248" s="40"/>
    </row>
    <row r="1249" spans="1:34" s="29" customFormat="1" x14ac:dyDescent="0.25">
      <c r="A1249" s="56">
        <v>1246</v>
      </c>
      <c r="B1249" s="56" t="s">
        <v>111</v>
      </c>
      <c r="C1249" s="40" t="s">
        <v>1291</v>
      </c>
      <c r="D1249" s="40" t="s">
        <v>1292</v>
      </c>
      <c r="E1249" s="44" t="s">
        <v>1297</v>
      </c>
      <c r="F1249" s="40" t="s">
        <v>290</v>
      </c>
      <c r="G1249" s="40" t="s">
        <v>291</v>
      </c>
      <c r="H1249" s="40">
        <v>35</v>
      </c>
      <c r="I1249" s="48">
        <v>43422</v>
      </c>
      <c r="J1249" s="48">
        <v>43456</v>
      </c>
      <c r="K1249" s="48">
        <v>43584</v>
      </c>
      <c r="L1249" s="49">
        <v>34</v>
      </c>
      <c r="M1249" s="49">
        <v>162</v>
      </c>
      <c r="N1249" s="40">
        <v>8307</v>
      </c>
      <c r="O1249" s="42">
        <f t="shared" si="133"/>
        <v>58647.42</v>
      </c>
      <c r="P1249" s="42"/>
      <c r="Q1249" s="42">
        <v>650</v>
      </c>
      <c r="R1249" s="42">
        <f t="shared" si="132"/>
        <v>15</v>
      </c>
      <c r="S1249" s="42">
        <f t="shared" si="134"/>
        <v>4589</v>
      </c>
      <c r="T1249" s="40">
        <v>9750</v>
      </c>
      <c r="U1249" s="42">
        <v>610</v>
      </c>
      <c r="V1249" s="40"/>
      <c r="W1249" s="40"/>
      <c r="X1249" s="49">
        <f t="shared" si="138"/>
        <v>568</v>
      </c>
      <c r="Y1249" s="42">
        <f t="shared" si="135"/>
        <v>4010.08</v>
      </c>
      <c r="Z1249" s="40">
        <f t="shared" si="136"/>
        <v>68835</v>
      </c>
      <c r="AA1249" s="42">
        <f t="shared" si="137"/>
        <v>10187.580000000002</v>
      </c>
      <c r="AB1249" s="40"/>
      <c r="AC1249" s="40"/>
      <c r="AD1249" s="40"/>
      <c r="AE1249" s="40"/>
      <c r="AF1249" s="40"/>
      <c r="AG1249" s="40"/>
      <c r="AH1249" s="40"/>
    </row>
    <row r="1250" spans="1:34" s="29" customFormat="1" x14ac:dyDescent="0.25">
      <c r="A1250" s="56">
        <v>1247</v>
      </c>
      <c r="B1250" s="56" t="s">
        <v>111</v>
      </c>
      <c r="C1250" s="40" t="s">
        <v>1291</v>
      </c>
      <c r="D1250" s="40" t="s">
        <v>1292</v>
      </c>
      <c r="E1250" s="44" t="s">
        <v>1298</v>
      </c>
      <c r="F1250" s="40" t="s">
        <v>293</v>
      </c>
      <c r="G1250" s="40" t="s">
        <v>294</v>
      </c>
      <c r="H1250" s="40">
        <v>35</v>
      </c>
      <c r="I1250" s="48">
        <v>43425</v>
      </c>
      <c r="J1250" s="48">
        <v>43459</v>
      </c>
      <c r="K1250" s="48">
        <v>43566</v>
      </c>
      <c r="L1250" s="49">
        <v>34</v>
      </c>
      <c r="M1250" s="49">
        <v>141</v>
      </c>
      <c r="N1250" s="40">
        <v>7707</v>
      </c>
      <c r="O1250" s="42">
        <f t="shared" si="133"/>
        <v>54411.42</v>
      </c>
      <c r="P1250" s="42"/>
      <c r="Q1250" s="42">
        <v>610</v>
      </c>
      <c r="R1250" s="42">
        <f t="shared" si="132"/>
        <v>17</v>
      </c>
      <c r="S1250" s="42">
        <f t="shared" si="134"/>
        <v>4306.5999999999995</v>
      </c>
      <c r="T1250" s="40">
        <v>10370</v>
      </c>
      <c r="U1250" s="42">
        <v>580</v>
      </c>
      <c r="V1250" s="40"/>
      <c r="W1250" s="40"/>
      <c r="X1250" s="49">
        <f t="shared" si="138"/>
        <v>528</v>
      </c>
      <c r="Y1250" s="42">
        <f t="shared" si="135"/>
        <v>3727.68</v>
      </c>
      <c r="Z1250" s="40">
        <f t="shared" si="136"/>
        <v>73212.2</v>
      </c>
      <c r="AA1250" s="42">
        <f t="shared" si="137"/>
        <v>18800.78</v>
      </c>
      <c r="AB1250" s="40"/>
      <c r="AC1250" s="40"/>
      <c r="AD1250" s="40"/>
      <c r="AE1250" s="40"/>
      <c r="AF1250" s="40"/>
      <c r="AG1250" s="40"/>
      <c r="AH1250" s="40"/>
    </row>
    <row r="1251" spans="1:34" s="29" customFormat="1" x14ac:dyDescent="0.25">
      <c r="A1251" s="56">
        <v>1248</v>
      </c>
      <c r="B1251" s="56" t="s">
        <v>111</v>
      </c>
      <c r="C1251" s="40" t="s">
        <v>1291</v>
      </c>
      <c r="D1251" s="40" t="s">
        <v>1292</v>
      </c>
      <c r="E1251" s="44" t="s">
        <v>1299</v>
      </c>
      <c r="F1251" s="40" t="s">
        <v>296</v>
      </c>
      <c r="G1251" s="40" t="s">
        <v>297</v>
      </c>
      <c r="H1251" s="40">
        <v>35</v>
      </c>
      <c r="I1251" s="48">
        <v>43426</v>
      </c>
      <c r="J1251" s="48">
        <v>43462</v>
      </c>
      <c r="K1251" s="48">
        <v>43579</v>
      </c>
      <c r="L1251" s="49">
        <v>36</v>
      </c>
      <c r="M1251" s="49">
        <v>153</v>
      </c>
      <c r="N1251" s="40">
        <v>8357</v>
      </c>
      <c r="O1251" s="42">
        <f t="shared" si="133"/>
        <v>59000.42</v>
      </c>
      <c r="P1251" s="42"/>
      <c r="Q1251" s="42">
        <v>650</v>
      </c>
      <c r="R1251" s="42">
        <f t="shared" si="132"/>
        <v>15</v>
      </c>
      <c r="S1251" s="42">
        <f t="shared" si="134"/>
        <v>4589</v>
      </c>
      <c r="T1251" s="40">
        <v>9750</v>
      </c>
      <c r="U1251" s="42">
        <v>620</v>
      </c>
      <c r="V1251" s="40"/>
      <c r="W1251" s="40"/>
      <c r="X1251" s="49">
        <f t="shared" si="138"/>
        <v>568</v>
      </c>
      <c r="Y1251" s="42">
        <f t="shared" si="135"/>
        <v>4010.08</v>
      </c>
      <c r="Z1251" s="40">
        <f t="shared" si="136"/>
        <v>68835</v>
      </c>
      <c r="AA1251" s="42">
        <f t="shared" si="137"/>
        <v>9834.5800000000017</v>
      </c>
      <c r="AB1251" s="40"/>
      <c r="AC1251" s="40"/>
      <c r="AD1251" s="40"/>
      <c r="AE1251" s="40"/>
      <c r="AF1251" s="40"/>
      <c r="AG1251" s="40"/>
      <c r="AH1251" s="40"/>
    </row>
    <row r="1252" spans="1:34" s="29" customFormat="1" x14ac:dyDescent="0.25">
      <c r="A1252" s="56">
        <v>1249</v>
      </c>
      <c r="B1252" s="56" t="s">
        <v>111</v>
      </c>
      <c r="C1252" s="40" t="s">
        <v>1291</v>
      </c>
      <c r="D1252" s="40" t="s">
        <v>1292</v>
      </c>
      <c r="E1252" s="44" t="s">
        <v>1300</v>
      </c>
      <c r="F1252" s="40" t="s">
        <v>299</v>
      </c>
      <c r="G1252" s="40" t="s">
        <v>300</v>
      </c>
      <c r="H1252" s="40">
        <v>35</v>
      </c>
      <c r="I1252" s="48">
        <v>43432</v>
      </c>
      <c r="J1252" s="48">
        <v>43464</v>
      </c>
      <c r="K1252" s="48">
        <v>43584</v>
      </c>
      <c r="L1252" s="49">
        <v>32</v>
      </c>
      <c r="M1252" s="49">
        <v>152</v>
      </c>
      <c r="N1252" s="40">
        <v>8357</v>
      </c>
      <c r="O1252" s="42">
        <f t="shared" si="133"/>
        <v>59000.42</v>
      </c>
      <c r="P1252" s="42"/>
      <c r="Q1252" s="42">
        <v>750</v>
      </c>
      <c r="R1252" s="42">
        <f t="shared" si="132"/>
        <v>16</v>
      </c>
      <c r="S1252" s="42">
        <f t="shared" si="134"/>
        <v>5294.9999999999991</v>
      </c>
      <c r="T1252" s="40">
        <v>12000</v>
      </c>
      <c r="U1252" s="42">
        <v>740</v>
      </c>
      <c r="V1252" s="40"/>
      <c r="W1252" s="40"/>
      <c r="X1252" s="49">
        <f t="shared" si="138"/>
        <v>668</v>
      </c>
      <c r="Y1252" s="42">
        <f t="shared" si="135"/>
        <v>4716.08</v>
      </c>
      <c r="Z1252" s="40">
        <f t="shared" si="136"/>
        <v>84719.999999999985</v>
      </c>
      <c r="AA1252" s="42">
        <f t="shared" si="137"/>
        <v>25719.579999999987</v>
      </c>
      <c r="AB1252" s="40"/>
      <c r="AC1252" s="40"/>
      <c r="AD1252" s="40"/>
      <c r="AE1252" s="40"/>
      <c r="AF1252" s="40"/>
      <c r="AG1252" s="40"/>
      <c r="AH1252" s="40"/>
    </row>
    <row r="1253" spans="1:34" s="29" customFormat="1" x14ac:dyDescent="0.25">
      <c r="A1253" s="56">
        <v>1250</v>
      </c>
      <c r="B1253" s="56" t="s">
        <v>111</v>
      </c>
      <c r="C1253" s="40" t="s">
        <v>1291</v>
      </c>
      <c r="D1253" s="40" t="s">
        <v>1292</v>
      </c>
      <c r="E1253" s="44" t="s">
        <v>1301</v>
      </c>
      <c r="F1253" s="40" t="s">
        <v>302</v>
      </c>
      <c r="G1253" s="40" t="s">
        <v>303</v>
      </c>
      <c r="H1253" s="40">
        <v>35</v>
      </c>
      <c r="I1253" s="48">
        <v>43434</v>
      </c>
      <c r="J1253" s="48">
        <v>43469</v>
      </c>
      <c r="K1253" s="48">
        <v>43585</v>
      </c>
      <c r="L1253" s="49">
        <v>35</v>
      </c>
      <c r="M1253" s="49">
        <v>151</v>
      </c>
      <c r="N1253" s="40">
        <v>8457</v>
      </c>
      <c r="O1253" s="42">
        <f t="shared" si="133"/>
        <v>59706.42</v>
      </c>
      <c r="P1253" s="42"/>
      <c r="Q1253" s="42">
        <v>612</v>
      </c>
      <c r="R1253" s="42">
        <f t="shared" si="132"/>
        <v>15.5</v>
      </c>
      <c r="S1253" s="42">
        <f t="shared" si="134"/>
        <v>4320.7199999999993</v>
      </c>
      <c r="T1253" s="40">
        <v>9486</v>
      </c>
      <c r="U1253" s="42">
        <v>520</v>
      </c>
      <c r="V1253" s="40"/>
      <c r="W1253" s="40"/>
      <c r="X1253" s="49">
        <f t="shared" si="138"/>
        <v>530</v>
      </c>
      <c r="Y1253" s="42">
        <f t="shared" si="135"/>
        <v>3741.7999999999997</v>
      </c>
      <c r="Z1253" s="40">
        <f t="shared" si="136"/>
        <v>66971.159999999989</v>
      </c>
      <c r="AA1253" s="42">
        <f t="shared" si="137"/>
        <v>7264.7399999999907</v>
      </c>
      <c r="AB1253" s="40"/>
      <c r="AC1253" s="40"/>
      <c r="AD1253" s="40"/>
      <c r="AE1253" s="40"/>
      <c r="AF1253" s="40"/>
      <c r="AG1253" s="40"/>
      <c r="AH1253" s="40"/>
    </row>
    <row r="1254" spans="1:34" s="29" customFormat="1" x14ac:dyDescent="0.25">
      <c r="A1254" s="56">
        <v>1251</v>
      </c>
      <c r="B1254" s="56" t="s">
        <v>111</v>
      </c>
      <c r="C1254" s="40" t="s">
        <v>1291</v>
      </c>
      <c r="D1254" s="40" t="s">
        <v>1292</v>
      </c>
      <c r="E1254" s="44" t="s">
        <v>1302</v>
      </c>
      <c r="F1254" s="40" t="s">
        <v>307</v>
      </c>
      <c r="G1254" s="40" t="s">
        <v>308</v>
      </c>
      <c r="H1254" s="40">
        <v>35</v>
      </c>
      <c r="I1254" s="48">
        <v>43429</v>
      </c>
      <c r="J1254" s="48">
        <v>43461</v>
      </c>
      <c r="K1254" s="48">
        <v>43583</v>
      </c>
      <c r="L1254" s="49">
        <v>32</v>
      </c>
      <c r="M1254" s="49">
        <v>154</v>
      </c>
      <c r="N1254" s="40">
        <v>8207</v>
      </c>
      <c r="O1254" s="42">
        <f t="shared" si="133"/>
        <v>57941.42</v>
      </c>
      <c r="P1254" s="42"/>
      <c r="Q1254" s="42">
        <v>690</v>
      </c>
      <c r="R1254" s="42">
        <f t="shared" si="132"/>
        <v>15.5</v>
      </c>
      <c r="S1254" s="42">
        <f t="shared" si="134"/>
        <v>4871.4000000000005</v>
      </c>
      <c r="T1254" s="40">
        <v>10695</v>
      </c>
      <c r="U1254" s="42">
        <v>650</v>
      </c>
      <c r="V1254" s="40"/>
      <c r="W1254" s="40"/>
      <c r="X1254" s="49">
        <f t="shared" si="138"/>
        <v>608</v>
      </c>
      <c r="Y1254" s="42">
        <f t="shared" si="135"/>
        <v>4292.4799999999996</v>
      </c>
      <c r="Z1254" s="40">
        <f t="shared" si="136"/>
        <v>75506.700000000012</v>
      </c>
      <c r="AA1254" s="42">
        <f t="shared" si="137"/>
        <v>17565.280000000013</v>
      </c>
      <c r="AB1254" s="40"/>
      <c r="AC1254" s="40"/>
      <c r="AD1254" s="40"/>
      <c r="AE1254" s="40"/>
      <c r="AF1254" s="40"/>
      <c r="AG1254" s="40"/>
      <c r="AH1254" s="40"/>
    </row>
    <row r="1255" spans="1:34" s="29" customFormat="1" x14ac:dyDescent="0.25">
      <c r="A1255" s="56">
        <v>1252</v>
      </c>
      <c r="B1255" s="56" t="s">
        <v>111</v>
      </c>
      <c r="C1255" s="40" t="s">
        <v>1291</v>
      </c>
      <c r="D1255" s="40" t="s">
        <v>1292</v>
      </c>
      <c r="E1255" s="44" t="s">
        <v>1303</v>
      </c>
      <c r="F1255" s="38" t="s">
        <v>1754</v>
      </c>
      <c r="G1255" s="38" t="s">
        <v>134</v>
      </c>
      <c r="H1255" s="40">
        <v>35</v>
      </c>
      <c r="I1255" s="48">
        <v>43431</v>
      </c>
      <c r="J1255" s="48">
        <v>43464</v>
      </c>
      <c r="K1255" s="48">
        <v>43579</v>
      </c>
      <c r="L1255" s="49">
        <v>33</v>
      </c>
      <c r="M1255" s="49">
        <v>148</v>
      </c>
      <c r="N1255" s="40">
        <v>8107</v>
      </c>
      <c r="O1255" s="42">
        <f t="shared" si="133"/>
        <v>57235.42</v>
      </c>
      <c r="P1255" s="42"/>
      <c r="Q1255" s="42">
        <v>620</v>
      </c>
      <c r="R1255" s="42">
        <f t="shared" si="132"/>
        <v>15.75</v>
      </c>
      <c r="S1255" s="42">
        <f t="shared" si="134"/>
        <v>4377.2</v>
      </c>
      <c r="T1255" s="40">
        <v>9765</v>
      </c>
      <c r="U1255" s="42">
        <v>580</v>
      </c>
      <c r="V1255" s="40"/>
      <c r="W1255" s="40"/>
      <c r="X1255" s="49">
        <f t="shared" si="138"/>
        <v>538</v>
      </c>
      <c r="Y1255" s="42">
        <f t="shared" si="135"/>
        <v>3798.28</v>
      </c>
      <c r="Z1255" s="40">
        <f t="shared" si="136"/>
        <v>68940.899999999994</v>
      </c>
      <c r="AA1255" s="42">
        <f t="shared" si="137"/>
        <v>11705.479999999996</v>
      </c>
      <c r="AB1255" s="40"/>
      <c r="AC1255" s="40"/>
      <c r="AD1255" s="40"/>
      <c r="AE1255" s="40"/>
      <c r="AF1255" s="40"/>
      <c r="AG1255" s="40"/>
      <c r="AH1255" s="40"/>
    </row>
    <row r="1256" spans="1:34" s="29" customFormat="1" x14ac:dyDescent="0.25">
      <c r="A1256" s="56">
        <v>1253</v>
      </c>
      <c r="B1256" s="56" t="s">
        <v>111</v>
      </c>
      <c r="C1256" s="40" t="s">
        <v>1291</v>
      </c>
      <c r="D1256" s="40" t="s">
        <v>1292</v>
      </c>
      <c r="E1256" s="44" t="s">
        <v>1304</v>
      </c>
      <c r="F1256" s="38" t="s">
        <v>1755</v>
      </c>
      <c r="G1256" s="38" t="s">
        <v>135</v>
      </c>
      <c r="H1256" s="40">
        <v>35</v>
      </c>
      <c r="I1256" s="48">
        <v>43429</v>
      </c>
      <c r="J1256" s="48">
        <v>43461</v>
      </c>
      <c r="K1256" s="48">
        <v>43569</v>
      </c>
      <c r="L1256" s="49">
        <v>32</v>
      </c>
      <c r="M1256" s="49">
        <v>140</v>
      </c>
      <c r="N1256" s="40">
        <v>7507</v>
      </c>
      <c r="O1256" s="42">
        <f t="shared" si="133"/>
        <v>52999.42</v>
      </c>
      <c r="P1256" s="42"/>
      <c r="Q1256" s="42">
        <v>685</v>
      </c>
      <c r="R1256" s="42">
        <f t="shared" si="132"/>
        <v>15</v>
      </c>
      <c r="S1256" s="42">
        <f t="shared" si="134"/>
        <v>4836.1000000000004</v>
      </c>
      <c r="T1256" s="40">
        <v>10275</v>
      </c>
      <c r="U1256" s="42">
        <v>650</v>
      </c>
      <c r="V1256" s="40"/>
      <c r="W1256" s="40"/>
      <c r="X1256" s="49">
        <f t="shared" si="138"/>
        <v>603</v>
      </c>
      <c r="Y1256" s="42">
        <f t="shared" si="135"/>
        <v>4257.1799999999994</v>
      </c>
      <c r="Z1256" s="40">
        <f t="shared" si="136"/>
        <v>72541.5</v>
      </c>
      <c r="AA1256" s="42">
        <f t="shared" si="137"/>
        <v>19542.080000000002</v>
      </c>
      <c r="AB1256" s="40"/>
      <c r="AC1256" s="40"/>
      <c r="AD1256" s="40"/>
      <c r="AE1256" s="40"/>
      <c r="AF1256" s="40"/>
      <c r="AG1256" s="40"/>
      <c r="AH1256" s="40"/>
    </row>
    <row r="1257" spans="1:34" s="29" customFormat="1" x14ac:dyDescent="0.25">
      <c r="A1257" s="56">
        <v>1254</v>
      </c>
      <c r="B1257" s="56" t="s">
        <v>111</v>
      </c>
      <c r="C1257" s="40" t="s">
        <v>1305</v>
      </c>
      <c r="D1257" s="40" t="s">
        <v>1306</v>
      </c>
      <c r="E1257" s="44" t="s">
        <v>1307</v>
      </c>
      <c r="F1257" s="38" t="s">
        <v>1756</v>
      </c>
      <c r="G1257" s="38" t="s">
        <v>136</v>
      </c>
      <c r="H1257" s="40">
        <v>35</v>
      </c>
      <c r="I1257" s="48">
        <v>43422</v>
      </c>
      <c r="J1257" s="48">
        <v>43463</v>
      </c>
      <c r="K1257" s="48">
        <v>43581</v>
      </c>
      <c r="L1257" s="49">
        <v>41</v>
      </c>
      <c r="M1257" s="49">
        <v>159</v>
      </c>
      <c r="N1257" s="40">
        <v>11367</v>
      </c>
      <c r="O1257" s="42">
        <f t="shared" si="133"/>
        <v>80251.01999999999</v>
      </c>
      <c r="P1257" s="42"/>
      <c r="Q1257" s="42">
        <v>732</v>
      </c>
      <c r="R1257" s="42">
        <f t="shared" si="132"/>
        <v>16</v>
      </c>
      <c r="S1257" s="42">
        <f t="shared" si="134"/>
        <v>5167.92</v>
      </c>
      <c r="T1257" s="40">
        <v>11712</v>
      </c>
      <c r="U1257" s="42">
        <v>583</v>
      </c>
      <c r="V1257" s="40"/>
      <c r="W1257" s="40"/>
      <c r="X1257" s="49">
        <f t="shared" si="138"/>
        <v>650</v>
      </c>
      <c r="Y1257" s="42">
        <f t="shared" si="135"/>
        <v>4589</v>
      </c>
      <c r="Z1257" s="40">
        <f t="shared" si="136"/>
        <v>82686.720000000001</v>
      </c>
      <c r="AA1257" s="42">
        <f t="shared" si="137"/>
        <v>2435.7000000000116</v>
      </c>
      <c r="AB1257" s="40"/>
      <c r="AC1257" s="40"/>
      <c r="AD1257" s="40"/>
      <c r="AE1257" s="40"/>
      <c r="AF1257" s="40"/>
      <c r="AG1257" s="40"/>
      <c r="AH1257" s="40"/>
    </row>
    <row r="1258" spans="1:34" s="29" customFormat="1" x14ac:dyDescent="0.25">
      <c r="A1258" s="56">
        <v>1255</v>
      </c>
      <c r="B1258" s="56" t="s">
        <v>111</v>
      </c>
      <c r="C1258" s="40" t="s">
        <v>1305</v>
      </c>
      <c r="D1258" s="40" t="s">
        <v>1306</v>
      </c>
      <c r="E1258" s="44" t="s">
        <v>1308</v>
      </c>
      <c r="F1258" s="38" t="s">
        <v>1757</v>
      </c>
      <c r="G1258" s="38" t="s">
        <v>137</v>
      </c>
      <c r="H1258" s="40">
        <v>35</v>
      </c>
      <c r="I1258" s="48">
        <v>43427</v>
      </c>
      <c r="J1258" s="48">
        <v>43467</v>
      </c>
      <c r="K1258" s="48">
        <v>43556</v>
      </c>
      <c r="L1258" s="49">
        <v>40</v>
      </c>
      <c r="M1258" s="49">
        <v>129</v>
      </c>
      <c r="N1258" s="40">
        <v>9007</v>
      </c>
      <c r="O1258" s="42">
        <f t="shared" si="133"/>
        <v>63589.42</v>
      </c>
      <c r="P1258" s="42"/>
      <c r="Q1258" s="42">
        <v>497</v>
      </c>
      <c r="R1258" s="42">
        <f t="shared" si="132"/>
        <v>16</v>
      </c>
      <c r="S1258" s="42">
        <f t="shared" si="134"/>
        <v>3508.8199999999997</v>
      </c>
      <c r="T1258" s="40">
        <v>7952</v>
      </c>
      <c r="U1258" s="42">
        <v>412</v>
      </c>
      <c r="V1258" s="40"/>
      <c r="W1258" s="40"/>
      <c r="X1258" s="49">
        <f t="shared" si="138"/>
        <v>415</v>
      </c>
      <c r="Y1258" s="42">
        <f t="shared" si="135"/>
        <v>2929.9</v>
      </c>
      <c r="Z1258" s="40">
        <f t="shared" si="136"/>
        <v>56141.119999999995</v>
      </c>
      <c r="AA1258" s="42">
        <f t="shared" si="137"/>
        <v>-7448.3000000000029</v>
      </c>
      <c r="AB1258" s="40"/>
      <c r="AC1258" s="40"/>
      <c r="AD1258" s="40"/>
      <c r="AE1258" s="40"/>
      <c r="AF1258" s="40"/>
      <c r="AG1258" s="40"/>
      <c r="AH1258" s="40"/>
    </row>
    <row r="1259" spans="1:34" s="29" customFormat="1" x14ac:dyDescent="0.25">
      <c r="A1259" s="56">
        <v>1256</v>
      </c>
      <c r="B1259" s="56" t="s">
        <v>111</v>
      </c>
      <c r="C1259" s="40" t="s">
        <v>1305</v>
      </c>
      <c r="D1259" s="40" t="s">
        <v>1306</v>
      </c>
      <c r="E1259" s="44" t="s">
        <v>1309</v>
      </c>
      <c r="F1259" s="38" t="s">
        <v>1758</v>
      </c>
      <c r="G1259" s="38" t="s">
        <v>138</v>
      </c>
      <c r="H1259" s="40">
        <v>35</v>
      </c>
      <c r="I1259" s="48">
        <v>43422</v>
      </c>
      <c r="J1259" s="48">
        <v>43463</v>
      </c>
      <c r="K1259" s="48">
        <v>43581</v>
      </c>
      <c r="L1259" s="49">
        <v>41</v>
      </c>
      <c r="M1259" s="49">
        <v>159</v>
      </c>
      <c r="N1259" s="40">
        <v>10217</v>
      </c>
      <c r="O1259" s="42">
        <f t="shared" si="133"/>
        <v>72132.02</v>
      </c>
      <c r="P1259" s="42"/>
      <c r="Q1259" s="42">
        <v>605</v>
      </c>
      <c r="R1259" s="42">
        <f t="shared" si="132"/>
        <v>16</v>
      </c>
      <c r="S1259" s="42">
        <f t="shared" si="134"/>
        <v>4271.2999999999993</v>
      </c>
      <c r="T1259" s="40">
        <v>9680</v>
      </c>
      <c r="U1259" s="42">
        <v>492</v>
      </c>
      <c r="V1259" s="40"/>
      <c r="W1259" s="40"/>
      <c r="X1259" s="49">
        <f t="shared" si="138"/>
        <v>523</v>
      </c>
      <c r="Y1259" s="42">
        <f t="shared" si="135"/>
        <v>3692.38</v>
      </c>
      <c r="Z1259" s="40">
        <f t="shared" si="136"/>
        <v>68340.799999999988</v>
      </c>
      <c r="AA1259" s="42">
        <f t="shared" si="137"/>
        <v>-3791.2200000000157</v>
      </c>
      <c r="AB1259" s="40"/>
      <c r="AC1259" s="40"/>
      <c r="AD1259" s="40"/>
      <c r="AE1259" s="40"/>
      <c r="AF1259" s="40"/>
      <c r="AG1259" s="40"/>
      <c r="AH1259" s="40"/>
    </row>
    <row r="1260" spans="1:34" s="29" customFormat="1" x14ac:dyDescent="0.25">
      <c r="A1260" s="56">
        <v>1257</v>
      </c>
      <c r="B1260" s="56" t="s">
        <v>111</v>
      </c>
      <c r="C1260" s="40" t="s">
        <v>1305</v>
      </c>
      <c r="D1260" s="40" t="s">
        <v>1306</v>
      </c>
      <c r="E1260" s="44" t="s">
        <v>1310</v>
      </c>
      <c r="F1260" s="38" t="s">
        <v>1759</v>
      </c>
      <c r="G1260" s="38" t="s">
        <v>139</v>
      </c>
      <c r="H1260" s="40">
        <v>35</v>
      </c>
      <c r="I1260" s="48">
        <v>43424</v>
      </c>
      <c r="J1260" s="48">
        <v>43466</v>
      </c>
      <c r="K1260" s="48">
        <v>43584</v>
      </c>
      <c r="L1260" s="49">
        <v>42</v>
      </c>
      <c r="M1260" s="49">
        <v>160</v>
      </c>
      <c r="N1260" s="40">
        <v>9417</v>
      </c>
      <c r="O1260" s="42">
        <f t="shared" si="133"/>
        <v>66484.02</v>
      </c>
      <c r="P1260" s="42"/>
      <c r="Q1260" s="42">
        <v>570</v>
      </c>
      <c r="R1260" s="42">
        <f t="shared" si="132"/>
        <v>16</v>
      </c>
      <c r="S1260" s="42">
        <f t="shared" si="134"/>
        <v>4024.2</v>
      </c>
      <c r="T1260" s="40">
        <v>9120</v>
      </c>
      <c r="U1260" s="42">
        <v>490</v>
      </c>
      <c r="V1260" s="40"/>
      <c r="W1260" s="40"/>
      <c r="X1260" s="49">
        <f t="shared" si="138"/>
        <v>488</v>
      </c>
      <c r="Y1260" s="42">
        <f t="shared" si="135"/>
        <v>3445.2799999999997</v>
      </c>
      <c r="Z1260" s="40">
        <f t="shared" si="136"/>
        <v>64387.199999999997</v>
      </c>
      <c r="AA1260" s="42">
        <f t="shared" si="137"/>
        <v>-2096.820000000007</v>
      </c>
      <c r="AB1260" s="40"/>
      <c r="AC1260" s="40"/>
      <c r="AD1260" s="40"/>
      <c r="AE1260" s="40"/>
      <c r="AF1260" s="40"/>
      <c r="AG1260" s="40"/>
      <c r="AH1260" s="40"/>
    </row>
    <row r="1261" spans="1:34" s="29" customFormat="1" x14ac:dyDescent="0.25">
      <c r="A1261" s="56">
        <v>1258</v>
      </c>
      <c r="B1261" s="56" t="s">
        <v>111</v>
      </c>
      <c r="C1261" s="40" t="s">
        <v>1305</v>
      </c>
      <c r="D1261" s="40" t="s">
        <v>1306</v>
      </c>
      <c r="E1261" s="44" t="s">
        <v>1311</v>
      </c>
      <c r="F1261" s="38" t="s">
        <v>1760</v>
      </c>
      <c r="G1261" s="38" t="s">
        <v>140</v>
      </c>
      <c r="H1261" s="40">
        <v>35</v>
      </c>
      <c r="I1261" s="48">
        <v>43424</v>
      </c>
      <c r="J1261" s="48">
        <v>43465</v>
      </c>
      <c r="K1261" s="48">
        <v>43583</v>
      </c>
      <c r="L1261" s="49">
        <v>41</v>
      </c>
      <c r="M1261" s="49">
        <v>159</v>
      </c>
      <c r="N1261" s="40">
        <v>10257</v>
      </c>
      <c r="O1261" s="42">
        <f t="shared" si="133"/>
        <v>72414.42</v>
      </c>
      <c r="P1261" s="42"/>
      <c r="Q1261" s="42">
        <v>522</v>
      </c>
      <c r="R1261" s="42">
        <f t="shared" si="132"/>
        <v>15</v>
      </c>
      <c r="S1261" s="42">
        <f t="shared" si="134"/>
        <v>3685.32</v>
      </c>
      <c r="T1261" s="40">
        <v>7830</v>
      </c>
      <c r="U1261" s="42">
        <v>407</v>
      </c>
      <c r="V1261" s="40"/>
      <c r="W1261" s="40"/>
      <c r="X1261" s="49">
        <f t="shared" si="138"/>
        <v>440</v>
      </c>
      <c r="Y1261" s="42">
        <f t="shared" si="135"/>
        <v>3106.4</v>
      </c>
      <c r="Z1261" s="40">
        <f t="shared" si="136"/>
        <v>55279.8</v>
      </c>
      <c r="AA1261" s="42">
        <f t="shared" si="137"/>
        <v>-17134.619999999995</v>
      </c>
      <c r="AB1261" s="40"/>
      <c r="AC1261" s="40"/>
      <c r="AD1261" s="40"/>
      <c r="AE1261" s="40"/>
      <c r="AF1261" s="40"/>
      <c r="AG1261" s="40"/>
      <c r="AH1261" s="40"/>
    </row>
    <row r="1262" spans="1:34" s="29" customFormat="1" x14ac:dyDescent="0.25">
      <c r="A1262" s="56">
        <v>1259</v>
      </c>
      <c r="B1262" s="56" t="s">
        <v>111</v>
      </c>
      <c r="C1262" s="40" t="s">
        <v>1305</v>
      </c>
      <c r="D1262" s="40" t="s">
        <v>1306</v>
      </c>
      <c r="E1262" s="44" t="s">
        <v>1312</v>
      </c>
      <c r="F1262" s="38" t="s">
        <v>1761</v>
      </c>
      <c r="G1262" s="38" t="s">
        <v>141</v>
      </c>
      <c r="H1262" s="40">
        <v>35</v>
      </c>
      <c r="I1262" s="48">
        <v>43425</v>
      </c>
      <c r="J1262" s="48">
        <v>43466</v>
      </c>
      <c r="K1262" s="48">
        <v>43574</v>
      </c>
      <c r="L1262" s="49">
        <v>41</v>
      </c>
      <c r="M1262" s="49">
        <v>149</v>
      </c>
      <c r="N1262" s="40">
        <v>9237</v>
      </c>
      <c r="O1262" s="42">
        <f t="shared" si="133"/>
        <v>65213.22</v>
      </c>
      <c r="P1262" s="42"/>
      <c r="Q1262" s="42">
        <v>512</v>
      </c>
      <c r="R1262" s="42">
        <f t="shared" si="132"/>
        <v>16</v>
      </c>
      <c r="S1262" s="42">
        <f t="shared" si="134"/>
        <v>3614.72</v>
      </c>
      <c r="T1262" s="40">
        <v>8192</v>
      </c>
      <c r="U1262" s="42">
        <v>455</v>
      </c>
      <c r="V1262" s="40"/>
      <c r="W1262" s="40"/>
      <c r="X1262" s="49">
        <f t="shared" si="138"/>
        <v>430</v>
      </c>
      <c r="Y1262" s="42">
        <f t="shared" si="135"/>
        <v>3035.8</v>
      </c>
      <c r="Z1262" s="40">
        <f t="shared" si="136"/>
        <v>57835.519999999997</v>
      </c>
      <c r="AA1262" s="42">
        <f t="shared" si="137"/>
        <v>-7377.7000000000044</v>
      </c>
      <c r="AB1262" s="40"/>
      <c r="AC1262" s="40"/>
      <c r="AD1262" s="40"/>
      <c r="AE1262" s="40"/>
      <c r="AF1262" s="40"/>
      <c r="AG1262" s="40"/>
      <c r="AH1262" s="40"/>
    </row>
    <row r="1263" spans="1:34" s="29" customFormat="1" x14ac:dyDescent="0.25">
      <c r="A1263" s="56">
        <v>1260</v>
      </c>
      <c r="B1263" s="56" t="s">
        <v>111</v>
      </c>
      <c r="C1263" s="40" t="s">
        <v>1305</v>
      </c>
      <c r="D1263" s="40" t="s">
        <v>1306</v>
      </c>
      <c r="E1263" s="44" t="s">
        <v>1313</v>
      </c>
      <c r="F1263" s="38" t="s">
        <v>1762</v>
      </c>
      <c r="G1263" s="38" t="s">
        <v>143</v>
      </c>
      <c r="H1263" s="40">
        <v>35</v>
      </c>
      <c r="I1263" s="48">
        <v>43423</v>
      </c>
      <c r="J1263" s="48">
        <v>43465</v>
      </c>
      <c r="K1263" s="48">
        <v>43582</v>
      </c>
      <c r="L1263" s="49">
        <v>42</v>
      </c>
      <c r="M1263" s="49">
        <v>159</v>
      </c>
      <c r="N1263" s="40">
        <v>9657</v>
      </c>
      <c r="O1263" s="42">
        <f t="shared" si="133"/>
        <v>68178.42</v>
      </c>
      <c r="P1263" s="42"/>
      <c r="Q1263" s="42">
        <v>563</v>
      </c>
      <c r="R1263" s="42">
        <f t="shared" si="132"/>
        <v>15</v>
      </c>
      <c r="S1263" s="42">
        <f t="shared" si="134"/>
        <v>3974.7799999999997</v>
      </c>
      <c r="T1263" s="40">
        <v>8445</v>
      </c>
      <c r="U1263" s="42">
        <v>495</v>
      </c>
      <c r="V1263" s="40"/>
      <c r="W1263" s="40"/>
      <c r="X1263" s="49">
        <f t="shared" si="138"/>
        <v>481</v>
      </c>
      <c r="Y1263" s="42">
        <f t="shared" si="135"/>
        <v>3395.8599999999997</v>
      </c>
      <c r="Z1263" s="40">
        <f t="shared" si="136"/>
        <v>59621.7</v>
      </c>
      <c r="AA1263" s="42">
        <f t="shared" si="137"/>
        <v>-8556.7200000000012</v>
      </c>
      <c r="AB1263" s="40"/>
      <c r="AC1263" s="40"/>
      <c r="AD1263" s="40"/>
      <c r="AE1263" s="40"/>
      <c r="AF1263" s="40"/>
      <c r="AG1263" s="40"/>
      <c r="AH1263" s="40"/>
    </row>
    <row r="1264" spans="1:34" s="29" customFormat="1" x14ac:dyDescent="0.25">
      <c r="A1264" s="56">
        <v>1261</v>
      </c>
      <c r="B1264" s="56" t="s">
        <v>111</v>
      </c>
      <c r="C1264" s="40" t="s">
        <v>1305</v>
      </c>
      <c r="D1264" s="40" t="s">
        <v>1306</v>
      </c>
      <c r="E1264" s="44" t="s">
        <v>1314</v>
      </c>
      <c r="F1264" s="38" t="s">
        <v>1763</v>
      </c>
      <c r="G1264" s="38" t="s">
        <v>144</v>
      </c>
      <c r="H1264" s="40">
        <v>35</v>
      </c>
      <c r="I1264" s="48">
        <v>43424</v>
      </c>
      <c r="J1264" s="48">
        <v>43467</v>
      </c>
      <c r="K1264" s="48">
        <v>43583</v>
      </c>
      <c r="L1264" s="49">
        <v>43</v>
      </c>
      <c r="M1264" s="49">
        <v>159</v>
      </c>
      <c r="N1264" s="40">
        <v>10017</v>
      </c>
      <c r="O1264" s="42">
        <f t="shared" si="133"/>
        <v>70720.01999999999</v>
      </c>
      <c r="P1264" s="42"/>
      <c r="Q1264" s="42">
        <v>575</v>
      </c>
      <c r="R1264" s="42">
        <f t="shared" si="132"/>
        <v>16</v>
      </c>
      <c r="S1264" s="42">
        <f t="shared" si="134"/>
        <v>4059.4999999999995</v>
      </c>
      <c r="T1264" s="40">
        <v>9200</v>
      </c>
      <c r="U1264" s="42">
        <v>490</v>
      </c>
      <c r="V1264" s="40"/>
      <c r="W1264" s="40"/>
      <c r="X1264" s="49">
        <f t="shared" si="138"/>
        <v>493</v>
      </c>
      <c r="Y1264" s="42">
        <f t="shared" si="135"/>
        <v>3480.58</v>
      </c>
      <c r="Z1264" s="40">
        <f t="shared" si="136"/>
        <v>64951.999999999993</v>
      </c>
      <c r="AA1264" s="42">
        <f t="shared" si="137"/>
        <v>-5768.0199999999968</v>
      </c>
      <c r="AB1264" s="40"/>
      <c r="AC1264" s="40"/>
      <c r="AD1264" s="40"/>
      <c r="AE1264" s="40"/>
      <c r="AF1264" s="40"/>
      <c r="AG1264" s="40"/>
      <c r="AH1264" s="40"/>
    </row>
    <row r="1265" spans="1:34" s="29" customFormat="1" x14ac:dyDescent="0.25">
      <c r="A1265" s="56">
        <v>1262</v>
      </c>
      <c r="B1265" s="56" t="s">
        <v>871</v>
      </c>
      <c r="C1265" s="40" t="s">
        <v>1315</v>
      </c>
      <c r="D1265" s="40" t="s">
        <v>1316</v>
      </c>
      <c r="E1265" s="44" t="s">
        <v>1317</v>
      </c>
      <c r="F1265" s="38" t="s">
        <v>1764</v>
      </c>
      <c r="G1265" s="38" t="s">
        <v>145</v>
      </c>
      <c r="H1265" s="40">
        <v>30</v>
      </c>
      <c r="I1265" s="48">
        <v>43440</v>
      </c>
      <c r="J1265" s="48">
        <v>43485</v>
      </c>
      <c r="K1265" s="48">
        <v>43601</v>
      </c>
      <c r="L1265" s="49">
        <v>45</v>
      </c>
      <c r="M1265" s="49">
        <v>161</v>
      </c>
      <c r="N1265" s="40">
        <v>10070</v>
      </c>
      <c r="O1265" s="42">
        <f t="shared" si="133"/>
        <v>82943.233333333337</v>
      </c>
      <c r="P1265" s="42"/>
      <c r="Q1265" s="42">
        <v>1000</v>
      </c>
      <c r="R1265" s="42">
        <f t="shared" si="132"/>
        <v>12.5</v>
      </c>
      <c r="S1265" s="42">
        <f t="shared" si="134"/>
        <v>8236.6666666666679</v>
      </c>
      <c r="T1265" s="40">
        <v>12500</v>
      </c>
      <c r="U1265" s="42">
        <v>890</v>
      </c>
      <c r="V1265" s="40"/>
      <c r="W1265" s="40"/>
      <c r="X1265" s="49">
        <f t="shared" si="138"/>
        <v>918</v>
      </c>
      <c r="Y1265" s="42">
        <f t="shared" si="135"/>
        <v>7561.26</v>
      </c>
      <c r="Z1265" s="40">
        <f t="shared" si="136"/>
        <v>102958.33333333334</v>
      </c>
      <c r="AA1265" s="42">
        <f t="shared" si="137"/>
        <v>20015.100000000006</v>
      </c>
      <c r="AB1265" s="40"/>
      <c r="AC1265" s="40"/>
      <c r="AD1265" s="40"/>
      <c r="AE1265" s="40"/>
      <c r="AF1265" s="40"/>
      <c r="AG1265" s="40"/>
      <c r="AH1265" s="40"/>
    </row>
    <row r="1266" spans="1:34" s="29" customFormat="1" x14ac:dyDescent="0.25">
      <c r="A1266" s="56">
        <v>1263</v>
      </c>
      <c r="B1266" s="56" t="s">
        <v>871</v>
      </c>
      <c r="C1266" s="40" t="s">
        <v>1315</v>
      </c>
      <c r="D1266" s="40" t="s">
        <v>1316</v>
      </c>
      <c r="E1266" s="44" t="s">
        <v>1318</v>
      </c>
      <c r="F1266" s="38" t="s">
        <v>1765</v>
      </c>
      <c r="G1266" s="38" t="s">
        <v>145</v>
      </c>
      <c r="H1266" s="40">
        <v>30</v>
      </c>
      <c r="I1266" s="48">
        <v>43440</v>
      </c>
      <c r="J1266" s="48">
        <v>43486</v>
      </c>
      <c r="K1266" s="48">
        <v>43601</v>
      </c>
      <c r="L1266" s="49">
        <v>46</v>
      </c>
      <c r="M1266" s="49">
        <v>161</v>
      </c>
      <c r="N1266" s="40">
        <v>10110</v>
      </c>
      <c r="O1266" s="42">
        <f t="shared" si="133"/>
        <v>83272.7</v>
      </c>
      <c r="P1266" s="42"/>
      <c r="Q1266" s="42">
        <v>960</v>
      </c>
      <c r="R1266" s="42">
        <f t="shared" si="132"/>
        <v>11.979166666666666</v>
      </c>
      <c r="S1266" s="42">
        <f t="shared" si="134"/>
        <v>7907.2</v>
      </c>
      <c r="T1266" s="40">
        <v>11500</v>
      </c>
      <c r="U1266" s="42">
        <v>900</v>
      </c>
      <c r="V1266" s="40"/>
      <c r="W1266" s="40"/>
      <c r="X1266" s="49">
        <f t="shared" si="138"/>
        <v>878</v>
      </c>
      <c r="Y1266" s="42">
        <f t="shared" si="135"/>
        <v>7231.7933333333331</v>
      </c>
      <c r="Z1266" s="40">
        <f t="shared" si="136"/>
        <v>94721.666666666657</v>
      </c>
      <c r="AA1266" s="42">
        <f t="shared" si="137"/>
        <v>11448.96666666666</v>
      </c>
      <c r="AB1266" s="40"/>
      <c r="AC1266" s="40"/>
      <c r="AD1266" s="40"/>
      <c r="AE1266" s="40"/>
      <c r="AF1266" s="40"/>
      <c r="AG1266" s="40"/>
      <c r="AH1266" s="40"/>
    </row>
    <row r="1267" spans="1:34" s="29" customFormat="1" x14ac:dyDescent="0.25">
      <c r="A1267" s="56">
        <v>1264</v>
      </c>
      <c r="B1267" s="56" t="s">
        <v>871</v>
      </c>
      <c r="C1267" s="40" t="s">
        <v>1315</v>
      </c>
      <c r="D1267" s="40" t="s">
        <v>1316</v>
      </c>
      <c r="E1267" s="44" t="s">
        <v>1319</v>
      </c>
      <c r="F1267" s="38" t="s">
        <v>1766</v>
      </c>
      <c r="G1267" s="38" t="s">
        <v>146</v>
      </c>
      <c r="H1267" s="40">
        <v>30</v>
      </c>
      <c r="I1267" s="48">
        <v>43450</v>
      </c>
      <c r="J1267" s="48">
        <v>43487</v>
      </c>
      <c r="K1267" s="48">
        <v>43602</v>
      </c>
      <c r="L1267" s="49">
        <v>37</v>
      </c>
      <c r="M1267" s="49">
        <v>152</v>
      </c>
      <c r="N1267" s="40">
        <v>9659</v>
      </c>
      <c r="O1267" s="42">
        <f t="shared" si="133"/>
        <v>79557.963333333319</v>
      </c>
      <c r="P1267" s="42"/>
      <c r="Q1267" s="42">
        <v>1040</v>
      </c>
      <c r="R1267" s="42">
        <f t="shared" si="132"/>
        <v>12.01923076923077</v>
      </c>
      <c r="S1267" s="42">
        <f t="shared" si="134"/>
        <v>8566.1333333333332</v>
      </c>
      <c r="T1267" s="40">
        <v>12500</v>
      </c>
      <c r="U1267" s="42">
        <v>800</v>
      </c>
      <c r="V1267" s="40"/>
      <c r="W1267" s="40"/>
      <c r="X1267" s="49">
        <f t="shared" si="138"/>
        <v>958</v>
      </c>
      <c r="Y1267" s="42">
        <f t="shared" si="135"/>
        <v>7890.7266666666665</v>
      </c>
      <c r="Z1267" s="40">
        <f t="shared" si="136"/>
        <v>102958.33333333334</v>
      </c>
      <c r="AA1267" s="42">
        <f t="shared" si="137"/>
        <v>23400.370000000024</v>
      </c>
      <c r="AB1267" s="40"/>
      <c r="AC1267" s="40"/>
      <c r="AD1267" s="40"/>
      <c r="AE1267" s="40"/>
      <c r="AF1267" s="40"/>
      <c r="AG1267" s="40"/>
      <c r="AH1267" s="40"/>
    </row>
    <row r="1268" spans="1:34" s="29" customFormat="1" x14ac:dyDescent="0.25">
      <c r="A1268" s="56">
        <v>1265</v>
      </c>
      <c r="B1268" s="56" t="s">
        <v>871</v>
      </c>
      <c r="C1268" s="40" t="s">
        <v>1315</v>
      </c>
      <c r="D1268" s="40" t="s">
        <v>1316</v>
      </c>
      <c r="E1268" s="44" t="s">
        <v>1320</v>
      </c>
      <c r="F1268" s="38" t="s">
        <v>1767</v>
      </c>
      <c r="G1268" s="38" t="s">
        <v>147</v>
      </c>
      <c r="H1268" s="40">
        <v>30</v>
      </c>
      <c r="I1268" s="48">
        <v>43439</v>
      </c>
      <c r="J1268" s="48">
        <v>43485</v>
      </c>
      <c r="K1268" s="48">
        <v>43600</v>
      </c>
      <c r="L1268" s="49">
        <v>46</v>
      </c>
      <c r="M1268" s="49">
        <v>161</v>
      </c>
      <c r="N1268" s="40">
        <v>9919</v>
      </c>
      <c r="O1268" s="42">
        <f t="shared" si="133"/>
        <v>81699.496666666659</v>
      </c>
      <c r="P1268" s="42"/>
      <c r="Q1268" s="42">
        <v>920</v>
      </c>
      <c r="R1268" s="42">
        <f t="shared" si="132"/>
        <v>12.5</v>
      </c>
      <c r="S1268" s="42">
        <f t="shared" si="134"/>
        <v>7577.7333333333336</v>
      </c>
      <c r="T1268" s="40">
        <v>11500</v>
      </c>
      <c r="U1268" s="42">
        <v>820</v>
      </c>
      <c r="V1268" s="40"/>
      <c r="W1268" s="40"/>
      <c r="X1268" s="49">
        <f t="shared" si="138"/>
        <v>838</v>
      </c>
      <c r="Y1268" s="42">
        <f t="shared" si="135"/>
        <v>6902.3266666666668</v>
      </c>
      <c r="Z1268" s="40">
        <f t="shared" si="136"/>
        <v>94721.666666666672</v>
      </c>
      <c r="AA1268" s="42">
        <f t="shared" si="137"/>
        <v>13022.170000000013</v>
      </c>
      <c r="AB1268" s="40"/>
      <c r="AC1268" s="40"/>
      <c r="AD1268" s="40"/>
      <c r="AE1268" s="40"/>
      <c r="AF1268" s="40"/>
      <c r="AG1268" s="40"/>
      <c r="AH1268" s="40"/>
    </row>
    <row r="1269" spans="1:34" s="29" customFormat="1" x14ac:dyDescent="0.25">
      <c r="A1269" s="56">
        <v>1266</v>
      </c>
      <c r="B1269" s="56" t="s">
        <v>871</v>
      </c>
      <c r="C1269" s="40" t="s">
        <v>1315</v>
      </c>
      <c r="D1269" s="40" t="s">
        <v>1316</v>
      </c>
      <c r="E1269" s="44" t="s">
        <v>1321</v>
      </c>
      <c r="F1269" s="38" t="s">
        <v>1768</v>
      </c>
      <c r="G1269" s="38" t="s">
        <v>148</v>
      </c>
      <c r="H1269" s="40">
        <v>30</v>
      </c>
      <c r="I1269" s="48">
        <v>43439</v>
      </c>
      <c r="J1269" s="48">
        <v>43484</v>
      </c>
      <c r="K1269" s="48">
        <v>43600</v>
      </c>
      <c r="L1269" s="49">
        <v>45</v>
      </c>
      <c r="M1269" s="49">
        <v>161</v>
      </c>
      <c r="N1269" s="40">
        <v>9369</v>
      </c>
      <c r="O1269" s="42">
        <f t="shared" si="133"/>
        <v>77169.33</v>
      </c>
      <c r="P1269" s="42"/>
      <c r="Q1269" s="42">
        <v>840</v>
      </c>
      <c r="R1269" s="42">
        <f t="shared" si="132"/>
        <v>13</v>
      </c>
      <c r="S1269" s="42">
        <f t="shared" si="134"/>
        <v>6918.8</v>
      </c>
      <c r="T1269" s="40">
        <v>10920</v>
      </c>
      <c r="U1269" s="42">
        <v>800</v>
      </c>
      <c r="V1269" s="40"/>
      <c r="W1269" s="40"/>
      <c r="X1269" s="49">
        <f t="shared" si="138"/>
        <v>758</v>
      </c>
      <c r="Y1269" s="42">
        <f t="shared" si="135"/>
        <v>6243.3933333333325</v>
      </c>
      <c r="Z1269" s="40">
        <f t="shared" si="136"/>
        <v>89944.400000000009</v>
      </c>
      <c r="AA1269" s="42">
        <f t="shared" si="137"/>
        <v>12775.070000000007</v>
      </c>
      <c r="AB1269" s="40"/>
      <c r="AC1269" s="40"/>
      <c r="AD1269" s="40"/>
      <c r="AE1269" s="40"/>
      <c r="AF1269" s="40"/>
      <c r="AG1269" s="40"/>
      <c r="AH1269" s="40"/>
    </row>
    <row r="1270" spans="1:34" s="29" customFormat="1" x14ac:dyDescent="0.25">
      <c r="A1270" s="56">
        <v>1267</v>
      </c>
      <c r="B1270" s="56" t="s">
        <v>871</v>
      </c>
      <c r="C1270" s="40" t="s">
        <v>1315</v>
      </c>
      <c r="D1270" s="40" t="s">
        <v>1316</v>
      </c>
      <c r="E1270" s="44" t="s">
        <v>1322</v>
      </c>
      <c r="F1270" s="38" t="s">
        <v>1769</v>
      </c>
      <c r="G1270" s="38" t="s">
        <v>149</v>
      </c>
      <c r="H1270" s="40">
        <v>30</v>
      </c>
      <c r="I1270" s="48">
        <v>43442</v>
      </c>
      <c r="J1270" s="48">
        <v>43488</v>
      </c>
      <c r="K1270" s="48">
        <v>43603</v>
      </c>
      <c r="L1270" s="49">
        <v>46</v>
      </c>
      <c r="M1270" s="49">
        <v>161</v>
      </c>
      <c r="N1270" s="40">
        <v>9709</v>
      </c>
      <c r="O1270" s="42">
        <f t="shared" si="133"/>
        <v>79969.796666666662</v>
      </c>
      <c r="P1270" s="42"/>
      <c r="Q1270" s="42">
        <v>920</v>
      </c>
      <c r="R1270" s="42">
        <f t="shared" si="132"/>
        <v>12.5</v>
      </c>
      <c r="S1270" s="42">
        <f t="shared" si="134"/>
        <v>7577.7333333333336</v>
      </c>
      <c r="T1270" s="40">
        <v>11500</v>
      </c>
      <c r="U1270" s="42">
        <v>890</v>
      </c>
      <c r="V1270" s="40"/>
      <c r="W1270" s="40"/>
      <c r="X1270" s="49">
        <f t="shared" si="138"/>
        <v>838</v>
      </c>
      <c r="Y1270" s="42">
        <f t="shared" si="135"/>
        <v>6902.3266666666668</v>
      </c>
      <c r="Z1270" s="40">
        <f t="shared" si="136"/>
        <v>94721.666666666672</v>
      </c>
      <c r="AA1270" s="42">
        <f t="shared" si="137"/>
        <v>14751.87000000001</v>
      </c>
      <c r="AB1270" s="40"/>
      <c r="AC1270" s="40"/>
      <c r="AD1270" s="40"/>
      <c r="AE1270" s="40"/>
      <c r="AF1270" s="40"/>
      <c r="AG1270" s="40"/>
      <c r="AH1270" s="40"/>
    </row>
    <row r="1271" spans="1:34" s="29" customFormat="1" x14ac:dyDescent="0.25">
      <c r="A1271" s="56">
        <v>1268</v>
      </c>
      <c r="B1271" s="56" t="s">
        <v>871</v>
      </c>
      <c r="C1271" s="40" t="s">
        <v>1315</v>
      </c>
      <c r="D1271" s="40" t="s">
        <v>1316</v>
      </c>
      <c r="E1271" s="44" t="s">
        <v>1323</v>
      </c>
      <c r="F1271" s="38" t="s">
        <v>1770</v>
      </c>
      <c r="G1271" s="38" t="s">
        <v>150</v>
      </c>
      <c r="H1271" s="40">
        <v>30</v>
      </c>
      <c r="I1271" s="48">
        <v>43442</v>
      </c>
      <c r="J1271" s="48">
        <v>43487</v>
      </c>
      <c r="K1271" s="48">
        <v>43603</v>
      </c>
      <c r="L1271" s="49">
        <v>45</v>
      </c>
      <c r="M1271" s="49">
        <v>161</v>
      </c>
      <c r="N1271" s="40">
        <v>10019</v>
      </c>
      <c r="O1271" s="42">
        <f t="shared" si="133"/>
        <v>82523.16333333333</v>
      </c>
      <c r="P1271" s="42"/>
      <c r="Q1271" s="42">
        <v>1000</v>
      </c>
      <c r="R1271" s="42">
        <f t="shared" si="132"/>
        <v>12.5</v>
      </c>
      <c r="S1271" s="42">
        <f t="shared" si="134"/>
        <v>8236.6666666666679</v>
      </c>
      <c r="T1271" s="40">
        <v>12500</v>
      </c>
      <c r="U1271" s="42">
        <v>800</v>
      </c>
      <c r="V1271" s="40"/>
      <c r="W1271" s="40"/>
      <c r="X1271" s="49">
        <f t="shared" si="138"/>
        <v>918</v>
      </c>
      <c r="Y1271" s="42">
        <f t="shared" si="135"/>
        <v>7561.26</v>
      </c>
      <c r="Z1271" s="40">
        <f t="shared" si="136"/>
        <v>102958.33333333334</v>
      </c>
      <c r="AA1271" s="42">
        <f t="shared" si="137"/>
        <v>20435.170000000013</v>
      </c>
      <c r="AB1271" s="40"/>
      <c r="AC1271" s="40"/>
      <c r="AD1271" s="40"/>
      <c r="AE1271" s="40"/>
      <c r="AF1271" s="40"/>
      <c r="AG1271" s="40"/>
      <c r="AH1271" s="40"/>
    </row>
    <row r="1272" spans="1:34" s="29" customFormat="1" x14ac:dyDescent="0.25">
      <c r="A1272" s="56">
        <v>1269</v>
      </c>
      <c r="B1272" s="56" t="s">
        <v>871</v>
      </c>
      <c r="C1272" s="40" t="s">
        <v>1315</v>
      </c>
      <c r="D1272" s="40" t="s">
        <v>1316</v>
      </c>
      <c r="E1272" s="44" t="s">
        <v>1324</v>
      </c>
      <c r="F1272" s="38" t="s">
        <v>1771</v>
      </c>
      <c r="G1272" s="38" t="s">
        <v>151</v>
      </c>
      <c r="H1272" s="40">
        <v>30</v>
      </c>
      <c r="I1272" s="48">
        <v>43435</v>
      </c>
      <c r="J1272" s="48">
        <v>43482</v>
      </c>
      <c r="K1272" s="48">
        <v>43597</v>
      </c>
      <c r="L1272" s="49">
        <v>47</v>
      </c>
      <c r="M1272" s="49">
        <v>162</v>
      </c>
      <c r="N1272" s="40">
        <v>8509</v>
      </c>
      <c r="O1272" s="42">
        <f t="shared" si="133"/>
        <v>70085.796666666662</v>
      </c>
      <c r="P1272" s="42"/>
      <c r="Q1272" s="42">
        <v>800</v>
      </c>
      <c r="R1272" s="42">
        <f t="shared" ref="R1272:R1335" si="139">T1272/Q1272</f>
        <v>12.5</v>
      </c>
      <c r="S1272" s="42">
        <f t="shared" si="134"/>
        <v>6589.333333333333</v>
      </c>
      <c r="T1272" s="40">
        <v>10000</v>
      </c>
      <c r="U1272" s="42">
        <v>720</v>
      </c>
      <c r="V1272" s="40"/>
      <c r="W1272" s="40"/>
      <c r="X1272" s="49">
        <f t="shared" si="138"/>
        <v>718</v>
      </c>
      <c r="Y1272" s="42">
        <f t="shared" si="135"/>
        <v>5913.9266666666663</v>
      </c>
      <c r="Z1272" s="40">
        <f t="shared" si="136"/>
        <v>82366.666666666657</v>
      </c>
      <c r="AA1272" s="42">
        <f t="shared" si="137"/>
        <v>12280.869999999995</v>
      </c>
      <c r="AB1272" s="40"/>
      <c r="AC1272" s="40"/>
      <c r="AD1272" s="40"/>
      <c r="AE1272" s="40"/>
      <c r="AF1272" s="40"/>
      <c r="AG1272" s="40"/>
      <c r="AH1272" s="40"/>
    </row>
    <row r="1273" spans="1:34" s="29" customFormat="1" x14ac:dyDescent="0.25">
      <c r="A1273" s="56">
        <v>1270</v>
      </c>
      <c r="B1273" s="56" t="s">
        <v>871</v>
      </c>
      <c r="C1273" s="40" t="s">
        <v>1315</v>
      </c>
      <c r="D1273" s="40" t="s">
        <v>1316</v>
      </c>
      <c r="E1273" s="44" t="s">
        <v>1325</v>
      </c>
      <c r="F1273" s="38" t="s">
        <v>1772</v>
      </c>
      <c r="G1273" s="38" t="s">
        <v>152</v>
      </c>
      <c r="H1273" s="40">
        <v>30</v>
      </c>
      <c r="I1273" s="48">
        <v>43436</v>
      </c>
      <c r="J1273" s="48">
        <v>43481</v>
      </c>
      <c r="K1273" s="48">
        <v>43597</v>
      </c>
      <c r="L1273" s="49">
        <v>45</v>
      </c>
      <c r="M1273" s="49">
        <v>161</v>
      </c>
      <c r="N1273" s="40">
        <v>9309</v>
      </c>
      <c r="O1273" s="42">
        <f t="shared" si="133"/>
        <v>76675.13</v>
      </c>
      <c r="P1273" s="42"/>
      <c r="Q1273" s="42">
        <v>960</v>
      </c>
      <c r="R1273" s="42">
        <f t="shared" si="139"/>
        <v>13.75</v>
      </c>
      <c r="S1273" s="42">
        <f t="shared" si="134"/>
        <v>7907.2</v>
      </c>
      <c r="T1273" s="40">
        <v>13200</v>
      </c>
      <c r="U1273" s="42">
        <v>840</v>
      </c>
      <c r="V1273" s="40"/>
      <c r="W1273" s="40"/>
      <c r="X1273" s="49">
        <f t="shared" si="138"/>
        <v>878</v>
      </c>
      <c r="Y1273" s="42">
        <f t="shared" si="135"/>
        <v>7231.7933333333331</v>
      </c>
      <c r="Z1273" s="40">
        <f t="shared" si="136"/>
        <v>108724</v>
      </c>
      <c r="AA1273" s="42">
        <f t="shared" si="137"/>
        <v>32048.869999999995</v>
      </c>
      <c r="AB1273" s="40"/>
      <c r="AC1273" s="40"/>
      <c r="AD1273" s="40"/>
      <c r="AE1273" s="40"/>
      <c r="AF1273" s="40"/>
      <c r="AG1273" s="40"/>
      <c r="AH1273" s="40"/>
    </row>
    <row r="1274" spans="1:34" s="29" customFormat="1" x14ac:dyDescent="0.25">
      <c r="A1274" s="56">
        <v>1271</v>
      </c>
      <c r="B1274" s="56" t="s">
        <v>871</v>
      </c>
      <c r="C1274" s="40" t="s">
        <v>1315</v>
      </c>
      <c r="D1274" s="40" t="s">
        <v>1316</v>
      </c>
      <c r="E1274" s="44" t="s">
        <v>1326</v>
      </c>
      <c r="F1274" s="38" t="s">
        <v>1773</v>
      </c>
      <c r="G1274" s="38" t="s">
        <v>153</v>
      </c>
      <c r="H1274" s="40">
        <v>30</v>
      </c>
      <c r="I1274" s="48">
        <v>43440</v>
      </c>
      <c r="J1274" s="48">
        <v>43486</v>
      </c>
      <c r="K1274" s="48">
        <v>43601</v>
      </c>
      <c r="L1274" s="49">
        <v>46</v>
      </c>
      <c r="M1274" s="49">
        <v>161</v>
      </c>
      <c r="N1274" s="40">
        <v>8810</v>
      </c>
      <c r="O1274" s="42">
        <f t="shared" si="133"/>
        <v>72565.03333333334</v>
      </c>
      <c r="P1274" s="42"/>
      <c r="Q1274" s="42">
        <v>960</v>
      </c>
      <c r="R1274" s="42">
        <f t="shared" si="139"/>
        <v>13.75</v>
      </c>
      <c r="S1274" s="42">
        <f t="shared" si="134"/>
        <v>7907.2</v>
      </c>
      <c r="T1274" s="40">
        <v>13200</v>
      </c>
      <c r="U1274" s="42">
        <v>800</v>
      </c>
      <c r="V1274" s="40"/>
      <c r="W1274" s="40"/>
      <c r="X1274" s="49">
        <f t="shared" si="138"/>
        <v>878</v>
      </c>
      <c r="Y1274" s="42">
        <f t="shared" si="135"/>
        <v>7231.7933333333331</v>
      </c>
      <c r="Z1274" s="40">
        <f t="shared" si="136"/>
        <v>108724</v>
      </c>
      <c r="AA1274" s="42">
        <f t="shared" si="137"/>
        <v>36158.96666666666</v>
      </c>
      <c r="AB1274" s="40"/>
      <c r="AC1274" s="40"/>
      <c r="AD1274" s="40"/>
      <c r="AE1274" s="40"/>
      <c r="AF1274" s="40"/>
      <c r="AG1274" s="40"/>
      <c r="AH1274" s="40"/>
    </row>
    <row r="1275" spans="1:34" s="29" customFormat="1" x14ac:dyDescent="0.25">
      <c r="A1275" s="56">
        <v>1272</v>
      </c>
      <c r="B1275" s="56" t="s">
        <v>871</v>
      </c>
      <c r="C1275" s="40" t="s">
        <v>1315</v>
      </c>
      <c r="D1275" s="40" t="s">
        <v>1316</v>
      </c>
      <c r="E1275" s="44" t="s">
        <v>1327</v>
      </c>
      <c r="F1275" s="38" t="s">
        <v>1774</v>
      </c>
      <c r="G1275" s="38" t="s">
        <v>147</v>
      </c>
      <c r="H1275" s="40">
        <v>30</v>
      </c>
      <c r="I1275" s="48">
        <v>43440</v>
      </c>
      <c r="J1275" s="48">
        <v>43480</v>
      </c>
      <c r="K1275" s="48">
        <v>43601</v>
      </c>
      <c r="L1275" s="49">
        <v>40</v>
      </c>
      <c r="M1275" s="49">
        <v>161</v>
      </c>
      <c r="N1275" s="40">
        <v>8810</v>
      </c>
      <c r="O1275" s="42">
        <f t="shared" si="133"/>
        <v>72565.03333333334</v>
      </c>
      <c r="P1275" s="42"/>
      <c r="Q1275" s="42">
        <v>960</v>
      </c>
      <c r="R1275" s="42">
        <f t="shared" si="139"/>
        <v>13.75</v>
      </c>
      <c r="S1275" s="42">
        <f t="shared" si="134"/>
        <v>7907.2</v>
      </c>
      <c r="T1275" s="40">
        <v>13200</v>
      </c>
      <c r="U1275" s="42">
        <v>850</v>
      </c>
      <c r="V1275" s="40"/>
      <c r="W1275" s="40"/>
      <c r="X1275" s="49">
        <f t="shared" si="138"/>
        <v>878</v>
      </c>
      <c r="Y1275" s="42">
        <f t="shared" si="135"/>
        <v>7231.7933333333331</v>
      </c>
      <c r="Z1275" s="40">
        <f t="shared" si="136"/>
        <v>108724</v>
      </c>
      <c r="AA1275" s="42">
        <f t="shared" si="137"/>
        <v>36158.96666666666</v>
      </c>
      <c r="AB1275" s="40"/>
      <c r="AC1275" s="40"/>
      <c r="AD1275" s="40"/>
      <c r="AE1275" s="40"/>
      <c r="AF1275" s="40"/>
      <c r="AG1275" s="40"/>
      <c r="AH1275" s="40"/>
    </row>
    <row r="1276" spans="1:34" s="29" customFormat="1" x14ac:dyDescent="0.25">
      <c r="A1276" s="56">
        <v>1273</v>
      </c>
      <c r="B1276" s="56" t="s">
        <v>871</v>
      </c>
      <c r="C1276" s="40" t="s">
        <v>1315</v>
      </c>
      <c r="D1276" s="40" t="s">
        <v>1316</v>
      </c>
      <c r="E1276" s="44" t="s">
        <v>1328</v>
      </c>
      <c r="F1276" s="38" t="s">
        <v>154</v>
      </c>
      <c r="G1276" s="40" t="s">
        <v>155</v>
      </c>
      <c r="H1276" s="40">
        <v>30</v>
      </c>
      <c r="I1276" s="48">
        <v>43443</v>
      </c>
      <c r="J1276" s="48">
        <v>43485</v>
      </c>
      <c r="K1276" s="48">
        <v>43604</v>
      </c>
      <c r="L1276" s="49">
        <v>42</v>
      </c>
      <c r="M1276" s="49">
        <v>161</v>
      </c>
      <c r="N1276" s="40">
        <v>8909</v>
      </c>
      <c r="O1276" s="42">
        <f t="shared" si="133"/>
        <v>73380.463333333319</v>
      </c>
      <c r="P1276" s="42"/>
      <c r="Q1276" s="42">
        <v>920</v>
      </c>
      <c r="R1276" s="42">
        <f t="shared" si="139"/>
        <v>13</v>
      </c>
      <c r="S1276" s="42">
        <f t="shared" si="134"/>
        <v>7577.7333333333336</v>
      </c>
      <c r="T1276" s="40">
        <v>11960</v>
      </c>
      <c r="U1276" s="42">
        <v>820</v>
      </c>
      <c r="V1276" s="40"/>
      <c r="W1276" s="40"/>
      <c r="X1276" s="49">
        <f t="shared" si="138"/>
        <v>838</v>
      </c>
      <c r="Y1276" s="42">
        <f t="shared" si="135"/>
        <v>6902.3266666666668</v>
      </c>
      <c r="Z1276" s="40">
        <f t="shared" si="136"/>
        <v>98510.53333333334</v>
      </c>
      <c r="AA1276" s="42">
        <f t="shared" si="137"/>
        <v>25130.070000000022</v>
      </c>
      <c r="AB1276" s="40"/>
      <c r="AC1276" s="40"/>
      <c r="AD1276" s="40"/>
      <c r="AE1276" s="40"/>
      <c r="AF1276" s="40"/>
      <c r="AG1276" s="40"/>
      <c r="AH1276" s="40"/>
    </row>
    <row r="1277" spans="1:34" s="29" customFormat="1" x14ac:dyDescent="0.25">
      <c r="A1277" s="56">
        <v>1274</v>
      </c>
      <c r="B1277" s="56" t="s">
        <v>871</v>
      </c>
      <c r="C1277" s="40" t="s">
        <v>1315</v>
      </c>
      <c r="D1277" s="40" t="s">
        <v>1316</v>
      </c>
      <c r="E1277" s="44" t="s">
        <v>1329</v>
      </c>
      <c r="F1277" s="40" t="s">
        <v>156</v>
      </c>
      <c r="G1277" s="40" t="s">
        <v>157</v>
      </c>
      <c r="H1277" s="40">
        <v>30</v>
      </c>
      <c r="I1277" s="48">
        <v>43443</v>
      </c>
      <c r="J1277" s="48">
        <v>43485</v>
      </c>
      <c r="K1277" s="48">
        <v>43605</v>
      </c>
      <c r="L1277" s="49">
        <v>42</v>
      </c>
      <c r="M1277" s="49">
        <v>162</v>
      </c>
      <c r="N1277" s="40">
        <v>8949</v>
      </c>
      <c r="O1277" s="42">
        <f t="shared" si="133"/>
        <v>73709.930000000008</v>
      </c>
      <c r="P1277" s="42"/>
      <c r="Q1277" s="42">
        <v>1000</v>
      </c>
      <c r="R1277" s="42">
        <f t="shared" si="139"/>
        <v>13</v>
      </c>
      <c r="S1277" s="42">
        <f t="shared" si="134"/>
        <v>8236.6666666666679</v>
      </c>
      <c r="T1277" s="40">
        <v>13000</v>
      </c>
      <c r="U1277" s="42">
        <v>850</v>
      </c>
      <c r="V1277" s="40"/>
      <c r="W1277" s="40"/>
      <c r="X1277" s="49">
        <f t="shared" si="138"/>
        <v>918</v>
      </c>
      <c r="Y1277" s="42">
        <f t="shared" si="135"/>
        <v>7561.26</v>
      </c>
      <c r="Z1277" s="40">
        <f t="shared" si="136"/>
        <v>107076.66666666669</v>
      </c>
      <c r="AA1277" s="42">
        <f t="shared" si="137"/>
        <v>33366.736666666679</v>
      </c>
      <c r="AB1277" s="40"/>
      <c r="AC1277" s="40"/>
      <c r="AD1277" s="40"/>
      <c r="AE1277" s="40"/>
      <c r="AF1277" s="40"/>
      <c r="AG1277" s="40"/>
      <c r="AH1277" s="40"/>
    </row>
    <row r="1278" spans="1:34" s="29" customFormat="1" x14ac:dyDescent="0.25">
      <c r="A1278" s="56">
        <v>1275</v>
      </c>
      <c r="B1278" s="56" t="s">
        <v>871</v>
      </c>
      <c r="C1278" s="40" t="s">
        <v>1315</v>
      </c>
      <c r="D1278" s="40" t="s">
        <v>1316</v>
      </c>
      <c r="E1278" s="44" t="s">
        <v>1330</v>
      </c>
      <c r="F1278" s="40" t="s">
        <v>158</v>
      </c>
      <c r="G1278" s="40" t="s">
        <v>159</v>
      </c>
      <c r="H1278" s="40">
        <v>30</v>
      </c>
      <c r="I1278" s="48">
        <v>43441</v>
      </c>
      <c r="J1278" s="48">
        <v>43486</v>
      </c>
      <c r="K1278" s="48">
        <v>43602</v>
      </c>
      <c r="L1278" s="49">
        <v>45</v>
      </c>
      <c r="M1278" s="49">
        <v>161</v>
      </c>
      <c r="N1278" s="40">
        <v>9289</v>
      </c>
      <c r="O1278" s="42">
        <f t="shared" si="133"/>
        <v>76510.396666666667</v>
      </c>
      <c r="P1278" s="42"/>
      <c r="Q1278" s="42">
        <v>800</v>
      </c>
      <c r="R1278" s="42">
        <f t="shared" si="139"/>
        <v>13.25</v>
      </c>
      <c r="S1278" s="42">
        <f t="shared" si="134"/>
        <v>6589.333333333333</v>
      </c>
      <c r="T1278" s="40">
        <v>10600</v>
      </c>
      <c r="U1278" s="42">
        <v>720</v>
      </c>
      <c r="V1278" s="40"/>
      <c r="W1278" s="40"/>
      <c r="X1278" s="49">
        <f t="shared" si="138"/>
        <v>718</v>
      </c>
      <c r="Y1278" s="42">
        <f t="shared" si="135"/>
        <v>5913.9266666666663</v>
      </c>
      <c r="Z1278" s="40">
        <f t="shared" si="136"/>
        <v>87308.666666666657</v>
      </c>
      <c r="AA1278" s="42">
        <f t="shared" si="137"/>
        <v>10798.26999999999</v>
      </c>
      <c r="AB1278" s="40"/>
      <c r="AC1278" s="40"/>
      <c r="AD1278" s="40"/>
      <c r="AE1278" s="40"/>
      <c r="AF1278" s="40"/>
      <c r="AG1278" s="40"/>
      <c r="AH1278" s="40"/>
    </row>
    <row r="1279" spans="1:34" s="29" customFormat="1" x14ac:dyDescent="0.25">
      <c r="A1279" s="56">
        <v>1276</v>
      </c>
      <c r="B1279" s="56" t="s">
        <v>871</v>
      </c>
      <c r="C1279" s="40" t="s">
        <v>1315</v>
      </c>
      <c r="D1279" s="40" t="s">
        <v>1316</v>
      </c>
      <c r="E1279" s="44" t="s">
        <v>1331</v>
      </c>
      <c r="F1279" s="40" t="s">
        <v>160</v>
      </c>
      <c r="G1279" s="40" t="s">
        <v>157</v>
      </c>
      <c r="H1279" s="40">
        <v>30</v>
      </c>
      <c r="I1279" s="48">
        <v>43441</v>
      </c>
      <c r="J1279" s="48">
        <v>43486</v>
      </c>
      <c r="K1279" s="48">
        <v>43602</v>
      </c>
      <c r="L1279" s="49">
        <v>45</v>
      </c>
      <c r="M1279" s="49">
        <v>161</v>
      </c>
      <c r="N1279" s="40">
        <v>9779</v>
      </c>
      <c r="O1279" s="42">
        <f t="shared" si="133"/>
        <v>80546.363333333327</v>
      </c>
      <c r="P1279" s="42"/>
      <c r="Q1279" s="42">
        <v>920</v>
      </c>
      <c r="R1279" s="42">
        <f t="shared" si="139"/>
        <v>13.75</v>
      </c>
      <c r="S1279" s="42">
        <f t="shared" si="134"/>
        <v>7577.7333333333336</v>
      </c>
      <c r="T1279" s="40">
        <v>12650</v>
      </c>
      <c r="U1279" s="42">
        <v>860</v>
      </c>
      <c r="V1279" s="40"/>
      <c r="W1279" s="40"/>
      <c r="X1279" s="49">
        <f t="shared" si="138"/>
        <v>838</v>
      </c>
      <c r="Y1279" s="42">
        <f t="shared" si="135"/>
        <v>6902.3266666666668</v>
      </c>
      <c r="Z1279" s="40">
        <f t="shared" si="136"/>
        <v>104193.83333333334</v>
      </c>
      <c r="AA1279" s="42">
        <f t="shared" si="137"/>
        <v>23647.470000000016</v>
      </c>
      <c r="AB1279" s="40"/>
      <c r="AC1279" s="40"/>
      <c r="AD1279" s="40"/>
      <c r="AE1279" s="40"/>
      <c r="AF1279" s="40"/>
      <c r="AG1279" s="40"/>
      <c r="AH1279" s="40"/>
    </row>
    <row r="1280" spans="1:34" s="29" customFormat="1" x14ac:dyDescent="0.25">
      <c r="A1280" s="56">
        <v>1277</v>
      </c>
      <c r="B1280" s="56" t="s">
        <v>871</v>
      </c>
      <c r="C1280" s="40" t="s">
        <v>1315</v>
      </c>
      <c r="D1280" s="40" t="s">
        <v>1316</v>
      </c>
      <c r="E1280" s="44" t="s">
        <v>1332</v>
      </c>
      <c r="F1280" s="40" t="s">
        <v>161</v>
      </c>
      <c r="G1280" s="40" t="s">
        <v>162</v>
      </c>
      <c r="H1280" s="40">
        <v>30</v>
      </c>
      <c r="I1280" s="48">
        <v>43441</v>
      </c>
      <c r="J1280" s="48">
        <v>43486</v>
      </c>
      <c r="K1280" s="48">
        <v>43603</v>
      </c>
      <c r="L1280" s="49">
        <v>45</v>
      </c>
      <c r="M1280" s="49">
        <v>162</v>
      </c>
      <c r="N1280" s="40">
        <v>9409</v>
      </c>
      <c r="O1280" s="42">
        <f t="shared" si="133"/>
        <v>77498.796666666662</v>
      </c>
      <c r="P1280" s="42"/>
      <c r="Q1280" s="42">
        <v>960</v>
      </c>
      <c r="R1280" s="42">
        <f t="shared" si="139"/>
        <v>13.75</v>
      </c>
      <c r="S1280" s="42">
        <f t="shared" si="134"/>
        <v>7907.2</v>
      </c>
      <c r="T1280" s="40">
        <v>13200</v>
      </c>
      <c r="U1280" s="42">
        <v>850</v>
      </c>
      <c r="V1280" s="40"/>
      <c r="W1280" s="40"/>
      <c r="X1280" s="49">
        <f t="shared" si="138"/>
        <v>878</v>
      </c>
      <c r="Y1280" s="42">
        <f t="shared" si="135"/>
        <v>7231.7933333333331</v>
      </c>
      <c r="Z1280" s="40">
        <f t="shared" si="136"/>
        <v>108724</v>
      </c>
      <c r="AA1280" s="42">
        <f t="shared" si="137"/>
        <v>31225.203333333338</v>
      </c>
      <c r="AB1280" s="40"/>
      <c r="AC1280" s="40"/>
      <c r="AD1280" s="40"/>
      <c r="AE1280" s="40"/>
      <c r="AF1280" s="40"/>
      <c r="AG1280" s="40"/>
      <c r="AH1280" s="40"/>
    </row>
    <row r="1281" spans="1:34" s="29" customFormat="1" x14ac:dyDescent="0.25">
      <c r="A1281" s="56">
        <v>1278</v>
      </c>
      <c r="B1281" s="56" t="s">
        <v>871</v>
      </c>
      <c r="C1281" s="40" t="s">
        <v>1315</v>
      </c>
      <c r="D1281" s="40" t="s">
        <v>1316</v>
      </c>
      <c r="E1281" s="44" t="s">
        <v>1333</v>
      </c>
      <c r="F1281" s="40" t="s">
        <v>163</v>
      </c>
      <c r="G1281" s="40" t="s">
        <v>164</v>
      </c>
      <c r="H1281" s="40">
        <v>30</v>
      </c>
      <c r="I1281" s="48">
        <v>43442</v>
      </c>
      <c r="J1281" s="48">
        <v>43488</v>
      </c>
      <c r="K1281" s="48">
        <v>43601</v>
      </c>
      <c r="L1281" s="49">
        <v>46</v>
      </c>
      <c r="M1281" s="49">
        <v>159</v>
      </c>
      <c r="N1281" s="40">
        <v>9409</v>
      </c>
      <c r="O1281" s="42">
        <f t="shared" si="133"/>
        <v>77498.796666666662</v>
      </c>
      <c r="P1281" s="42"/>
      <c r="Q1281" s="42">
        <v>920</v>
      </c>
      <c r="R1281" s="42">
        <f t="shared" si="139"/>
        <v>13</v>
      </c>
      <c r="S1281" s="42">
        <f t="shared" si="134"/>
        <v>7577.7333333333336</v>
      </c>
      <c r="T1281" s="40">
        <v>11960</v>
      </c>
      <c r="U1281" s="42">
        <v>820</v>
      </c>
      <c r="V1281" s="40"/>
      <c r="W1281" s="40"/>
      <c r="X1281" s="49">
        <f t="shared" si="138"/>
        <v>838</v>
      </c>
      <c r="Y1281" s="42">
        <f t="shared" si="135"/>
        <v>6902.3266666666668</v>
      </c>
      <c r="Z1281" s="40">
        <f t="shared" si="136"/>
        <v>98510.53333333334</v>
      </c>
      <c r="AA1281" s="42">
        <f t="shared" si="137"/>
        <v>21011.736666666679</v>
      </c>
      <c r="AB1281" s="40"/>
      <c r="AC1281" s="40"/>
      <c r="AD1281" s="40"/>
      <c r="AE1281" s="40"/>
      <c r="AF1281" s="40"/>
      <c r="AG1281" s="40"/>
      <c r="AH1281" s="40"/>
    </row>
    <row r="1282" spans="1:34" s="29" customFormat="1" x14ac:dyDescent="0.25">
      <c r="A1282" s="56">
        <v>1279</v>
      </c>
      <c r="B1282" s="56" t="s">
        <v>871</v>
      </c>
      <c r="C1282" s="40" t="s">
        <v>1315</v>
      </c>
      <c r="D1282" s="40" t="s">
        <v>1316</v>
      </c>
      <c r="E1282" s="44" t="s">
        <v>1334</v>
      </c>
      <c r="F1282" s="40" t="s">
        <v>165</v>
      </c>
      <c r="G1282" s="40" t="s">
        <v>166</v>
      </c>
      <c r="H1282" s="40">
        <v>30</v>
      </c>
      <c r="I1282" s="48">
        <v>43442</v>
      </c>
      <c r="J1282" s="48">
        <v>43486</v>
      </c>
      <c r="K1282" s="48">
        <v>43601</v>
      </c>
      <c r="L1282" s="49">
        <v>44</v>
      </c>
      <c r="M1282" s="49">
        <v>159</v>
      </c>
      <c r="N1282" s="40">
        <v>8810</v>
      </c>
      <c r="O1282" s="42">
        <f t="shared" si="133"/>
        <v>72565.03333333334</v>
      </c>
      <c r="P1282" s="42"/>
      <c r="Q1282" s="42">
        <v>960</v>
      </c>
      <c r="R1282" s="42">
        <f t="shared" si="139"/>
        <v>13.75</v>
      </c>
      <c r="S1282" s="42">
        <f t="shared" si="134"/>
        <v>7907.2</v>
      </c>
      <c r="T1282" s="40">
        <v>13200</v>
      </c>
      <c r="U1282" s="42">
        <v>850</v>
      </c>
      <c r="V1282" s="40"/>
      <c r="W1282" s="40"/>
      <c r="X1282" s="49">
        <f t="shared" si="138"/>
        <v>878</v>
      </c>
      <c r="Y1282" s="42">
        <f t="shared" si="135"/>
        <v>7231.7933333333331</v>
      </c>
      <c r="Z1282" s="40">
        <f t="shared" si="136"/>
        <v>108724</v>
      </c>
      <c r="AA1282" s="42">
        <f t="shared" si="137"/>
        <v>36158.96666666666</v>
      </c>
      <c r="AB1282" s="40"/>
      <c r="AC1282" s="40"/>
      <c r="AD1282" s="40"/>
      <c r="AE1282" s="40"/>
      <c r="AF1282" s="40"/>
      <c r="AG1282" s="40"/>
      <c r="AH1282" s="40"/>
    </row>
    <row r="1283" spans="1:34" s="29" customFormat="1" x14ac:dyDescent="0.25">
      <c r="A1283" s="56">
        <v>1280</v>
      </c>
      <c r="B1283" s="56" t="s">
        <v>871</v>
      </c>
      <c r="C1283" s="40" t="s">
        <v>1315</v>
      </c>
      <c r="D1283" s="40" t="s">
        <v>1316</v>
      </c>
      <c r="E1283" s="44" t="s">
        <v>1335</v>
      </c>
      <c r="F1283" s="40" t="s">
        <v>167</v>
      </c>
      <c r="G1283" s="40" t="s">
        <v>168</v>
      </c>
      <c r="H1283" s="40">
        <v>30</v>
      </c>
      <c r="I1283" s="48">
        <v>43444</v>
      </c>
      <c r="J1283" s="48">
        <v>43477</v>
      </c>
      <c r="K1283" s="48">
        <v>43598</v>
      </c>
      <c r="L1283" s="49">
        <v>33</v>
      </c>
      <c r="M1283" s="49">
        <v>154</v>
      </c>
      <c r="N1283" s="40">
        <v>8480</v>
      </c>
      <c r="O1283" s="42">
        <f t="shared" si="133"/>
        <v>69846.933333333334</v>
      </c>
      <c r="P1283" s="42"/>
      <c r="Q1283" s="42">
        <v>800</v>
      </c>
      <c r="R1283" s="42">
        <f t="shared" si="139"/>
        <v>13.75</v>
      </c>
      <c r="S1283" s="42">
        <f t="shared" si="134"/>
        <v>6589.333333333333</v>
      </c>
      <c r="T1283" s="40">
        <v>11000</v>
      </c>
      <c r="U1283" s="42">
        <v>750</v>
      </c>
      <c r="V1283" s="40"/>
      <c r="W1283" s="40"/>
      <c r="X1283" s="49">
        <f t="shared" si="138"/>
        <v>718</v>
      </c>
      <c r="Y1283" s="42">
        <f t="shared" si="135"/>
        <v>5913.9266666666663</v>
      </c>
      <c r="Z1283" s="40">
        <f t="shared" si="136"/>
        <v>90603.333333333328</v>
      </c>
      <c r="AA1283" s="42">
        <f t="shared" si="137"/>
        <v>20756.399999999994</v>
      </c>
      <c r="AB1283" s="40"/>
      <c r="AC1283" s="40"/>
      <c r="AD1283" s="40"/>
      <c r="AE1283" s="40"/>
      <c r="AF1283" s="40"/>
      <c r="AG1283" s="40"/>
      <c r="AH1283" s="40"/>
    </row>
    <row r="1284" spans="1:34" s="29" customFormat="1" x14ac:dyDescent="0.25">
      <c r="A1284" s="56">
        <v>1281</v>
      </c>
      <c r="B1284" s="56" t="s">
        <v>871</v>
      </c>
      <c r="C1284" s="40" t="s">
        <v>1336</v>
      </c>
      <c r="D1284" s="40" t="s">
        <v>1337</v>
      </c>
      <c r="E1284" s="44" t="s">
        <v>1338</v>
      </c>
      <c r="F1284" s="40" t="s">
        <v>169</v>
      </c>
      <c r="G1284" s="40" t="s">
        <v>170</v>
      </c>
      <c r="H1284" s="40">
        <v>30</v>
      </c>
      <c r="I1284" s="48">
        <v>43429</v>
      </c>
      <c r="J1284" s="48">
        <v>43472</v>
      </c>
      <c r="K1284" s="48">
        <v>43590</v>
      </c>
      <c r="L1284" s="49">
        <v>43</v>
      </c>
      <c r="M1284" s="49">
        <v>161</v>
      </c>
      <c r="N1284" s="40">
        <v>8941</v>
      </c>
      <c r="O1284" s="42">
        <f t="shared" si="133"/>
        <v>73644.036666666667</v>
      </c>
      <c r="P1284" s="42"/>
      <c r="Q1284" s="42">
        <v>920</v>
      </c>
      <c r="R1284" s="42">
        <f t="shared" si="139"/>
        <v>14</v>
      </c>
      <c r="S1284" s="42">
        <f t="shared" si="134"/>
        <v>7577.7333333333336</v>
      </c>
      <c r="T1284" s="40">
        <v>12880</v>
      </c>
      <c r="U1284" s="42">
        <v>800</v>
      </c>
      <c r="V1284" s="40"/>
      <c r="W1284" s="40"/>
      <c r="X1284" s="49">
        <f t="shared" si="138"/>
        <v>838</v>
      </c>
      <c r="Y1284" s="42">
        <f t="shared" si="135"/>
        <v>6902.3266666666668</v>
      </c>
      <c r="Z1284" s="40">
        <f t="shared" si="136"/>
        <v>106088.26666666666</v>
      </c>
      <c r="AA1284" s="42">
        <f t="shared" si="137"/>
        <v>32444.229999999996</v>
      </c>
      <c r="AB1284" s="40"/>
      <c r="AC1284" s="40"/>
      <c r="AD1284" s="40"/>
      <c r="AE1284" s="40"/>
      <c r="AF1284" s="40"/>
      <c r="AG1284" s="40"/>
      <c r="AH1284" s="40"/>
    </row>
    <row r="1285" spans="1:34" s="29" customFormat="1" x14ac:dyDescent="0.25">
      <c r="A1285" s="56">
        <v>1282</v>
      </c>
      <c r="B1285" s="56" t="s">
        <v>871</v>
      </c>
      <c r="C1285" s="40" t="s">
        <v>1336</v>
      </c>
      <c r="D1285" s="40" t="s">
        <v>1337</v>
      </c>
      <c r="E1285" s="44" t="s">
        <v>1339</v>
      </c>
      <c r="F1285" s="40" t="s">
        <v>173</v>
      </c>
      <c r="G1285" s="40" t="s">
        <v>174</v>
      </c>
      <c r="H1285" s="40">
        <v>30</v>
      </c>
      <c r="I1285" s="48">
        <v>43429</v>
      </c>
      <c r="J1285" s="48">
        <v>43473</v>
      </c>
      <c r="K1285" s="48">
        <v>43601</v>
      </c>
      <c r="L1285" s="49">
        <v>44</v>
      </c>
      <c r="M1285" s="49">
        <v>172</v>
      </c>
      <c r="N1285" s="40">
        <v>9289</v>
      </c>
      <c r="O1285" s="42">
        <f t="shared" ref="O1285:O1348" si="140">(N1285/H1285)*247.1</f>
        <v>76510.396666666667</v>
      </c>
      <c r="P1285" s="42"/>
      <c r="Q1285" s="42">
        <v>920</v>
      </c>
      <c r="R1285" s="42">
        <f t="shared" si="139"/>
        <v>14</v>
      </c>
      <c r="S1285" s="42">
        <f t="shared" ref="S1285:S1348" si="141">(Q1285/H1285)*247.1</f>
        <v>7577.7333333333336</v>
      </c>
      <c r="T1285" s="40">
        <v>12880</v>
      </c>
      <c r="U1285" s="42">
        <v>880</v>
      </c>
      <c r="V1285" s="40"/>
      <c r="W1285" s="40"/>
      <c r="X1285" s="49">
        <f t="shared" si="138"/>
        <v>838</v>
      </c>
      <c r="Y1285" s="42">
        <f t="shared" ref="Y1285:Y1348" si="142">(X1285/H1285)*247.1</f>
        <v>6902.3266666666668</v>
      </c>
      <c r="Z1285" s="40">
        <f t="shared" ref="Z1285:Z1348" si="143">S1285*R1285</f>
        <v>106088.26666666666</v>
      </c>
      <c r="AA1285" s="42">
        <f t="shared" ref="AA1285:AA1348" si="144">Z1285-O1285</f>
        <v>29577.869999999995</v>
      </c>
      <c r="AB1285" s="40"/>
      <c r="AC1285" s="40"/>
      <c r="AD1285" s="40"/>
      <c r="AE1285" s="40"/>
      <c r="AF1285" s="40"/>
      <c r="AG1285" s="40"/>
      <c r="AH1285" s="40"/>
    </row>
    <row r="1286" spans="1:34" s="29" customFormat="1" x14ac:dyDescent="0.25">
      <c r="A1286" s="56">
        <v>1283</v>
      </c>
      <c r="B1286" s="56" t="s">
        <v>871</v>
      </c>
      <c r="C1286" s="40" t="s">
        <v>1336</v>
      </c>
      <c r="D1286" s="40" t="s">
        <v>1337</v>
      </c>
      <c r="E1286" s="44" t="s">
        <v>1340</v>
      </c>
      <c r="F1286" s="40" t="s">
        <v>175</v>
      </c>
      <c r="G1286" s="40" t="s">
        <v>176</v>
      </c>
      <c r="H1286" s="40">
        <v>30</v>
      </c>
      <c r="I1286" s="48">
        <v>43429</v>
      </c>
      <c r="J1286" s="48">
        <v>43472</v>
      </c>
      <c r="K1286" s="48">
        <v>43590</v>
      </c>
      <c r="L1286" s="49">
        <v>43</v>
      </c>
      <c r="M1286" s="49">
        <v>161</v>
      </c>
      <c r="N1286" s="40">
        <v>8789</v>
      </c>
      <c r="O1286" s="42">
        <f t="shared" si="140"/>
        <v>72392.063333333324</v>
      </c>
      <c r="P1286" s="42"/>
      <c r="Q1286" s="42">
        <v>960</v>
      </c>
      <c r="R1286" s="42">
        <f t="shared" si="139"/>
        <v>14</v>
      </c>
      <c r="S1286" s="42">
        <f t="shared" si="141"/>
        <v>7907.2</v>
      </c>
      <c r="T1286" s="40">
        <v>13440</v>
      </c>
      <c r="U1286" s="42">
        <v>880</v>
      </c>
      <c r="V1286" s="40"/>
      <c r="W1286" s="40"/>
      <c r="X1286" s="49">
        <f t="shared" si="138"/>
        <v>878</v>
      </c>
      <c r="Y1286" s="42">
        <f t="shared" si="142"/>
        <v>7231.7933333333331</v>
      </c>
      <c r="Z1286" s="40">
        <f t="shared" si="143"/>
        <v>110700.8</v>
      </c>
      <c r="AA1286" s="42">
        <f t="shared" si="144"/>
        <v>38308.736666666679</v>
      </c>
      <c r="AB1286" s="40"/>
      <c r="AC1286" s="40"/>
      <c r="AD1286" s="40"/>
      <c r="AE1286" s="40"/>
      <c r="AF1286" s="40"/>
      <c r="AG1286" s="40"/>
      <c r="AH1286" s="40"/>
    </row>
    <row r="1287" spans="1:34" s="29" customFormat="1" x14ac:dyDescent="0.25">
      <c r="A1287" s="56">
        <v>1284</v>
      </c>
      <c r="B1287" s="56" t="s">
        <v>871</v>
      </c>
      <c r="C1287" s="40" t="s">
        <v>1336</v>
      </c>
      <c r="D1287" s="40" t="s">
        <v>1337</v>
      </c>
      <c r="E1287" s="44" t="s">
        <v>1341</v>
      </c>
      <c r="F1287" s="40" t="s">
        <v>177</v>
      </c>
      <c r="G1287" s="40" t="s">
        <v>178</v>
      </c>
      <c r="H1287" s="40">
        <v>30</v>
      </c>
      <c r="I1287" s="48">
        <v>43429</v>
      </c>
      <c r="J1287" s="48">
        <v>43472</v>
      </c>
      <c r="K1287" s="48">
        <v>43591</v>
      </c>
      <c r="L1287" s="49">
        <v>43</v>
      </c>
      <c r="M1287" s="49">
        <v>162</v>
      </c>
      <c r="N1287" s="40">
        <v>8991</v>
      </c>
      <c r="O1287" s="42">
        <f t="shared" si="140"/>
        <v>74055.87</v>
      </c>
      <c r="P1287" s="42"/>
      <c r="Q1287" s="42">
        <v>880</v>
      </c>
      <c r="R1287" s="42">
        <f t="shared" si="139"/>
        <v>14</v>
      </c>
      <c r="S1287" s="42">
        <f t="shared" si="141"/>
        <v>7248.2666666666664</v>
      </c>
      <c r="T1287" s="40">
        <v>12320</v>
      </c>
      <c r="U1287" s="42">
        <v>790</v>
      </c>
      <c r="V1287" s="40"/>
      <c r="W1287" s="40"/>
      <c r="X1287" s="49">
        <f t="shared" si="138"/>
        <v>798</v>
      </c>
      <c r="Y1287" s="42">
        <f t="shared" si="142"/>
        <v>6572.8600000000006</v>
      </c>
      <c r="Z1287" s="40">
        <f t="shared" si="143"/>
        <v>101475.73333333334</v>
      </c>
      <c r="AA1287" s="42">
        <f t="shared" si="144"/>
        <v>27419.863333333342</v>
      </c>
      <c r="AB1287" s="40"/>
      <c r="AC1287" s="40"/>
      <c r="AD1287" s="40"/>
      <c r="AE1287" s="40"/>
      <c r="AF1287" s="40"/>
      <c r="AG1287" s="40"/>
      <c r="AH1287" s="40"/>
    </row>
    <row r="1288" spans="1:34" s="29" customFormat="1" x14ac:dyDescent="0.25">
      <c r="A1288" s="56">
        <v>1285</v>
      </c>
      <c r="B1288" s="56" t="s">
        <v>871</v>
      </c>
      <c r="C1288" s="40" t="s">
        <v>1336</v>
      </c>
      <c r="D1288" s="40" t="s">
        <v>1337</v>
      </c>
      <c r="E1288" s="44" t="s">
        <v>1342</v>
      </c>
      <c r="F1288" s="40" t="s">
        <v>179</v>
      </c>
      <c r="G1288" s="40" t="s">
        <v>180</v>
      </c>
      <c r="H1288" s="40">
        <v>30</v>
      </c>
      <c r="I1288" s="48">
        <v>43429</v>
      </c>
      <c r="J1288" s="48">
        <v>43471</v>
      </c>
      <c r="K1288" s="48">
        <v>43592</v>
      </c>
      <c r="L1288" s="49">
        <v>42</v>
      </c>
      <c r="M1288" s="49">
        <v>163</v>
      </c>
      <c r="N1288" s="40">
        <v>8839</v>
      </c>
      <c r="O1288" s="42">
        <f t="shared" si="140"/>
        <v>72803.896666666667</v>
      </c>
      <c r="P1288" s="42"/>
      <c r="Q1288" s="42">
        <v>920</v>
      </c>
      <c r="R1288" s="42">
        <f t="shared" si="139"/>
        <v>14</v>
      </c>
      <c r="S1288" s="42">
        <f t="shared" si="141"/>
        <v>7577.7333333333336</v>
      </c>
      <c r="T1288" s="40">
        <v>12880</v>
      </c>
      <c r="U1288" s="42">
        <v>800</v>
      </c>
      <c r="V1288" s="40"/>
      <c r="W1288" s="40"/>
      <c r="X1288" s="49">
        <f t="shared" si="138"/>
        <v>838</v>
      </c>
      <c r="Y1288" s="42">
        <f t="shared" si="142"/>
        <v>6902.3266666666668</v>
      </c>
      <c r="Z1288" s="40">
        <f t="shared" si="143"/>
        <v>106088.26666666666</v>
      </c>
      <c r="AA1288" s="42">
        <f t="shared" si="144"/>
        <v>33284.369999999995</v>
      </c>
      <c r="AB1288" s="40"/>
      <c r="AC1288" s="40"/>
      <c r="AD1288" s="40"/>
      <c r="AE1288" s="40"/>
      <c r="AF1288" s="40"/>
      <c r="AG1288" s="40"/>
      <c r="AH1288" s="40"/>
    </row>
    <row r="1289" spans="1:34" s="29" customFormat="1" x14ac:dyDescent="0.25">
      <c r="A1289" s="56">
        <v>1286</v>
      </c>
      <c r="B1289" s="56" t="s">
        <v>871</v>
      </c>
      <c r="C1289" s="40" t="s">
        <v>1336</v>
      </c>
      <c r="D1289" s="40" t="s">
        <v>1337</v>
      </c>
      <c r="E1289" s="44" t="s">
        <v>1343</v>
      </c>
      <c r="F1289" s="40" t="s">
        <v>181</v>
      </c>
      <c r="G1289" s="40" t="s">
        <v>182</v>
      </c>
      <c r="H1289" s="40">
        <v>30</v>
      </c>
      <c r="I1289" s="48">
        <v>43429</v>
      </c>
      <c r="J1289" s="48">
        <v>43471</v>
      </c>
      <c r="K1289" s="48">
        <v>43590</v>
      </c>
      <c r="L1289" s="49">
        <v>42</v>
      </c>
      <c r="M1289" s="49">
        <v>161</v>
      </c>
      <c r="N1289" s="40">
        <v>8690</v>
      </c>
      <c r="O1289" s="42">
        <f t="shared" si="140"/>
        <v>71576.633333333331</v>
      </c>
      <c r="P1289" s="42"/>
      <c r="Q1289" s="42">
        <v>880</v>
      </c>
      <c r="R1289" s="42">
        <f t="shared" si="139"/>
        <v>14</v>
      </c>
      <c r="S1289" s="42">
        <f t="shared" si="141"/>
        <v>7248.2666666666664</v>
      </c>
      <c r="T1289" s="40">
        <v>12320</v>
      </c>
      <c r="U1289" s="42">
        <v>800</v>
      </c>
      <c r="V1289" s="40"/>
      <c r="W1289" s="40"/>
      <c r="X1289" s="49">
        <f t="shared" si="138"/>
        <v>798</v>
      </c>
      <c r="Y1289" s="42">
        <f t="shared" si="142"/>
        <v>6572.8600000000006</v>
      </c>
      <c r="Z1289" s="40">
        <f t="shared" si="143"/>
        <v>101475.73333333334</v>
      </c>
      <c r="AA1289" s="42">
        <f t="shared" si="144"/>
        <v>29899.100000000006</v>
      </c>
      <c r="AB1289" s="40"/>
      <c r="AC1289" s="40"/>
      <c r="AD1289" s="40"/>
      <c r="AE1289" s="40"/>
      <c r="AF1289" s="40"/>
      <c r="AG1289" s="40"/>
      <c r="AH1289" s="40"/>
    </row>
    <row r="1290" spans="1:34" s="29" customFormat="1" x14ac:dyDescent="0.25">
      <c r="A1290" s="56">
        <v>1287</v>
      </c>
      <c r="B1290" s="56" t="s">
        <v>871</v>
      </c>
      <c r="C1290" s="40" t="s">
        <v>1336</v>
      </c>
      <c r="D1290" s="40" t="s">
        <v>1337</v>
      </c>
      <c r="E1290" s="44" t="s">
        <v>1344</v>
      </c>
      <c r="F1290" s="40" t="s">
        <v>183</v>
      </c>
      <c r="G1290" s="40" t="s">
        <v>178</v>
      </c>
      <c r="H1290" s="40">
        <v>30</v>
      </c>
      <c r="I1290" s="48">
        <v>43431</v>
      </c>
      <c r="J1290" s="48">
        <v>43475</v>
      </c>
      <c r="K1290" s="48">
        <v>43592</v>
      </c>
      <c r="L1290" s="49">
        <v>44</v>
      </c>
      <c r="M1290" s="49">
        <v>161</v>
      </c>
      <c r="N1290" s="40">
        <v>9141</v>
      </c>
      <c r="O1290" s="42">
        <f t="shared" si="140"/>
        <v>75291.37</v>
      </c>
      <c r="P1290" s="42"/>
      <c r="Q1290" s="42">
        <v>920</v>
      </c>
      <c r="R1290" s="42">
        <f t="shared" si="139"/>
        <v>14</v>
      </c>
      <c r="S1290" s="42">
        <f t="shared" si="141"/>
        <v>7577.7333333333336</v>
      </c>
      <c r="T1290" s="40">
        <v>12880</v>
      </c>
      <c r="U1290" s="42">
        <v>800</v>
      </c>
      <c r="V1290" s="40"/>
      <c r="W1290" s="40"/>
      <c r="X1290" s="49">
        <f t="shared" si="138"/>
        <v>838</v>
      </c>
      <c r="Y1290" s="42">
        <f t="shared" si="142"/>
        <v>6902.3266666666668</v>
      </c>
      <c r="Z1290" s="40">
        <f t="shared" si="143"/>
        <v>106088.26666666666</v>
      </c>
      <c r="AA1290" s="42">
        <f t="shared" si="144"/>
        <v>30796.896666666667</v>
      </c>
      <c r="AB1290" s="40"/>
      <c r="AC1290" s="40"/>
      <c r="AD1290" s="40"/>
      <c r="AE1290" s="40"/>
      <c r="AF1290" s="40"/>
      <c r="AG1290" s="40"/>
      <c r="AH1290" s="40"/>
    </row>
    <row r="1291" spans="1:34" s="29" customFormat="1" x14ac:dyDescent="0.25">
      <c r="A1291" s="56">
        <v>1288</v>
      </c>
      <c r="B1291" s="56" t="s">
        <v>871</v>
      </c>
      <c r="C1291" s="40" t="s">
        <v>1336</v>
      </c>
      <c r="D1291" s="40" t="s">
        <v>1337</v>
      </c>
      <c r="E1291" s="44" t="s">
        <v>1345</v>
      </c>
      <c r="F1291" s="40" t="s">
        <v>181</v>
      </c>
      <c r="G1291" s="40" t="s">
        <v>184</v>
      </c>
      <c r="H1291" s="40">
        <v>30</v>
      </c>
      <c r="I1291" s="48">
        <v>43433</v>
      </c>
      <c r="J1291" s="48">
        <v>43477</v>
      </c>
      <c r="K1291" s="48">
        <v>43595</v>
      </c>
      <c r="L1291" s="49">
        <v>44</v>
      </c>
      <c r="M1291" s="49">
        <v>162</v>
      </c>
      <c r="N1291" s="40">
        <v>8939</v>
      </c>
      <c r="O1291" s="42">
        <f t="shared" si="140"/>
        <v>73627.563333333324</v>
      </c>
      <c r="P1291" s="42"/>
      <c r="Q1291" s="42">
        <v>960</v>
      </c>
      <c r="R1291" s="42">
        <f t="shared" si="139"/>
        <v>14</v>
      </c>
      <c r="S1291" s="42">
        <f t="shared" si="141"/>
        <v>7907.2</v>
      </c>
      <c r="T1291" s="40">
        <v>13440</v>
      </c>
      <c r="U1291" s="42">
        <v>880</v>
      </c>
      <c r="V1291" s="40"/>
      <c r="W1291" s="40"/>
      <c r="X1291" s="49">
        <f t="shared" si="138"/>
        <v>878</v>
      </c>
      <c r="Y1291" s="42">
        <f t="shared" si="142"/>
        <v>7231.7933333333331</v>
      </c>
      <c r="Z1291" s="40">
        <f t="shared" si="143"/>
        <v>110700.8</v>
      </c>
      <c r="AA1291" s="42">
        <f t="shared" si="144"/>
        <v>37073.236666666679</v>
      </c>
      <c r="AB1291" s="40"/>
      <c r="AC1291" s="40"/>
      <c r="AD1291" s="40"/>
      <c r="AE1291" s="40"/>
      <c r="AF1291" s="40"/>
      <c r="AG1291" s="40"/>
      <c r="AH1291" s="40"/>
    </row>
    <row r="1292" spans="1:34" s="29" customFormat="1" x14ac:dyDescent="0.25">
      <c r="A1292" s="56">
        <v>1289</v>
      </c>
      <c r="B1292" s="56" t="s">
        <v>871</v>
      </c>
      <c r="C1292" s="40" t="s">
        <v>1336</v>
      </c>
      <c r="D1292" s="40" t="s">
        <v>1337</v>
      </c>
      <c r="E1292" s="44" t="s">
        <v>1346</v>
      </c>
      <c r="F1292" s="40" t="s">
        <v>185</v>
      </c>
      <c r="G1292" s="40" t="s">
        <v>186</v>
      </c>
      <c r="H1292" s="40">
        <v>30</v>
      </c>
      <c r="I1292" s="48">
        <v>43433</v>
      </c>
      <c r="J1292" s="48">
        <v>43477</v>
      </c>
      <c r="K1292" s="48">
        <v>43573</v>
      </c>
      <c r="L1292" s="49">
        <v>44</v>
      </c>
      <c r="M1292" s="49">
        <v>140</v>
      </c>
      <c r="N1292" s="40">
        <v>8491</v>
      </c>
      <c r="O1292" s="42">
        <f t="shared" si="140"/>
        <v>69937.536666666667</v>
      </c>
      <c r="P1292" s="42"/>
      <c r="Q1292" s="42">
        <v>800</v>
      </c>
      <c r="R1292" s="42">
        <f t="shared" si="139"/>
        <v>14</v>
      </c>
      <c r="S1292" s="42">
        <f t="shared" si="141"/>
        <v>6589.333333333333</v>
      </c>
      <c r="T1292" s="40">
        <v>11200</v>
      </c>
      <c r="U1292" s="42">
        <v>720</v>
      </c>
      <c r="V1292" s="40"/>
      <c r="W1292" s="40"/>
      <c r="X1292" s="49">
        <f t="shared" si="138"/>
        <v>718</v>
      </c>
      <c r="Y1292" s="42">
        <f t="shared" si="142"/>
        <v>5913.9266666666663</v>
      </c>
      <c r="Z1292" s="40">
        <f t="shared" si="143"/>
        <v>92250.666666666657</v>
      </c>
      <c r="AA1292" s="42">
        <f t="shared" si="144"/>
        <v>22313.12999999999</v>
      </c>
      <c r="AB1292" s="40"/>
      <c r="AC1292" s="40"/>
      <c r="AD1292" s="40"/>
      <c r="AE1292" s="40"/>
      <c r="AF1292" s="40"/>
      <c r="AG1292" s="40"/>
      <c r="AH1292" s="40"/>
    </row>
    <row r="1293" spans="1:34" s="29" customFormat="1" x14ac:dyDescent="0.25">
      <c r="A1293" s="56">
        <v>1290</v>
      </c>
      <c r="B1293" s="56" t="s">
        <v>871</v>
      </c>
      <c r="C1293" s="40" t="s">
        <v>1336</v>
      </c>
      <c r="D1293" s="40" t="s">
        <v>1337</v>
      </c>
      <c r="E1293" s="44" t="s">
        <v>1347</v>
      </c>
      <c r="F1293" s="40" t="s">
        <v>187</v>
      </c>
      <c r="G1293" s="40" t="s">
        <v>188</v>
      </c>
      <c r="H1293" s="40">
        <v>30</v>
      </c>
      <c r="I1293" s="48">
        <v>43433</v>
      </c>
      <c r="J1293" s="48">
        <v>43477</v>
      </c>
      <c r="K1293" s="48">
        <v>43596</v>
      </c>
      <c r="L1293" s="49">
        <v>44</v>
      </c>
      <c r="M1293" s="49">
        <v>163</v>
      </c>
      <c r="N1293" s="40">
        <v>8490</v>
      </c>
      <c r="O1293" s="42">
        <f t="shared" si="140"/>
        <v>69929.3</v>
      </c>
      <c r="P1293" s="42"/>
      <c r="Q1293" s="42">
        <v>880</v>
      </c>
      <c r="R1293" s="42">
        <f t="shared" si="139"/>
        <v>14</v>
      </c>
      <c r="S1293" s="42">
        <f t="shared" si="141"/>
        <v>7248.2666666666664</v>
      </c>
      <c r="T1293" s="40">
        <v>12320</v>
      </c>
      <c r="U1293" s="42">
        <v>800</v>
      </c>
      <c r="V1293" s="40"/>
      <c r="W1293" s="40"/>
      <c r="X1293" s="49">
        <f t="shared" si="138"/>
        <v>798</v>
      </c>
      <c r="Y1293" s="42">
        <f t="shared" si="142"/>
        <v>6572.8600000000006</v>
      </c>
      <c r="Z1293" s="40">
        <f t="shared" si="143"/>
        <v>101475.73333333334</v>
      </c>
      <c r="AA1293" s="42">
        <f t="shared" si="144"/>
        <v>31546.433333333334</v>
      </c>
      <c r="AB1293" s="40"/>
      <c r="AC1293" s="40"/>
      <c r="AD1293" s="40"/>
      <c r="AE1293" s="40"/>
      <c r="AF1293" s="40"/>
      <c r="AG1293" s="40"/>
      <c r="AH1293" s="40"/>
    </row>
    <row r="1294" spans="1:34" s="29" customFormat="1" x14ac:dyDescent="0.25">
      <c r="A1294" s="56">
        <v>1291</v>
      </c>
      <c r="B1294" s="56" t="s">
        <v>871</v>
      </c>
      <c r="C1294" s="40" t="s">
        <v>1336</v>
      </c>
      <c r="D1294" s="40" t="s">
        <v>1337</v>
      </c>
      <c r="E1294" s="44" t="s">
        <v>1348</v>
      </c>
      <c r="F1294" s="40" t="s">
        <v>189</v>
      </c>
      <c r="G1294" s="40" t="s">
        <v>190</v>
      </c>
      <c r="H1294" s="40">
        <v>30</v>
      </c>
      <c r="I1294" s="48">
        <v>43433</v>
      </c>
      <c r="J1294" s="48">
        <v>43476</v>
      </c>
      <c r="K1294" s="48">
        <v>43595</v>
      </c>
      <c r="L1294" s="49">
        <v>43</v>
      </c>
      <c r="M1294" s="49">
        <v>162</v>
      </c>
      <c r="N1294" s="40">
        <v>9239</v>
      </c>
      <c r="O1294" s="42">
        <f t="shared" si="140"/>
        <v>76098.563333333324</v>
      </c>
      <c r="P1294" s="42"/>
      <c r="Q1294" s="42">
        <v>960</v>
      </c>
      <c r="R1294" s="42">
        <f t="shared" si="139"/>
        <v>14</v>
      </c>
      <c r="S1294" s="42">
        <f t="shared" si="141"/>
        <v>7907.2</v>
      </c>
      <c r="T1294" s="40">
        <v>13440</v>
      </c>
      <c r="U1294" s="42">
        <v>840</v>
      </c>
      <c r="V1294" s="40"/>
      <c r="W1294" s="40"/>
      <c r="X1294" s="49">
        <f t="shared" si="138"/>
        <v>878</v>
      </c>
      <c r="Y1294" s="42">
        <f t="shared" si="142"/>
        <v>7231.7933333333331</v>
      </c>
      <c r="Z1294" s="40">
        <f t="shared" si="143"/>
        <v>110700.8</v>
      </c>
      <c r="AA1294" s="42">
        <f t="shared" si="144"/>
        <v>34602.236666666679</v>
      </c>
      <c r="AB1294" s="40"/>
      <c r="AC1294" s="40"/>
      <c r="AD1294" s="40"/>
      <c r="AE1294" s="40"/>
      <c r="AF1294" s="40"/>
      <c r="AG1294" s="40"/>
      <c r="AH1294" s="40"/>
    </row>
    <row r="1295" spans="1:34" s="29" customFormat="1" x14ac:dyDescent="0.25">
      <c r="A1295" s="56">
        <v>1292</v>
      </c>
      <c r="B1295" s="56" t="s">
        <v>871</v>
      </c>
      <c r="C1295" s="40" t="s">
        <v>1336</v>
      </c>
      <c r="D1295" s="40" t="s">
        <v>1337</v>
      </c>
      <c r="E1295" s="44" t="s">
        <v>1349</v>
      </c>
      <c r="F1295" s="40" t="s">
        <v>191</v>
      </c>
      <c r="G1295" s="40" t="s">
        <v>192</v>
      </c>
      <c r="H1295" s="40">
        <v>30</v>
      </c>
      <c r="I1295" s="48">
        <v>43434</v>
      </c>
      <c r="J1295" s="48">
        <v>43477</v>
      </c>
      <c r="K1295" s="48">
        <v>43590</v>
      </c>
      <c r="L1295" s="49">
        <v>43</v>
      </c>
      <c r="M1295" s="49">
        <v>156</v>
      </c>
      <c r="N1295" s="40">
        <v>8539</v>
      </c>
      <c r="O1295" s="42">
        <f t="shared" si="140"/>
        <v>70332.896666666667</v>
      </c>
      <c r="P1295" s="42"/>
      <c r="Q1295" s="42">
        <v>880</v>
      </c>
      <c r="R1295" s="42">
        <f t="shared" si="139"/>
        <v>14</v>
      </c>
      <c r="S1295" s="42">
        <f t="shared" si="141"/>
        <v>7248.2666666666664</v>
      </c>
      <c r="T1295" s="40">
        <v>12320</v>
      </c>
      <c r="U1295" s="42">
        <v>800</v>
      </c>
      <c r="V1295" s="40"/>
      <c r="W1295" s="40"/>
      <c r="X1295" s="49">
        <f t="shared" si="138"/>
        <v>798</v>
      </c>
      <c r="Y1295" s="42">
        <f t="shared" si="142"/>
        <v>6572.8600000000006</v>
      </c>
      <c r="Z1295" s="40">
        <f t="shared" si="143"/>
        <v>101475.73333333334</v>
      </c>
      <c r="AA1295" s="42">
        <f t="shared" si="144"/>
        <v>31142.83666666667</v>
      </c>
      <c r="AB1295" s="40"/>
      <c r="AC1295" s="40"/>
      <c r="AD1295" s="40"/>
      <c r="AE1295" s="40"/>
      <c r="AF1295" s="40"/>
      <c r="AG1295" s="40"/>
      <c r="AH1295" s="40"/>
    </row>
    <row r="1296" spans="1:34" s="29" customFormat="1" x14ac:dyDescent="0.25">
      <c r="A1296" s="56">
        <v>1293</v>
      </c>
      <c r="B1296" s="56" t="s">
        <v>871</v>
      </c>
      <c r="C1296" s="40" t="s">
        <v>1336</v>
      </c>
      <c r="D1296" s="40" t="s">
        <v>1337</v>
      </c>
      <c r="E1296" s="44" t="s">
        <v>1350</v>
      </c>
      <c r="F1296" s="40" t="s">
        <v>193</v>
      </c>
      <c r="G1296" s="40" t="s">
        <v>194</v>
      </c>
      <c r="H1296" s="40">
        <v>30</v>
      </c>
      <c r="I1296" s="48">
        <v>43434</v>
      </c>
      <c r="J1296" s="48">
        <v>43478</v>
      </c>
      <c r="K1296" s="48">
        <v>43595</v>
      </c>
      <c r="L1296" s="49">
        <v>44</v>
      </c>
      <c r="M1296" s="49">
        <v>161</v>
      </c>
      <c r="N1296" s="40">
        <v>8839</v>
      </c>
      <c r="O1296" s="42">
        <f t="shared" si="140"/>
        <v>72803.896666666667</v>
      </c>
      <c r="P1296" s="42"/>
      <c r="Q1296" s="42">
        <v>920</v>
      </c>
      <c r="R1296" s="42">
        <f t="shared" si="139"/>
        <v>14</v>
      </c>
      <c r="S1296" s="42">
        <f t="shared" si="141"/>
        <v>7577.7333333333336</v>
      </c>
      <c r="T1296" s="40">
        <v>12880</v>
      </c>
      <c r="U1296" s="42">
        <v>840</v>
      </c>
      <c r="V1296" s="40"/>
      <c r="W1296" s="40"/>
      <c r="X1296" s="49">
        <f t="shared" si="138"/>
        <v>838</v>
      </c>
      <c r="Y1296" s="42">
        <f t="shared" si="142"/>
        <v>6902.3266666666668</v>
      </c>
      <c r="Z1296" s="40">
        <f t="shared" si="143"/>
        <v>106088.26666666666</v>
      </c>
      <c r="AA1296" s="42">
        <f t="shared" si="144"/>
        <v>33284.369999999995</v>
      </c>
      <c r="AB1296" s="40"/>
      <c r="AC1296" s="40"/>
      <c r="AD1296" s="40"/>
      <c r="AE1296" s="40"/>
      <c r="AF1296" s="40"/>
      <c r="AG1296" s="40"/>
      <c r="AH1296" s="40"/>
    </row>
    <row r="1297" spans="1:34" s="29" customFormat="1" x14ac:dyDescent="0.25">
      <c r="A1297" s="56">
        <v>1294</v>
      </c>
      <c r="B1297" s="56" t="s">
        <v>871</v>
      </c>
      <c r="C1297" s="40" t="s">
        <v>1336</v>
      </c>
      <c r="D1297" s="40" t="s">
        <v>1337</v>
      </c>
      <c r="E1297" s="44" t="s">
        <v>1351</v>
      </c>
      <c r="F1297" s="52" t="s">
        <v>195</v>
      </c>
      <c r="G1297" s="52" t="s">
        <v>196</v>
      </c>
      <c r="H1297" s="40">
        <v>30</v>
      </c>
      <c r="I1297" s="48">
        <v>43434</v>
      </c>
      <c r="J1297" s="48">
        <v>43479</v>
      </c>
      <c r="K1297" s="48">
        <v>43595</v>
      </c>
      <c r="L1297" s="49">
        <v>45</v>
      </c>
      <c r="M1297" s="49">
        <v>161</v>
      </c>
      <c r="N1297" s="40">
        <v>8789</v>
      </c>
      <c r="O1297" s="42">
        <f t="shared" si="140"/>
        <v>72392.063333333324</v>
      </c>
      <c r="P1297" s="42"/>
      <c r="Q1297" s="42">
        <v>880</v>
      </c>
      <c r="R1297" s="42">
        <f t="shared" si="139"/>
        <v>14</v>
      </c>
      <c r="S1297" s="42">
        <f t="shared" si="141"/>
        <v>7248.2666666666664</v>
      </c>
      <c r="T1297" s="40">
        <v>12320</v>
      </c>
      <c r="U1297" s="42">
        <v>800</v>
      </c>
      <c r="V1297" s="40"/>
      <c r="W1297" s="40"/>
      <c r="X1297" s="49">
        <f t="shared" si="138"/>
        <v>798</v>
      </c>
      <c r="Y1297" s="42">
        <f t="shared" si="142"/>
        <v>6572.8600000000006</v>
      </c>
      <c r="Z1297" s="40">
        <f t="shared" si="143"/>
        <v>101475.73333333334</v>
      </c>
      <c r="AA1297" s="42">
        <f t="shared" si="144"/>
        <v>29083.670000000013</v>
      </c>
      <c r="AB1297" s="40"/>
      <c r="AC1297" s="40"/>
      <c r="AD1297" s="40"/>
      <c r="AE1297" s="40"/>
      <c r="AF1297" s="40"/>
      <c r="AG1297" s="40"/>
      <c r="AH1297" s="40"/>
    </row>
    <row r="1298" spans="1:34" s="29" customFormat="1" x14ac:dyDescent="0.25">
      <c r="A1298" s="56">
        <v>1295</v>
      </c>
      <c r="B1298" s="56" t="s">
        <v>871</v>
      </c>
      <c r="C1298" s="40" t="s">
        <v>1336</v>
      </c>
      <c r="D1298" s="40" t="s">
        <v>1337</v>
      </c>
      <c r="E1298" s="44" t="s">
        <v>1352</v>
      </c>
      <c r="F1298" s="40" t="s">
        <v>187</v>
      </c>
      <c r="G1298" s="40" t="s">
        <v>188</v>
      </c>
      <c r="H1298" s="40">
        <v>30</v>
      </c>
      <c r="I1298" s="48">
        <v>43434</v>
      </c>
      <c r="J1298" s="48">
        <v>43479</v>
      </c>
      <c r="K1298" s="48">
        <v>43595</v>
      </c>
      <c r="L1298" s="49">
        <v>45</v>
      </c>
      <c r="M1298" s="49">
        <v>161</v>
      </c>
      <c r="N1298" s="40">
        <v>8491</v>
      </c>
      <c r="O1298" s="42">
        <f t="shared" si="140"/>
        <v>69937.536666666667</v>
      </c>
      <c r="P1298" s="42"/>
      <c r="Q1298" s="42">
        <v>880</v>
      </c>
      <c r="R1298" s="42">
        <f t="shared" si="139"/>
        <v>14</v>
      </c>
      <c r="S1298" s="42">
        <f t="shared" si="141"/>
        <v>7248.2666666666664</v>
      </c>
      <c r="T1298" s="40">
        <v>12320</v>
      </c>
      <c r="U1298" s="42">
        <v>800</v>
      </c>
      <c r="V1298" s="40"/>
      <c r="W1298" s="40"/>
      <c r="X1298" s="49">
        <f t="shared" si="138"/>
        <v>798</v>
      </c>
      <c r="Y1298" s="42">
        <f t="shared" si="142"/>
        <v>6572.8600000000006</v>
      </c>
      <c r="Z1298" s="40">
        <f t="shared" si="143"/>
        <v>101475.73333333334</v>
      </c>
      <c r="AA1298" s="42">
        <f t="shared" si="144"/>
        <v>31538.19666666667</v>
      </c>
      <c r="AB1298" s="40"/>
      <c r="AC1298" s="40"/>
      <c r="AD1298" s="40"/>
      <c r="AE1298" s="40"/>
      <c r="AF1298" s="40"/>
      <c r="AG1298" s="40"/>
      <c r="AH1298" s="40"/>
    </row>
    <row r="1299" spans="1:34" s="29" customFormat="1" x14ac:dyDescent="0.25">
      <c r="A1299" s="56">
        <v>1296</v>
      </c>
      <c r="B1299" s="56" t="s">
        <v>871</v>
      </c>
      <c r="C1299" s="40" t="s">
        <v>1336</v>
      </c>
      <c r="D1299" s="40" t="s">
        <v>1337</v>
      </c>
      <c r="E1299" s="44" t="s">
        <v>1353</v>
      </c>
      <c r="F1299" s="40" t="s">
        <v>189</v>
      </c>
      <c r="G1299" s="40" t="s">
        <v>190</v>
      </c>
      <c r="H1299" s="40">
        <v>30</v>
      </c>
      <c r="I1299" s="48">
        <v>43432</v>
      </c>
      <c r="J1299" s="48">
        <v>43470</v>
      </c>
      <c r="K1299" s="48">
        <v>43573</v>
      </c>
      <c r="L1299" s="49">
        <v>38</v>
      </c>
      <c r="M1299" s="49">
        <v>141</v>
      </c>
      <c r="N1299" s="40">
        <v>9939</v>
      </c>
      <c r="O1299" s="42">
        <f t="shared" si="140"/>
        <v>81864.23</v>
      </c>
      <c r="P1299" s="42"/>
      <c r="Q1299" s="42">
        <v>960</v>
      </c>
      <c r="R1299" s="42">
        <f t="shared" si="139"/>
        <v>14</v>
      </c>
      <c r="S1299" s="42">
        <f t="shared" si="141"/>
        <v>7907.2</v>
      </c>
      <c r="T1299" s="40">
        <v>13440</v>
      </c>
      <c r="U1299" s="42">
        <v>880</v>
      </c>
      <c r="V1299" s="40"/>
      <c r="W1299" s="40"/>
      <c r="X1299" s="49">
        <f t="shared" si="138"/>
        <v>878</v>
      </c>
      <c r="Y1299" s="42">
        <f t="shared" si="142"/>
        <v>7231.7933333333331</v>
      </c>
      <c r="Z1299" s="40">
        <f t="shared" si="143"/>
        <v>110700.8</v>
      </c>
      <c r="AA1299" s="42">
        <f t="shared" si="144"/>
        <v>28836.570000000007</v>
      </c>
      <c r="AB1299" s="40"/>
      <c r="AC1299" s="40"/>
      <c r="AD1299" s="40"/>
      <c r="AE1299" s="40"/>
      <c r="AF1299" s="40"/>
      <c r="AG1299" s="40"/>
      <c r="AH1299" s="40"/>
    </row>
    <row r="1300" spans="1:34" s="29" customFormat="1" x14ac:dyDescent="0.25">
      <c r="A1300" s="56">
        <v>1297</v>
      </c>
      <c r="B1300" s="56" t="s">
        <v>871</v>
      </c>
      <c r="C1300" s="40" t="s">
        <v>1336</v>
      </c>
      <c r="D1300" s="40" t="s">
        <v>1337</v>
      </c>
      <c r="E1300" s="44" t="s">
        <v>1354</v>
      </c>
      <c r="F1300" s="40" t="s">
        <v>191</v>
      </c>
      <c r="G1300" s="40" t="s">
        <v>192</v>
      </c>
      <c r="H1300" s="40">
        <v>30</v>
      </c>
      <c r="I1300" s="48">
        <v>43432</v>
      </c>
      <c r="J1300" s="48">
        <v>43470</v>
      </c>
      <c r="K1300" s="48">
        <v>43572</v>
      </c>
      <c r="L1300" s="49">
        <v>38</v>
      </c>
      <c r="M1300" s="49">
        <v>140</v>
      </c>
      <c r="N1300" s="40">
        <v>9039</v>
      </c>
      <c r="O1300" s="42">
        <f t="shared" si="140"/>
        <v>74451.23</v>
      </c>
      <c r="P1300" s="42"/>
      <c r="Q1300" s="42">
        <v>800</v>
      </c>
      <c r="R1300" s="42">
        <f t="shared" si="139"/>
        <v>14</v>
      </c>
      <c r="S1300" s="42">
        <f t="shared" si="141"/>
        <v>6589.333333333333</v>
      </c>
      <c r="T1300" s="40">
        <v>11200</v>
      </c>
      <c r="U1300" s="42">
        <v>760</v>
      </c>
      <c r="V1300" s="40"/>
      <c r="W1300" s="40"/>
      <c r="X1300" s="49">
        <f t="shared" si="138"/>
        <v>718</v>
      </c>
      <c r="Y1300" s="42">
        <f t="shared" si="142"/>
        <v>5913.9266666666663</v>
      </c>
      <c r="Z1300" s="40">
        <f t="shared" si="143"/>
        <v>92250.666666666657</v>
      </c>
      <c r="AA1300" s="42">
        <f t="shared" si="144"/>
        <v>17799.436666666661</v>
      </c>
      <c r="AB1300" s="40"/>
      <c r="AC1300" s="40"/>
      <c r="AD1300" s="40"/>
      <c r="AE1300" s="40"/>
      <c r="AF1300" s="40"/>
      <c r="AG1300" s="40"/>
      <c r="AH1300" s="40"/>
    </row>
    <row r="1301" spans="1:34" s="29" customFormat="1" x14ac:dyDescent="0.25">
      <c r="A1301" s="56">
        <v>1298</v>
      </c>
      <c r="B1301" s="56" t="s">
        <v>871</v>
      </c>
      <c r="C1301" s="40" t="s">
        <v>1336</v>
      </c>
      <c r="D1301" s="40" t="s">
        <v>1337</v>
      </c>
      <c r="E1301" s="44" t="s">
        <v>1355</v>
      </c>
      <c r="F1301" s="40" t="s">
        <v>193</v>
      </c>
      <c r="G1301" s="40" t="s">
        <v>194</v>
      </c>
      <c r="H1301" s="40">
        <v>30</v>
      </c>
      <c r="I1301" s="48">
        <v>43432</v>
      </c>
      <c r="J1301" s="48">
        <v>43470</v>
      </c>
      <c r="K1301" s="48">
        <v>43593</v>
      </c>
      <c r="L1301" s="49">
        <v>38</v>
      </c>
      <c r="M1301" s="49">
        <v>161</v>
      </c>
      <c r="N1301" s="40">
        <v>9019</v>
      </c>
      <c r="O1301" s="42">
        <f t="shared" si="140"/>
        <v>74286.496666666659</v>
      </c>
      <c r="P1301" s="42"/>
      <c r="Q1301" s="42">
        <v>960</v>
      </c>
      <c r="R1301" s="42">
        <f t="shared" si="139"/>
        <v>14</v>
      </c>
      <c r="S1301" s="42">
        <f t="shared" si="141"/>
        <v>7907.2</v>
      </c>
      <c r="T1301" s="40">
        <v>13440</v>
      </c>
      <c r="U1301" s="42">
        <v>880</v>
      </c>
      <c r="V1301" s="40"/>
      <c r="W1301" s="40"/>
      <c r="X1301" s="49">
        <f t="shared" si="138"/>
        <v>878</v>
      </c>
      <c r="Y1301" s="42">
        <f t="shared" si="142"/>
        <v>7231.7933333333331</v>
      </c>
      <c r="Z1301" s="40">
        <f t="shared" si="143"/>
        <v>110700.8</v>
      </c>
      <c r="AA1301" s="42">
        <f t="shared" si="144"/>
        <v>36414.303333333344</v>
      </c>
      <c r="AB1301" s="40"/>
      <c r="AC1301" s="40"/>
      <c r="AD1301" s="40"/>
      <c r="AE1301" s="40"/>
      <c r="AF1301" s="40"/>
      <c r="AG1301" s="40"/>
      <c r="AH1301" s="40"/>
    </row>
    <row r="1302" spans="1:34" s="29" customFormat="1" x14ac:dyDescent="0.25">
      <c r="A1302" s="56">
        <v>1299</v>
      </c>
      <c r="B1302" s="56" t="s">
        <v>871</v>
      </c>
      <c r="C1302" s="40" t="s">
        <v>1336</v>
      </c>
      <c r="D1302" s="40" t="s">
        <v>1337</v>
      </c>
      <c r="E1302" s="44" t="s">
        <v>1356</v>
      </c>
      <c r="F1302" s="40" t="s">
        <v>195</v>
      </c>
      <c r="G1302" s="40" t="s">
        <v>196</v>
      </c>
      <c r="H1302" s="40">
        <v>30</v>
      </c>
      <c r="I1302" s="48">
        <v>43432</v>
      </c>
      <c r="J1302" s="48">
        <v>43471</v>
      </c>
      <c r="K1302" s="48">
        <v>43604</v>
      </c>
      <c r="L1302" s="49">
        <v>39</v>
      </c>
      <c r="M1302" s="49">
        <v>172</v>
      </c>
      <c r="N1302" s="40">
        <v>9239</v>
      </c>
      <c r="O1302" s="42">
        <f t="shared" si="140"/>
        <v>76098.563333333324</v>
      </c>
      <c r="P1302" s="42"/>
      <c r="Q1302" s="42">
        <v>920</v>
      </c>
      <c r="R1302" s="42">
        <f t="shared" si="139"/>
        <v>14</v>
      </c>
      <c r="S1302" s="42">
        <f t="shared" si="141"/>
        <v>7577.7333333333336</v>
      </c>
      <c r="T1302" s="40">
        <v>12880</v>
      </c>
      <c r="U1302" s="42">
        <v>880</v>
      </c>
      <c r="V1302" s="40"/>
      <c r="W1302" s="40"/>
      <c r="X1302" s="49">
        <f t="shared" si="138"/>
        <v>838</v>
      </c>
      <c r="Y1302" s="42">
        <f t="shared" si="142"/>
        <v>6902.3266666666668</v>
      </c>
      <c r="Z1302" s="40">
        <f t="shared" si="143"/>
        <v>106088.26666666666</v>
      </c>
      <c r="AA1302" s="42">
        <f t="shared" si="144"/>
        <v>29989.703333333338</v>
      </c>
      <c r="AB1302" s="40"/>
      <c r="AC1302" s="40"/>
      <c r="AD1302" s="40"/>
      <c r="AE1302" s="40"/>
      <c r="AF1302" s="40"/>
      <c r="AG1302" s="40"/>
      <c r="AH1302" s="40"/>
    </row>
    <row r="1303" spans="1:34" s="29" customFormat="1" x14ac:dyDescent="0.25">
      <c r="A1303" s="56">
        <v>1300</v>
      </c>
      <c r="B1303" s="56" t="s">
        <v>871</v>
      </c>
      <c r="C1303" s="40" t="s">
        <v>1336</v>
      </c>
      <c r="D1303" s="40" t="s">
        <v>1337</v>
      </c>
      <c r="E1303" s="44" t="s">
        <v>1357</v>
      </c>
      <c r="F1303" s="40" t="s">
        <v>197</v>
      </c>
      <c r="G1303" s="40" t="s">
        <v>198</v>
      </c>
      <c r="H1303" s="40">
        <v>30</v>
      </c>
      <c r="I1303" s="48">
        <v>43432</v>
      </c>
      <c r="J1303" s="48">
        <v>43470</v>
      </c>
      <c r="K1303" s="48">
        <v>43593</v>
      </c>
      <c r="L1303" s="49">
        <v>38</v>
      </c>
      <c r="M1303" s="49">
        <v>161</v>
      </c>
      <c r="N1303" s="40">
        <v>9039</v>
      </c>
      <c r="O1303" s="42">
        <f t="shared" si="140"/>
        <v>74451.23</v>
      </c>
      <c r="P1303" s="42"/>
      <c r="Q1303" s="42">
        <v>960</v>
      </c>
      <c r="R1303" s="42">
        <f t="shared" si="139"/>
        <v>14.458333333333334</v>
      </c>
      <c r="S1303" s="42">
        <f t="shared" si="141"/>
        <v>7907.2</v>
      </c>
      <c r="T1303" s="40">
        <v>13880</v>
      </c>
      <c r="U1303" s="42">
        <v>880</v>
      </c>
      <c r="V1303" s="40"/>
      <c r="W1303" s="40"/>
      <c r="X1303" s="49">
        <f t="shared" si="138"/>
        <v>878</v>
      </c>
      <c r="Y1303" s="42">
        <f t="shared" si="142"/>
        <v>7231.7933333333331</v>
      </c>
      <c r="Z1303" s="40">
        <f t="shared" si="143"/>
        <v>114324.93333333333</v>
      </c>
      <c r="AA1303" s="42">
        <f t="shared" si="144"/>
        <v>39873.703333333338</v>
      </c>
      <c r="AB1303" s="40"/>
      <c r="AC1303" s="40"/>
      <c r="AD1303" s="40"/>
      <c r="AE1303" s="40"/>
      <c r="AF1303" s="40"/>
      <c r="AG1303" s="40"/>
      <c r="AH1303" s="40"/>
    </row>
    <row r="1304" spans="1:34" s="29" customFormat="1" x14ac:dyDescent="0.25">
      <c r="A1304" s="56">
        <v>1301</v>
      </c>
      <c r="B1304" s="56" t="s">
        <v>871</v>
      </c>
      <c r="C1304" s="40" t="s">
        <v>1336</v>
      </c>
      <c r="D1304" s="40" t="s">
        <v>1337</v>
      </c>
      <c r="E1304" s="44" t="s">
        <v>1358</v>
      </c>
      <c r="F1304" s="40" t="s">
        <v>199</v>
      </c>
      <c r="G1304" s="40" t="s">
        <v>200</v>
      </c>
      <c r="H1304" s="40">
        <v>30</v>
      </c>
      <c r="I1304" s="48">
        <v>43431</v>
      </c>
      <c r="J1304" s="48">
        <v>43470</v>
      </c>
      <c r="K1304" s="48">
        <v>43572</v>
      </c>
      <c r="L1304" s="49">
        <v>39</v>
      </c>
      <c r="M1304" s="49">
        <v>141</v>
      </c>
      <c r="N1304" s="40">
        <v>8939</v>
      </c>
      <c r="O1304" s="42">
        <f t="shared" si="140"/>
        <v>73627.563333333324</v>
      </c>
      <c r="P1304" s="42"/>
      <c r="Q1304" s="42">
        <v>800</v>
      </c>
      <c r="R1304" s="42">
        <f t="shared" si="139"/>
        <v>14</v>
      </c>
      <c r="S1304" s="42">
        <f t="shared" si="141"/>
        <v>6589.333333333333</v>
      </c>
      <c r="T1304" s="40">
        <v>11200</v>
      </c>
      <c r="U1304" s="42">
        <v>720</v>
      </c>
      <c r="V1304" s="40"/>
      <c r="W1304" s="40"/>
      <c r="X1304" s="49">
        <f t="shared" si="138"/>
        <v>718</v>
      </c>
      <c r="Y1304" s="42">
        <f t="shared" si="142"/>
        <v>5913.9266666666663</v>
      </c>
      <c r="Z1304" s="40">
        <f t="shared" si="143"/>
        <v>92250.666666666657</v>
      </c>
      <c r="AA1304" s="42">
        <f t="shared" si="144"/>
        <v>18623.103333333333</v>
      </c>
      <c r="AB1304" s="40"/>
      <c r="AC1304" s="40"/>
      <c r="AD1304" s="40"/>
      <c r="AE1304" s="40"/>
      <c r="AF1304" s="40"/>
      <c r="AG1304" s="40"/>
      <c r="AH1304" s="40"/>
    </row>
    <row r="1305" spans="1:34" s="29" customFormat="1" x14ac:dyDescent="0.25">
      <c r="A1305" s="56">
        <v>1302</v>
      </c>
      <c r="B1305" s="56" t="s">
        <v>871</v>
      </c>
      <c r="C1305" s="40" t="s">
        <v>1336</v>
      </c>
      <c r="D1305" s="40" t="s">
        <v>1337</v>
      </c>
      <c r="E1305" s="44" t="s">
        <v>1359</v>
      </c>
      <c r="F1305" s="40" t="s">
        <v>201</v>
      </c>
      <c r="G1305" s="40" t="s">
        <v>202</v>
      </c>
      <c r="H1305" s="40">
        <v>30</v>
      </c>
      <c r="I1305" s="48">
        <v>43431</v>
      </c>
      <c r="J1305" s="48">
        <v>43471</v>
      </c>
      <c r="K1305" s="48">
        <v>43573</v>
      </c>
      <c r="L1305" s="49">
        <v>40</v>
      </c>
      <c r="M1305" s="49">
        <v>142</v>
      </c>
      <c r="N1305" s="40">
        <v>8839</v>
      </c>
      <c r="O1305" s="42">
        <f t="shared" si="140"/>
        <v>72803.896666666667</v>
      </c>
      <c r="P1305" s="42"/>
      <c r="Q1305" s="42">
        <v>800</v>
      </c>
      <c r="R1305" s="42">
        <f t="shared" si="139"/>
        <v>14</v>
      </c>
      <c r="S1305" s="42">
        <f t="shared" si="141"/>
        <v>6589.333333333333</v>
      </c>
      <c r="T1305" s="40">
        <v>11200</v>
      </c>
      <c r="U1305" s="42">
        <v>760</v>
      </c>
      <c r="V1305" s="40"/>
      <c r="W1305" s="40"/>
      <c r="X1305" s="49">
        <f t="shared" si="138"/>
        <v>718</v>
      </c>
      <c r="Y1305" s="42">
        <f t="shared" si="142"/>
        <v>5913.9266666666663</v>
      </c>
      <c r="Z1305" s="40">
        <f t="shared" si="143"/>
        <v>92250.666666666657</v>
      </c>
      <c r="AA1305" s="42">
        <f t="shared" si="144"/>
        <v>19446.76999999999</v>
      </c>
      <c r="AB1305" s="40"/>
      <c r="AC1305" s="40"/>
      <c r="AD1305" s="40"/>
      <c r="AE1305" s="40"/>
      <c r="AF1305" s="40"/>
      <c r="AG1305" s="40"/>
      <c r="AH1305" s="40"/>
    </row>
    <row r="1306" spans="1:34" s="29" customFormat="1" x14ac:dyDescent="0.25">
      <c r="A1306" s="56">
        <v>1303</v>
      </c>
      <c r="B1306" s="56" t="s">
        <v>871</v>
      </c>
      <c r="C1306" s="40" t="s">
        <v>1336</v>
      </c>
      <c r="D1306" s="40" t="s">
        <v>1337</v>
      </c>
      <c r="E1306" s="44" t="s">
        <v>1360</v>
      </c>
      <c r="F1306" s="40" t="s">
        <v>203</v>
      </c>
      <c r="G1306" s="40" t="s">
        <v>204</v>
      </c>
      <c r="H1306" s="40">
        <v>30</v>
      </c>
      <c r="I1306" s="48">
        <v>43431</v>
      </c>
      <c r="J1306" s="48">
        <v>43470</v>
      </c>
      <c r="K1306" s="48">
        <v>43572</v>
      </c>
      <c r="L1306" s="49">
        <v>39</v>
      </c>
      <c r="M1306" s="49">
        <v>141</v>
      </c>
      <c r="N1306" s="40">
        <v>8839</v>
      </c>
      <c r="O1306" s="42">
        <f t="shared" si="140"/>
        <v>72803.896666666667</v>
      </c>
      <c r="P1306" s="42"/>
      <c r="Q1306" s="42">
        <v>840</v>
      </c>
      <c r="R1306" s="42">
        <f t="shared" si="139"/>
        <v>14.666666666666666</v>
      </c>
      <c r="S1306" s="42">
        <f t="shared" si="141"/>
        <v>6918.8</v>
      </c>
      <c r="T1306" s="40">
        <v>12320</v>
      </c>
      <c r="U1306" s="42">
        <v>760</v>
      </c>
      <c r="V1306" s="40"/>
      <c r="W1306" s="40"/>
      <c r="X1306" s="49">
        <f t="shared" si="138"/>
        <v>758</v>
      </c>
      <c r="Y1306" s="42">
        <f t="shared" si="142"/>
        <v>6243.3933333333325</v>
      </c>
      <c r="Z1306" s="40">
        <f t="shared" si="143"/>
        <v>101475.73333333334</v>
      </c>
      <c r="AA1306" s="42">
        <f t="shared" si="144"/>
        <v>28671.83666666667</v>
      </c>
      <c r="AB1306" s="40"/>
      <c r="AC1306" s="40"/>
      <c r="AD1306" s="40"/>
      <c r="AE1306" s="40"/>
      <c r="AF1306" s="40"/>
      <c r="AG1306" s="40"/>
      <c r="AH1306" s="40"/>
    </row>
    <row r="1307" spans="1:34" s="29" customFormat="1" x14ac:dyDescent="0.25">
      <c r="A1307" s="56">
        <v>1304</v>
      </c>
      <c r="B1307" s="56" t="s">
        <v>871</v>
      </c>
      <c r="C1307" s="40" t="s">
        <v>1336</v>
      </c>
      <c r="D1307" s="40" t="s">
        <v>1337</v>
      </c>
      <c r="E1307" s="44" t="s">
        <v>1361</v>
      </c>
      <c r="F1307" s="40" t="s">
        <v>205</v>
      </c>
      <c r="G1307" s="40" t="s">
        <v>206</v>
      </c>
      <c r="H1307" s="40">
        <v>30</v>
      </c>
      <c r="I1307" s="48">
        <v>43431</v>
      </c>
      <c r="J1307" s="48">
        <v>43477</v>
      </c>
      <c r="K1307" s="48">
        <v>43594</v>
      </c>
      <c r="L1307" s="49">
        <v>46</v>
      </c>
      <c r="M1307" s="49">
        <v>163</v>
      </c>
      <c r="N1307" s="40">
        <v>7605</v>
      </c>
      <c r="O1307" s="42">
        <f t="shared" si="140"/>
        <v>62639.85</v>
      </c>
      <c r="P1307" s="42"/>
      <c r="Q1307" s="42">
        <v>760</v>
      </c>
      <c r="R1307" s="42">
        <f t="shared" si="139"/>
        <v>14</v>
      </c>
      <c r="S1307" s="42">
        <f t="shared" si="141"/>
        <v>6259.8666666666659</v>
      </c>
      <c r="T1307" s="40">
        <v>10640</v>
      </c>
      <c r="U1307" s="42">
        <v>720</v>
      </c>
      <c r="V1307" s="40"/>
      <c r="W1307" s="40"/>
      <c r="X1307" s="49">
        <f t="shared" si="138"/>
        <v>678</v>
      </c>
      <c r="Y1307" s="42">
        <f t="shared" si="142"/>
        <v>5584.46</v>
      </c>
      <c r="Z1307" s="40">
        <f t="shared" si="143"/>
        <v>87638.133333333317</v>
      </c>
      <c r="AA1307" s="42">
        <f t="shared" si="144"/>
        <v>24998.283333333318</v>
      </c>
      <c r="AB1307" s="40"/>
      <c r="AC1307" s="40"/>
      <c r="AD1307" s="40"/>
      <c r="AE1307" s="40"/>
      <c r="AF1307" s="40"/>
      <c r="AG1307" s="40"/>
      <c r="AH1307" s="40"/>
    </row>
    <row r="1308" spans="1:34" s="29" customFormat="1" x14ac:dyDescent="0.25">
      <c r="A1308" s="56">
        <v>1305</v>
      </c>
      <c r="B1308" s="56" t="s">
        <v>871</v>
      </c>
      <c r="C1308" s="40" t="s">
        <v>1336</v>
      </c>
      <c r="D1308" s="40" t="s">
        <v>1337</v>
      </c>
      <c r="E1308" s="44" t="s">
        <v>1362</v>
      </c>
      <c r="F1308" s="40" t="s">
        <v>208</v>
      </c>
      <c r="G1308" s="40" t="s">
        <v>209</v>
      </c>
      <c r="H1308" s="40">
        <v>30</v>
      </c>
      <c r="I1308" s="48">
        <v>43431</v>
      </c>
      <c r="J1308" s="48">
        <v>43481</v>
      </c>
      <c r="K1308" s="48">
        <v>43572</v>
      </c>
      <c r="L1308" s="49">
        <v>50</v>
      </c>
      <c r="M1308" s="49">
        <v>141</v>
      </c>
      <c r="N1308" s="40">
        <v>8739</v>
      </c>
      <c r="O1308" s="42">
        <f t="shared" si="140"/>
        <v>71980.23</v>
      </c>
      <c r="P1308" s="42"/>
      <c r="Q1308" s="42">
        <v>800</v>
      </c>
      <c r="R1308" s="42">
        <f t="shared" si="139"/>
        <v>14</v>
      </c>
      <c r="S1308" s="42">
        <f t="shared" si="141"/>
        <v>6589.333333333333</v>
      </c>
      <c r="T1308" s="40">
        <v>11200</v>
      </c>
      <c r="U1308" s="42">
        <v>720</v>
      </c>
      <c r="V1308" s="40"/>
      <c r="W1308" s="40"/>
      <c r="X1308" s="49">
        <f t="shared" si="138"/>
        <v>718</v>
      </c>
      <c r="Y1308" s="42">
        <f t="shared" si="142"/>
        <v>5913.9266666666663</v>
      </c>
      <c r="Z1308" s="40">
        <f t="shared" si="143"/>
        <v>92250.666666666657</v>
      </c>
      <c r="AA1308" s="42">
        <f t="shared" si="144"/>
        <v>20270.436666666661</v>
      </c>
      <c r="AB1308" s="40"/>
      <c r="AC1308" s="40"/>
      <c r="AD1308" s="40"/>
      <c r="AE1308" s="40"/>
      <c r="AF1308" s="40"/>
      <c r="AG1308" s="40"/>
      <c r="AH1308" s="40"/>
    </row>
    <row r="1309" spans="1:34" s="24" customFormat="1" x14ac:dyDescent="0.25">
      <c r="A1309" s="100">
        <v>1306</v>
      </c>
      <c r="B1309" s="100" t="s">
        <v>871</v>
      </c>
      <c r="C1309" s="95" t="s">
        <v>1336</v>
      </c>
      <c r="D1309" s="95" t="s">
        <v>1337</v>
      </c>
      <c r="E1309" s="101" t="s">
        <v>1363</v>
      </c>
      <c r="F1309" s="95" t="s">
        <v>210</v>
      </c>
      <c r="G1309" s="95" t="s">
        <v>211</v>
      </c>
      <c r="H1309" s="95">
        <v>30</v>
      </c>
      <c r="I1309" s="102">
        <v>43431</v>
      </c>
      <c r="J1309" s="102">
        <v>43478</v>
      </c>
      <c r="K1309" s="102">
        <v>43593</v>
      </c>
      <c r="L1309" s="94">
        <v>47</v>
      </c>
      <c r="M1309" s="94">
        <v>162</v>
      </c>
      <c r="N1309" s="95">
        <v>8490</v>
      </c>
      <c r="O1309" s="79">
        <f t="shared" si="140"/>
        <v>69929.3</v>
      </c>
      <c r="P1309" s="79"/>
      <c r="Q1309" s="79">
        <v>920</v>
      </c>
      <c r="R1309" s="79">
        <f t="shared" si="139"/>
        <v>14</v>
      </c>
      <c r="S1309" s="79">
        <f t="shared" si="141"/>
        <v>7577.7333333333336</v>
      </c>
      <c r="T1309" s="95">
        <v>12880</v>
      </c>
      <c r="U1309" s="79">
        <v>840</v>
      </c>
      <c r="V1309" s="95"/>
      <c r="W1309" s="95"/>
      <c r="X1309" s="94">
        <f t="shared" si="138"/>
        <v>838</v>
      </c>
      <c r="Y1309" s="79">
        <f t="shared" si="142"/>
        <v>6902.3266666666668</v>
      </c>
      <c r="Z1309" s="95">
        <f t="shared" si="143"/>
        <v>106088.26666666666</v>
      </c>
      <c r="AA1309" s="79">
        <f t="shared" si="144"/>
        <v>36158.96666666666</v>
      </c>
      <c r="AB1309" s="95"/>
      <c r="AC1309" s="95"/>
      <c r="AD1309" s="95"/>
      <c r="AE1309" s="95"/>
      <c r="AF1309" s="95"/>
      <c r="AG1309" s="95"/>
      <c r="AH1309" s="95"/>
    </row>
    <row r="1310" spans="1:34" s="29" customFormat="1" x14ac:dyDescent="0.25">
      <c r="A1310" s="56">
        <v>1307</v>
      </c>
      <c r="B1310" s="56" t="s">
        <v>871</v>
      </c>
      <c r="C1310" s="40" t="s">
        <v>872</v>
      </c>
      <c r="D1310" s="40" t="s">
        <v>873</v>
      </c>
      <c r="E1310" s="44" t="s">
        <v>874</v>
      </c>
      <c r="F1310" s="40" t="s">
        <v>212</v>
      </c>
      <c r="G1310" s="40" t="s">
        <v>213</v>
      </c>
      <c r="H1310" s="40">
        <v>30</v>
      </c>
      <c r="I1310" s="48">
        <v>43426</v>
      </c>
      <c r="J1310" s="48">
        <v>43467</v>
      </c>
      <c r="K1310" s="48">
        <v>43587</v>
      </c>
      <c r="L1310" s="49">
        <v>41</v>
      </c>
      <c r="M1310" s="49">
        <v>161</v>
      </c>
      <c r="N1310" s="40">
        <v>9139</v>
      </c>
      <c r="O1310" s="42">
        <f t="shared" si="140"/>
        <v>75274.896666666667</v>
      </c>
      <c r="P1310" s="42"/>
      <c r="Q1310" s="42">
        <v>880</v>
      </c>
      <c r="R1310" s="42">
        <f t="shared" si="139"/>
        <v>12.727272727272727</v>
      </c>
      <c r="S1310" s="42">
        <f t="shared" si="141"/>
        <v>7248.2666666666664</v>
      </c>
      <c r="T1310" s="40">
        <v>11200</v>
      </c>
      <c r="U1310" s="42">
        <v>800</v>
      </c>
      <c r="V1310" s="40"/>
      <c r="W1310" s="40"/>
      <c r="X1310" s="49">
        <f t="shared" si="138"/>
        <v>798</v>
      </c>
      <c r="Y1310" s="42">
        <f t="shared" si="142"/>
        <v>6572.8600000000006</v>
      </c>
      <c r="Z1310" s="40">
        <f t="shared" si="143"/>
        <v>92250.666666666657</v>
      </c>
      <c r="AA1310" s="42">
        <f t="shared" si="144"/>
        <v>16975.76999999999</v>
      </c>
      <c r="AB1310" s="40"/>
      <c r="AC1310" s="40"/>
      <c r="AD1310" s="40"/>
      <c r="AE1310" s="40"/>
      <c r="AF1310" s="40"/>
      <c r="AG1310" s="40"/>
      <c r="AH1310" s="40"/>
    </row>
    <row r="1311" spans="1:34" s="29" customFormat="1" x14ac:dyDescent="0.25">
      <c r="A1311" s="56">
        <v>1308</v>
      </c>
      <c r="B1311" s="56" t="s">
        <v>871</v>
      </c>
      <c r="C1311" s="40" t="s">
        <v>872</v>
      </c>
      <c r="D1311" s="40" t="s">
        <v>873</v>
      </c>
      <c r="E1311" s="44" t="s">
        <v>875</v>
      </c>
      <c r="F1311" s="40" t="s">
        <v>214</v>
      </c>
      <c r="G1311" s="40" t="s">
        <v>215</v>
      </c>
      <c r="H1311" s="40">
        <v>30</v>
      </c>
      <c r="I1311" s="48">
        <v>43426</v>
      </c>
      <c r="J1311" s="48">
        <v>43468</v>
      </c>
      <c r="K1311" s="48">
        <v>43586</v>
      </c>
      <c r="L1311" s="49">
        <v>42</v>
      </c>
      <c r="M1311" s="49">
        <v>160</v>
      </c>
      <c r="N1311" s="40">
        <v>9739</v>
      </c>
      <c r="O1311" s="42">
        <f t="shared" si="140"/>
        <v>80216.896666666667</v>
      </c>
      <c r="P1311" s="42"/>
      <c r="Q1311" s="42">
        <v>960</v>
      </c>
      <c r="R1311" s="42">
        <f t="shared" si="139"/>
        <v>14</v>
      </c>
      <c r="S1311" s="42">
        <f t="shared" si="141"/>
        <v>7907.2</v>
      </c>
      <c r="T1311" s="40">
        <v>13440</v>
      </c>
      <c r="U1311" s="42">
        <v>920</v>
      </c>
      <c r="V1311" s="40"/>
      <c r="W1311" s="40"/>
      <c r="X1311" s="49">
        <f t="shared" si="138"/>
        <v>878</v>
      </c>
      <c r="Y1311" s="42">
        <f t="shared" si="142"/>
        <v>7231.7933333333331</v>
      </c>
      <c r="Z1311" s="40">
        <f t="shared" si="143"/>
        <v>110700.8</v>
      </c>
      <c r="AA1311" s="42">
        <f t="shared" si="144"/>
        <v>30483.903333333335</v>
      </c>
      <c r="AB1311" s="40"/>
      <c r="AC1311" s="40"/>
      <c r="AD1311" s="40"/>
      <c r="AE1311" s="40"/>
      <c r="AF1311" s="40"/>
      <c r="AG1311" s="40"/>
      <c r="AH1311" s="40"/>
    </row>
    <row r="1312" spans="1:34" s="29" customFormat="1" x14ac:dyDescent="0.25">
      <c r="A1312" s="56">
        <v>1309</v>
      </c>
      <c r="B1312" s="56" t="s">
        <v>871</v>
      </c>
      <c r="C1312" s="40" t="s">
        <v>872</v>
      </c>
      <c r="D1312" s="40" t="s">
        <v>873</v>
      </c>
      <c r="E1312" s="44" t="s">
        <v>876</v>
      </c>
      <c r="F1312" s="40" t="s">
        <v>216</v>
      </c>
      <c r="G1312" s="40" t="s">
        <v>217</v>
      </c>
      <c r="H1312" s="40">
        <v>30</v>
      </c>
      <c r="I1312" s="48">
        <v>43426</v>
      </c>
      <c r="J1312" s="48">
        <v>43468</v>
      </c>
      <c r="K1312" s="48">
        <v>43587</v>
      </c>
      <c r="L1312" s="49">
        <v>42</v>
      </c>
      <c r="M1312" s="49">
        <v>161</v>
      </c>
      <c r="N1312" s="40">
        <v>9139</v>
      </c>
      <c r="O1312" s="42">
        <f t="shared" si="140"/>
        <v>75274.896666666667</v>
      </c>
      <c r="P1312" s="42"/>
      <c r="Q1312" s="42">
        <v>920</v>
      </c>
      <c r="R1312" s="42">
        <f t="shared" si="139"/>
        <v>15.086956521739131</v>
      </c>
      <c r="S1312" s="42">
        <f t="shared" si="141"/>
        <v>7577.7333333333336</v>
      </c>
      <c r="T1312" s="40">
        <v>13880</v>
      </c>
      <c r="U1312" s="42">
        <v>840</v>
      </c>
      <c r="V1312" s="40"/>
      <c r="W1312" s="40"/>
      <c r="X1312" s="49">
        <f t="shared" ref="X1312:X1356" si="145">Q1312-82</f>
        <v>838</v>
      </c>
      <c r="Y1312" s="42">
        <f t="shared" si="142"/>
        <v>6902.3266666666668</v>
      </c>
      <c r="Z1312" s="40">
        <f t="shared" si="143"/>
        <v>114324.93333333333</v>
      </c>
      <c r="AA1312" s="42">
        <f t="shared" si="144"/>
        <v>39050.036666666667</v>
      </c>
      <c r="AB1312" s="40"/>
      <c r="AC1312" s="40"/>
      <c r="AD1312" s="40"/>
      <c r="AE1312" s="40"/>
      <c r="AF1312" s="40"/>
      <c r="AG1312" s="40"/>
      <c r="AH1312" s="40"/>
    </row>
    <row r="1313" spans="1:34" s="29" customFormat="1" x14ac:dyDescent="0.25">
      <c r="A1313" s="56">
        <v>1310</v>
      </c>
      <c r="B1313" s="56" t="s">
        <v>871</v>
      </c>
      <c r="C1313" s="40" t="s">
        <v>872</v>
      </c>
      <c r="D1313" s="40" t="s">
        <v>873</v>
      </c>
      <c r="E1313" s="44" t="s">
        <v>877</v>
      </c>
      <c r="F1313" s="40" t="s">
        <v>218</v>
      </c>
      <c r="G1313" s="40" t="s">
        <v>209</v>
      </c>
      <c r="H1313" s="40">
        <v>30</v>
      </c>
      <c r="I1313" s="48">
        <v>43426</v>
      </c>
      <c r="J1313" s="48">
        <v>43467</v>
      </c>
      <c r="K1313" s="48">
        <v>43586</v>
      </c>
      <c r="L1313" s="49">
        <v>41</v>
      </c>
      <c r="M1313" s="49">
        <v>160</v>
      </c>
      <c r="N1313" s="40">
        <v>9039</v>
      </c>
      <c r="O1313" s="42">
        <f t="shared" si="140"/>
        <v>74451.23</v>
      </c>
      <c r="P1313" s="42"/>
      <c r="Q1313" s="42">
        <v>920</v>
      </c>
      <c r="R1313" s="42">
        <f t="shared" si="139"/>
        <v>14</v>
      </c>
      <c r="S1313" s="42">
        <f t="shared" si="141"/>
        <v>7577.7333333333336</v>
      </c>
      <c r="T1313" s="40">
        <v>12880</v>
      </c>
      <c r="U1313" s="42">
        <v>840</v>
      </c>
      <c r="V1313" s="40"/>
      <c r="W1313" s="40"/>
      <c r="X1313" s="49">
        <f t="shared" si="145"/>
        <v>838</v>
      </c>
      <c r="Y1313" s="42">
        <f t="shared" si="142"/>
        <v>6902.3266666666668</v>
      </c>
      <c r="Z1313" s="40">
        <f t="shared" si="143"/>
        <v>106088.26666666666</v>
      </c>
      <c r="AA1313" s="42">
        <f t="shared" si="144"/>
        <v>31637.036666666667</v>
      </c>
      <c r="AB1313" s="40"/>
      <c r="AC1313" s="40"/>
      <c r="AD1313" s="40"/>
      <c r="AE1313" s="40"/>
      <c r="AF1313" s="40"/>
      <c r="AG1313" s="40"/>
      <c r="AH1313" s="40"/>
    </row>
    <row r="1314" spans="1:34" s="29" customFormat="1" x14ac:dyDescent="0.25">
      <c r="A1314" s="56">
        <v>1311</v>
      </c>
      <c r="B1314" s="56" t="s">
        <v>871</v>
      </c>
      <c r="C1314" s="40" t="s">
        <v>872</v>
      </c>
      <c r="D1314" s="40" t="s">
        <v>873</v>
      </c>
      <c r="E1314" s="44" t="s">
        <v>878</v>
      </c>
      <c r="F1314" s="40" t="s">
        <v>219</v>
      </c>
      <c r="G1314" s="40" t="s">
        <v>220</v>
      </c>
      <c r="H1314" s="40">
        <v>30</v>
      </c>
      <c r="I1314" s="48">
        <v>43426</v>
      </c>
      <c r="J1314" s="48">
        <v>43468</v>
      </c>
      <c r="K1314" s="48">
        <v>43587</v>
      </c>
      <c r="L1314" s="49">
        <v>42</v>
      </c>
      <c r="M1314" s="49">
        <v>161</v>
      </c>
      <c r="N1314" s="40">
        <v>8939</v>
      </c>
      <c r="O1314" s="42">
        <f t="shared" si="140"/>
        <v>73627.563333333324</v>
      </c>
      <c r="P1314" s="42"/>
      <c r="Q1314" s="42">
        <v>880</v>
      </c>
      <c r="R1314" s="42">
        <f t="shared" si="139"/>
        <v>14</v>
      </c>
      <c r="S1314" s="42">
        <f t="shared" si="141"/>
        <v>7248.2666666666664</v>
      </c>
      <c r="T1314" s="40">
        <v>12320</v>
      </c>
      <c r="U1314" s="42">
        <v>840</v>
      </c>
      <c r="V1314" s="40"/>
      <c r="W1314" s="40"/>
      <c r="X1314" s="49">
        <f t="shared" si="145"/>
        <v>798</v>
      </c>
      <c r="Y1314" s="42">
        <f t="shared" si="142"/>
        <v>6572.8600000000006</v>
      </c>
      <c r="Z1314" s="40">
        <f t="shared" si="143"/>
        <v>101475.73333333334</v>
      </c>
      <c r="AA1314" s="42">
        <f t="shared" si="144"/>
        <v>27848.170000000013</v>
      </c>
      <c r="AB1314" s="40"/>
      <c r="AC1314" s="40"/>
      <c r="AD1314" s="40"/>
      <c r="AE1314" s="40"/>
      <c r="AF1314" s="40"/>
      <c r="AG1314" s="40"/>
      <c r="AH1314" s="40"/>
    </row>
    <row r="1315" spans="1:34" s="29" customFormat="1" x14ac:dyDescent="0.25">
      <c r="A1315" s="56">
        <v>1312</v>
      </c>
      <c r="B1315" s="56" t="s">
        <v>871</v>
      </c>
      <c r="C1315" s="40" t="s">
        <v>872</v>
      </c>
      <c r="D1315" s="40" t="s">
        <v>873</v>
      </c>
      <c r="E1315" s="44" t="s">
        <v>879</v>
      </c>
      <c r="F1315" s="40" t="s">
        <v>221</v>
      </c>
      <c r="G1315" s="40" t="s">
        <v>222</v>
      </c>
      <c r="H1315" s="40">
        <v>30</v>
      </c>
      <c r="I1315" s="48">
        <v>43426</v>
      </c>
      <c r="J1315" s="48">
        <v>43469</v>
      </c>
      <c r="K1315" s="48">
        <v>43586</v>
      </c>
      <c r="L1315" s="49">
        <v>43</v>
      </c>
      <c r="M1315" s="49">
        <v>160</v>
      </c>
      <c r="N1315" s="40">
        <v>9039</v>
      </c>
      <c r="O1315" s="42">
        <f t="shared" si="140"/>
        <v>74451.23</v>
      </c>
      <c r="P1315" s="42"/>
      <c r="Q1315" s="42">
        <v>960</v>
      </c>
      <c r="R1315" s="42">
        <f t="shared" si="139"/>
        <v>14</v>
      </c>
      <c r="S1315" s="42">
        <f t="shared" si="141"/>
        <v>7907.2</v>
      </c>
      <c r="T1315" s="40">
        <v>13440</v>
      </c>
      <c r="U1315" s="42">
        <v>920</v>
      </c>
      <c r="V1315" s="40"/>
      <c r="W1315" s="40"/>
      <c r="X1315" s="49">
        <f t="shared" si="145"/>
        <v>878</v>
      </c>
      <c r="Y1315" s="42">
        <f t="shared" si="142"/>
        <v>7231.7933333333331</v>
      </c>
      <c r="Z1315" s="40">
        <f t="shared" si="143"/>
        <v>110700.8</v>
      </c>
      <c r="AA1315" s="42">
        <f t="shared" si="144"/>
        <v>36249.570000000007</v>
      </c>
      <c r="AB1315" s="40"/>
      <c r="AC1315" s="40"/>
      <c r="AD1315" s="40"/>
      <c r="AE1315" s="40"/>
      <c r="AF1315" s="40"/>
      <c r="AG1315" s="40"/>
      <c r="AH1315" s="40"/>
    </row>
    <row r="1316" spans="1:34" s="29" customFormat="1" x14ac:dyDescent="0.25">
      <c r="A1316" s="56">
        <v>1313</v>
      </c>
      <c r="B1316" s="56" t="s">
        <v>871</v>
      </c>
      <c r="C1316" s="40" t="s">
        <v>872</v>
      </c>
      <c r="D1316" s="40" t="s">
        <v>873</v>
      </c>
      <c r="E1316" s="44" t="s">
        <v>880</v>
      </c>
      <c r="F1316" s="40" t="s">
        <v>223</v>
      </c>
      <c r="G1316" s="40" t="s">
        <v>224</v>
      </c>
      <c r="H1316" s="40">
        <v>30</v>
      </c>
      <c r="I1316" s="48">
        <v>43426</v>
      </c>
      <c r="J1316" s="48">
        <v>43467</v>
      </c>
      <c r="K1316" s="48">
        <v>43586</v>
      </c>
      <c r="L1316" s="49">
        <v>41</v>
      </c>
      <c r="M1316" s="49">
        <v>160</v>
      </c>
      <c r="N1316" s="40">
        <v>8439</v>
      </c>
      <c r="O1316" s="42">
        <f t="shared" si="140"/>
        <v>69509.23</v>
      </c>
      <c r="P1316" s="42"/>
      <c r="Q1316" s="42">
        <v>920</v>
      </c>
      <c r="R1316" s="42">
        <f t="shared" si="139"/>
        <v>15.086956521739131</v>
      </c>
      <c r="S1316" s="42">
        <f t="shared" si="141"/>
        <v>7577.7333333333336</v>
      </c>
      <c r="T1316" s="40">
        <v>13880</v>
      </c>
      <c r="U1316" s="42">
        <v>800</v>
      </c>
      <c r="V1316" s="40"/>
      <c r="W1316" s="40"/>
      <c r="X1316" s="49">
        <f t="shared" si="145"/>
        <v>838</v>
      </c>
      <c r="Y1316" s="42">
        <f t="shared" si="142"/>
        <v>6902.3266666666668</v>
      </c>
      <c r="Z1316" s="40">
        <f t="shared" si="143"/>
        <v>114324.93333333333</v>
      </c>
      <c r="AA1316" s="42">
        <f t="shared" si="144"/>
        <v>44815.703333333338</v>
      </c>
      <c r="AB1316" s="40"/>
      <c r="AC1316" s="40"/>
      <c r="AD1316" s="40"/>
      <c r="AE1316" s="40"/>
      <c r="AF1316" s="40"/>
      <c r="AG1316" s="40"/>
      <c r="AH1316" s="40"/>
    </row>
    <row r="1317" spans="1:34" s="29" customFormat="1" x14ac:dyDescent="0.25">
      <c r="A1317" s="56">
        <v>1314</v>
      </c>
      <c r="B1317" s="56" t="s">
        <v>871</v>
      </c>
      <c r="C1317" s="40" t="s">
        <v>872</v>
      </c>
      <c r="D1317" s="40" t="s">
        <v>873</v>
      </c>
      <c r="E1317" s="44" t="s">
        <v>881</v>
      </c>
      <c r="F1317" s="40" t="s">
        <v>225</v>
      </c>
      <c r="G1317" s="40" t="s">
        <v>226</v>
      </c>
      <c r="H1317" s="40">
        <v>30</v>
      </c>
      <c r="I1317" s="48">
        <v>43425</v>
      </c>
      <c r="J1317" s="48">
        <v>43469</v>
      </c>
      <c r="K1317" s="48">
        <v>43587</v>
      </c>
      <c r="L1317" s="49">
        <v>44</v>
      </c>
      <c r="M1317" s="49">
        <v>162</v>
      </c>
      <c r="N1317" s="40">
        <v>8339</v>
      </c>
      <c r="O1317" s="42">
        <f t="shared" si="140"/>
        <v>68685.563333333324</v>
      </c>
      <c r="P1317" s="42"/>
      <c r="Q1317" s="42">
        <v>880</v>
      </c>
      <c r="R1317" s="42">
        <f t="shared" si="139"/>
        <v>14</v>
      </c>
      <c r="S1317" s="42">
        <f t="shared" si="141"/>
        <v>7248.2666666666664</v>
      </c>
      <c r="T1317" s="40">
        <v>12320</v>
      </c>
      <c r="U1317" s="42">
        <v>800</v>
      </c>
      <c r="V1317" s="40"/>
      <c r="W1317" s="40"/>
      <c r="X1317" s="49">
        <f t="shared" si="145"/>
        <v>798</v>
      </c>
      <c r="Y1317" s="42">
        <f t="shared" si="142"/>
        <v>6572.8600000000006</v>
      </c>
      <c r="Z1317" s="40">
        <f t="shared" si="143"/>
        <v>101475.73333333334</v>
      </c>
      <c r="AA1317" s="42">
        <f t="shared" si="144"/>
        <v>32790.170000000013</v>
      </c>
      <c r="AB1317" s="40"/>
      <c r="AC1317" s="40"/>
      <c r="AD1317" s="40"/>
      <c r="AE1317" s="40"/>
      <c r="AF1317" s="40"/>
      <c r="AG1317" s="40"/>
      <c r="AH1317" s="40"/>
    </row>
    <row r="1318" spans="1:34" s="29" customFormat="1" x14ac:dyDescent="0.25">
      <c r="A1318" s="56">
        <v>1315</v>
      </c>
      <c r="B1318" s="56" t="s">
        <v>871</v>
      </c>
      <c r="C1318" s="40" t="s">
        <v>872</v>
      </c>
      <c r="D1318" s="40" t="s">
        <v>873</v>
      </c>
      <c r="E1318" s="44" t="s">
        <v>882</v>
      </c>
      <c r="F1318" s="40" t="s">
        <v>227</v>
      </c>
      <c r="G1318" s="40" t="s">
        <v>228</v>
      </c>
      <c r="H1318" s="40">
        <v>30</v>
      </c>
      <c r="I1318" s="48">
        <v>43425</v>
      </c>
      <c r="J1318" s="48">
        <v>43468</v>
      </c>
      <c r="K1318" s="48">
        <v>43586</v>
      </c>
      <c r="L1318" s="49">
        <v>43</v>
      </c>
      <c r="M1318" s="49">
        <v>161</v>
      </c>
      <c r="N1318" s="40">
        <v>9039</v>
      </c>
      <c r="O1318" s="42">
        <f t="shared" si="140"/>
        <v>74451.23</v>
      </c>
      <c r="P1318" s="42"/>
      <c r="Q1318" s="42">
        <v>920</v>
      </c>
      <c r="R1318" s="42">
        <f t="shared" si="139"/>
        <v>14</v>
      </c>
      <c r="S1318" s="42">
        <f t="shared" si="141"/>
        <v>7577.7333333333336</v>
      </c>
      <c r="T1318" s="40">
        <v>12880</v>
      </c>
      <c r="U1318" s="42">
        <v>840</v>
      </c>
      <c r="V1318" s="40"/>
      <c r="W1318" s="40"/>
      <c r="X1318" s="49">
        <f t="shared" si="145"/>
        <v>838</v>
      </c>
      <c r="Y1318" s="42">
        <f t="shared" si="142"/>
        <v>6902.3266666666668</v>
      </c>
      <c r="Z1318" s="40">
        <f t="shared" si="143"/>
        <v>106088.26666666666</v>
      </c>
      <c r="AA1318" s="42">
        <f t="shared" si="144"/>
        <v>31637.036666666667</v>
      </c>
      <c r="AB1318" s="40"/>
      <c r="AC1318" s="40"/>
      <c r="AD1318" s="40"/>
      <c r="AE1318" s="40"/>
      <c r="AF1318" s="40"/>
      <c r="AG1318" s="40"/>
      <c r="AH1318" s="40"/>
    </row>
    <row r="1319" spans="1:34" s="29" customFormat="1" x14ac:dyDescent="0.25">
      <c r="A1319" s="56">
        <v>1316</v>
      </c>
      <c r="B1319" s="56" t="s">
        <v>871</v>
      </c>
      <c r="C1319" s="40" t="s">
        <v>872</v>
      </c>
      <c r="D1319" s="40" t="s">
        <v>873</v>
      </c>
      <c r="E1319" s="44" t="s">
        <v>883</v>
      </c>
      <c r="F1319" s="40" t="s">
        <v>229</v>
      </c>
      <c r="G1319" s="40" t="s">
        <v>230</v>
      </c>
      <c r="H1319" s="40">
        <v>30</v>
      </c>
      <c r="I1319" s="48">
        <v>43425</v>
      </c>
      <c r="J1319" s="48">
        <v>43469</v>
      </c>
      <c r="K1319" s="48">
        <v>43586</v>
      </c>
      <c r="L1319" s="49">
        <v>44</v>
      </c>
      <c r="M1319" s="49">
        <v>161</v>
      </c>
      <c r="N1319" s="40">
        <v>9339</v>
      </c>
      <c r="O1319" s="42">
        <f t="shared" si="140"/>
        <v>76922.23</v>
      </c>
      <c r="P1319" s="42"/>
      <c r="Q1319" s="42">
        <v>840</v>
      </c>
      <c r="R1319" s="42">
        <f t="shared" si="139"/>
        <v>14</v>
      </c>
      <c r="S1319" s="42">
        <f t="shared" si="141"/>
        <v>6918.8</v>
      </c>
      <c r="T1319" s="40">
        <v>11760</v>
      </c>
      <c r="U1319" s="42">
        <v>800</v>
      </c>
      <c r="V1319" s="40"/>
      <c r="W1319" s="40"/>
      <c r="X1319" s="49">
        <f t="shared" si="145"/>
        <v>758</v>
      </c>
      <c r="Y1319" s="42">
        <f t="shared" si="142"/>
        <v>6243.3933333333325</v>
      </c>
      <c r="Z1319" s="40">
        <f t="shared" si="143"/>
        <v>96863.2</v>
      </c>
      <c r="AA1319" s="42">
        <f t="shared" si="144"/>
        <v>19940.97</v>
      </c>
      <c r="AB1319" s="40"/>
      <c r="AC1319" s="40"/>
      <c r="AD1319" s="40"/>
      <c r="AE1319" s="40"/>
      <c r="AF1319" s="40"/>
      <c r="AG1319" s="40"/>
      <c r="AH1319" s="40"/>
    </row>
    <row r="1320" spans="1:34" s="29" customFormat="1" x14ac:dyDescent="0.25">
      <c r="A1320" s="56">
        <v>1317</v>
      </c>
      <c r="B1320" s="56" t="s">
        <v>871</v>
      </c>
      <c r="C1320" s="40" t="s">
        <v>872</v>
      </c>
      <c r="D1320" s="40" t="s">
        <v>873</v>
      </c>
      <c r="E1320" s="44" t="s">
        <v>884</v>
      </c>
      <c r="F1320" s="40" t="s">
        <v>231</v>
      </c>
      <c r="G1320" s="40" t="s">
        <v>232</v>
      </c>
      <c r="H1320" s="40">
        <v>30</v>
      </c>
      <c r="I1320" s="48">
        <v>43429</v>
      </c>
      <c r="J1320" s="48">
        <v>43472</v>
      </c>
      <c r="K1320" s="48">
        <v>43589</v>
      </c>
      <c r="L1320" s="49">
        <v>43</v>
      </c>
      <c r="M1320" s="49">
        <v>160</v>
      </c>
      <c r="N1320" s="40">
        <v>8739</v>
      </c>
      <c r="O1320" s="42">
        <f t="shared" si="140"/>
        <v>71980.23</v>
      </c>
      <c r="P1320" s="42"/>
      <c r="Q1320" s="42">
        <v>880</v>
      </c>
      <c r="R1320" s="42">
        <f t="shared" si="139"/>
        <v>14</v>
      </c>
      <c r="S1320" s="42">
        <f t="shared" si="141"/>
        <v>7248.2666666666664</v>
      </c>
      <c r="T1320" s="40">
        <v>12320</v>
      </c>
      <c r="U1320" s="42">
        <v>800</v>
      </c>
      <c r="V1320" s="40"/>
      <c r="W1320" s="40"/>
      <c r="X1320" s="49">
        <f t="shared" si="145"/>
        <v>798</v>
      </c>
      <c r="Y1320" s="42">
        <f t="shared" si="142"/>
        <v>6572.8600000000006</v>
      </c>
      <c r="Z1320" s="40">
        <f t="shared" si="143"/>
        <v>101475.73333333334</v>
      </c>
      <c r="AA1320" s="42">
        <f t="shared" si="144"/>
        <v>29495.503333333341</v>
      </c>
      <c r="AB1320" s="40"/>
      <c r="AC1320" s="40"/>
      <c r="AD1320" s="40"/>
      <c r="AE1320" s="40"/>
      <c r="AF1320" s="40"/>
      <c r="AG1320" s="40"/>
      <c r="AH1320" s="40"/>
    </row>
    <row r="1321" spans="1:34" s="29" customFormat="1" x14ac:dyDescent="0.25">
      <c r="A1321" s="56">
        <v>1318</v>
      </c>
      <c r="B1321" s="56" t="s">
        <v>871</v>
      </c>
      <c r="C1321" s="40" t="s">
        <v>872</v>
      </c>
      <c r="D1321" s="40" t="s">
        <v>873</v>
      </c>
      <c r="E1321" s="44" t="s">
        <v>885</v>
      </c>
      <c r="F1321" s="40" t="s">
        <v>233</v>
      </c>
      <c r="G1321" s="40" t="s">
        <v>222</v>
      </c>
      <c r="H1321" s="40">
        <v>30</v>
      </c>
      <c r="I1321" s="48">
        <v>43429</v>
      </c>
      <c r="J1321" s="48">
        <v>43471</v>
      </c>
      <c r="K1321" s="48">
        <v>43589</v>
      </c>
      <c r="L1321" s="49">
        <v>42</v>
      </c>
      <c r="M1321" s="49">
        <v>160</v>
      </c>
      <c r="N1321" s="40">
        <v>9639</v>
      </c>
      <c r="O1321" s="42">
        <f t="shared" si="140"/>
        <v>79393.23</v>
      </c>
      <c r="P1321" s="42"/>
      <c r="Q1321" s="42">
        <v>880</v>
      </c>
      <c r="R1321" s="42">
        <f t="shared" si="139"/>
        <v>14</v>
      </c>
      <c r="S1321" s="42">
        <f t="shared" si="141"/>
        <v>7248.2666666666664</v>
      </c>
      <c r="T1321" s="40">
        <v>12320</v>
      </c>
      <c r="U1321" s="42">
        <v>760</v>
      </c>
      <c r="V1321" s="40"/>
      <c r="W1321" s="40"/>
      <c r="X1321" s="49">
        <f t="shared" si="145"/>
        <v>798</v>
      </c>
      <c r="Y1321" s="42">
        <f t="shared" si="142"/>
        <v>6572.8600000000006</v>
      </c>
      <c r="Z1321" s="40">
        <f t="shared" si="143"/>
        <v>101475.73333333334</v>
      </c>
      <c r="AA1321" s="42">
        <f t="shared" si="144"/>
        <v>22082.503333333341</v>
      </c>
      <c r="AB1321" s="40"/>
      <c r="AC1321" s="40"/>
      <c r="AD1321" s="40"/>
      <c r="AE1321" s="40"/>
      <c r="AF1321" s="40"/>
      <c r="AG1321" s="40"/>
      <c r="AH1321" s="40"/>
    </row>
    <row r="1322" spans="1:34" s="29" customFormat="1" x14ac:dyDescent="0.25">
      <c r="A1322" s="56">
        <v>1319</v>
      </c>
      <c r="B1322" s="56" t="s">
        <v>871</v>
      </c>
      <c r="C1322" s="40" t="s">
        <v>872</v>
      </c>
      <c r="D1322" s="40" t="s">
        <v>873</v>
      </c>
      <c r="E1322" s="44" t="s">
        <v>886</v>
      </c>
      <c r="F1322" s="40" t="s">
        <v>234</v>
      </c>
      <c r="G1322" s="40" t="s">
        <v>235</v>
      </c>
      <c r="H1322" s="40">
        <v>30</v>
      </c>
      <c r="I1322" s="48">
        <v>43429</v>
      </c>
      <c r="J1322" s="48">
        <v>43472</v>
      </c>
      <c r="K1322" s="48">
        <v>43589</v>
      </c>
      <c r="L1322" s="49">
        <v>43</v>
      </c>
      <c r="M1322" s="49">
        <v>160</v>
      </c>
      <c r="N1322" s="40">
        <v>9039</v>
      </c>
      <c r="O1322" s="42">
        <f t="shared" si="140"/>
        <v>74451.23</v>
      </c>
      <c r="P1322" s="42"/>
      <c r="Q1322" s="42">
        <v>880</v>
      </c>
      <c r="R1322" s="42">
        <f t="shared" si="139"/>
        <v>14</v>
      </c>
      <c r="S1322" s="42">
        <f t="shared" si="141"/>
        <v>7248.2666666666664</v>
      </c>
      <c r="T1322" s="40">
        <v>12320</v>
      </c>
      <c r="U1322" s="42">
        <v>840</v>
      </c>
      <c r="V1322" s="40"/>
      <c r="W1322" s="40"/>
      <c r="X1322" s="49">
        <f t="shared" si="145"/>
        <v>798</v>
      </c>
      <c r="Y1322" s="42">
        <f t="shared" si="142"/>
        <v>6572.8600000000006</v>
      </c>
      <c r="Z1322" s="40">
        <f t="shared" si="143"/>
        <v>101475.73333333334</v>
      </c>
      <c r="AA1322" s="42">
        <f t="shared" si="144"/>
        <v>27024.503333333341</v>
      </c>
      <c r="AB1322" s="40"/>
      <c r="AC1322" s="40"/>
      <c r="AD1322" s="40"/>
      <c r="AE1322" s="40"/>
      <c r="AF1322" s="40"/>
      <c r="AG1322" s="40"/>
      <c r="AH1322" s="40"/>
    </row>
    <row r="1323" spans="1:34" s="29" customFormat="1" x14ac:dyDescent="0.25">
      <c r="A1323" s="56">
        <v>1320</v>
      </c>
      <c r="B1323" s="56" t="s">
        <v>871</v>
      </c>
      <c r="C1323" s="40" t="s">
        <v>872</v>
      </c>
      <c r="D1323" s="40" t="s">
        <v>873</v>
      </c>
      <c r="E1323" s="44" t="s">
        <v>887</v>
      </c>
      <c r="F1323" s="40" t="s">
        <v>236</v>
      </c>
      <c r="G1323" s="40" t="s">
        <v>237</v>
      </c>
      <c r="H1323" s="40">
        <v>30</v>
      </c>
      <c r="I1323" s="48">
        <v>43429</v>
      </c>
      <c r="J1323" s="48">
        <v>43471</v>
      </c>
      <c r="K1323" s="48">
        <v>43589</v>
      </c>
      <c r="L1323" s="49">
        <v>42</v>
      </c>
      <c r="M1323" s="49">
        <v>160</v>
      </c>
      <c r="N1323" s="40">
        <v>9739</v>
      </c>
      <c r="O1323" s="42">
        <f t="shared" si="140"/>
        <v>80216.896666666667</v>
      </c>
      <c r="P1323" s="42"/>
      <c r="Q1323" s="42">
        <v>960</v>
      </c>
      <c r="R1323" s="42">
        <f t="shared" si="139"/>
        <v>14</v>
      </c>
      <c r="S1323" s="42">
        <f t="shared" si="141"/>
        <v>7907.2</v>
      </c>
      <c r="T1323" s="40">
        <v>13440</v>
      </c>
      <c r="U1323" s="42">
        <v>880</v>
      </c>
      <c r="V1323" s="40"/>
      <c r="W1323" s="40"/>
      <c r="X1323" s="49">
        <f t="shared" si="145"/>
        <v>878</v>
      </c>
      <c r="Y1323" s="42">
        <f t="shared" si="142"/>
        <v>7231.7933333333331</v>
      </c>
      <c r="Z1323" s="40">
        <f t="shared" si="143"/>
        <v>110700.8</v>
      </c>
      <c r="AA1323" s="42">
        <f t="shared" si="144"/>
        <v>30483.903333333335</v>
      </c>
      <c r="AB1323" s="40"/>
      <c r="AC1323" s="40"/>
      <c r="AD1323" s="40"/>
      <c r="AE1323" s="40"/>
      <c r="AF1323" s="40"/>
      <c r="AG1323" s="40"/>
      <c r="AH1323" s="40"/>
    </row>
    <row r="1324" spans="1:34" s="29" customFormat="1" x14ac:dyDescent="0.25">
      <c r="A1324" s="56">
        <v>1321</v>
      </c>
      <c r="B1324" s="56" t="s">
        <v>871</v>
      </c>
      <c r="C1324" s="40" t="s">
        <v>872</v>
      </c>
      <c r="D1324" s="40" t="s">
        <v>873</v>
      </c>
      <c r="E1324" s="44" t="s">
        <v>888</v>
      </c>
      <c r="F1324" s="40" t="s">
        <v>240</v>
      </c>
      <c r="G1324" s="40" t="s">
        <v>241</v>
      </c>
      <c r="H1324" s="40">
        <v>30</v>
      </c>
      <c r="I1324" s="48">
        <v>43427</v>
      </c>
      <c r="J1324" s="48">
        <v>43472</v>
      </c>
      <c r="K1324" s="48">
        <v>43587</v>
      </c>
      <c r="L1324" s="49">
        <v>45</v>
      </c>
      <c r="M1324" s="49">
        <v>160</v>
      </c>
      <c r="N1324" s="40">
        <v>9439</v>
      </c>
      <c r="O1324" s="42">
        <f t="shared" si="140"/>
        <v>77745.896666666667</v>
      </c>
      <c r="P1324" s="42"/>
      <c r="Q1324" s="42">
        <v>920</v>
      </c>
      <c r="R1324" s="42">
        <f t="shared" si="139"/>
        <v>14</v>
      </c>
      <c r="S1324" s="42">
        <f t="shared" si="141"/>
        <v>7577.7333333333336</v>
      </c>
      <c r="T1324" s="40">
        <v>12880</v>
      </c>
      <c r="U1324" s="42">
        <v>880</v>
      </c>
      <c r="V1324" s="40"/>
      <c r="W1324" s="40"/>
      <c r="X1324" s="49">
        <f t="shared" si="145"/>
        <v>838</v>
      </c>
      <c r="Y1324" s="42">
        <f t="shared" si="142"/>
        <v>6902.3266666666668</v>
      </c>
      <c r="Z1324" s="40">
        <f t="shared" si="143"/>
        <v>106088.26666666666</v>
      </c>
      <c r="AA1324" s="42">
        <f t="shared" si="144"/>
        <v>28342.369999999995</v>
      </c>
      <c r="AB1324" s="40"/>
      <c r="AC1324" s="40"/>
      <c r="AD1324" s="40"/>
      <c r="AE1324" s="40"/>
      <c r="AF1324" s="40"/>
      <c r="AG1324" s="40"/>
      <c r="AH1324" s="40"/>
    </row>
    <row r="1325" spans="1:34" s="29" customFormat="1" x14ac:dyDescent="0.25">
      <c r="A1325" s="56">
        <v>1322</v>
      </c>
      <c r="B1325" s="56" t="s">
        <v>871</v>
      </c>
      <c r="C1325" s="40" t="s">
        <v>872</v>
      </c>
      <c r="D1325" s="40" t="s">
        <v>873</v>
      </c>
      <c r="E1325" s="44" t="s">
        <v>889</v>
      </c>
      <c r="F1325" s="40" t="s">
        <v>243</v>
      </c>
      <c r="G1325" s="40" t="s">
        <v>244</v>
      </c>
      <c r="H1325" s="40">
        <v>30</v>
      </c>
      <c r="I1325" s="48">
        <v>43427</v>
      </c>
      <c r="J1325" s="48">
        <v>43473</v>
      </c>
      <c r="K1325" s="48">
        <v>43587</v>
      </c>
      <c r="L1325" s="49">
        <v>46</v>
      </c>
      <c r="M1325" s="49">
        <v>160</v>
      </c>
      <c r="N1325" s="40">
        <v>9639</v>
      </c>
      <c r="O1325" s="42">
        <f t="shared" si="140"/>
        <v>79393.23</v>
      </c>
      <c r="P1325" s="42"/>
      <c r="Q1325" s="42">
        <v>960</v>
      </c>
      <c r="R1325" s="42">
        <f t="shared" si="139"/>
        <v>14</v>
      </c>
      <c r="S1325" s="42">
        <f t="shared" si="141"/>
        <v>7907.2</v>
      </c>
      <c r="T1325" s="40">
        <v>13440</v>
      </c>
      <c r="U1325" s="42">
        <v>920</v>
      </c>
      <c r="V1325" s="40"/>
      <c r="W1325" s="40"/>
      <c r="X1325" s="49">
        <f t="shared" si="145"/>
        <v>878</v>
      </c>
      <c r="Y1325" s="42">
        <f t="shared" si="142"/>
        <v>7231.7933333333331</v>
      </c>
      <c r="Z1325" s="40">
        <f t="shared" si="143"/>
        <v>110700.8</v>
      </c>
      <c r="AA1325" s="42">
        <f t="shared" si="144"/>
        <v>31307.570000000007</v>
      </c>
      <c r="AB1325" s="40"/>
      <c r="AC1325" s="40"/>
      <c r="AD1325" s="40"/>
      <c r="AE1325" s="40"/>
      <c r="AF1325" s="40"/>
      <c r="AG1325" s="40"/>
      <c r="AH1325" s="40"/>
    </row>
    <row r="1326" spans="1:34" s="29" customFormat="1" x14ac:dyDescent="0.25">
      <c r="A1326" s="56">
        <v>1323</v>
      </c>
      <c r="B1326" s="56" t="s">
        <v>871</v>
      </c>
      <c r="C1326" s="40" t="s">
        <v>872</v>
      </c>
      <c r="D1326" s="40" t="s">
        <v>873</v>
      </c>
      <c r="E1326" s="44" t="s">
        <v>890</v>
      </c>
      <c r="F1326" s="40" t="s">
        <v>246</v>
      </c>
      <c r="G1326" s="40" t="s">
        <v>247</v>
      </c>
      <c r="H1326" s="40">
        <v>30</v>
      </c>
      <c r="I1326" s="48">
        <v>43427</v>
      </c>
      <c r="J1326" s="48">
        <v>43473</v>
      </c>
      <c r="K1326" s="48">
        <v>43587</v>
      </c>
      <c r="L1326" s="49">
        <v>46</v>
      </c>
      <c r="M1326" s="49">
        <v>160</v>
      </c>
      <c r="N1326" s="40">
        <v>9039</v>
      </c>
      <c r="O1326" s="42">
        <f t="shared" si="140"/>
        <v>74451.23</v>
      </c>
      <c r="P1326" s="42"/>
      <c r="Q1326" s="42">
        <v>920</v>
      </c>
      <c r="R1326" s="42">
        <f t="shared" si="139"/>
        <v>14</v>
      </c>
      <c r="S1326" s="42">
        <f t="shared" si="141"/>
        <v>7577.7333333333336</v>
      </c>
      <c r="T1326" s="40">
        <v>12880</v>
      </c>
      <c r="U1326" s="42">
        <v>880</v>
      </c>
      <c r="V1326" s="40"/>
      <c r="W1326" s="40"/>
      <c r="X1326" s="49">
        <f t="shared" si="145"/>
        <v>838</v>
      </c>
      <c r="Y1326" s="42">
        <f t="shared" si="142"/>
        <v>6902.3266666666668</v>
      </c>
      <c r="Z1326" s="40">
        <f t="shared" si="143"/>
        <v>106088.26666666666</v>
      </c>
      <c r="AA1326" s="42">
        <f t="shared" si="144"/>
        <v>31637.036666666667</v>
      </c>
      <c r="AB1326" s="40"/>
      <c r="AC1326" s="40"/>
      <c r="AD1326" s="40"/>
      <c r="AE1326" s="40"/>
      <c r="AF1326" s="40"/>
      <c r="AG1326" s="40"/>
      <c r="AH1326" s="40"/>
    </row>
    <row r="1327" spans="1:34" s="29" customFormat="1" x14ac:dyDescent="0.25">
      <c r="A1327" s="56">
        <v>1324</v>
      </c>
      <c r="B1327" s="56" t="s">
        <v>871</v>
      </c>
      <c r="C1327" s="40" t="s">
        <v>891</v>
      </c>
      <c r="D1327" s="40" t="s">
        <v>892</v>
      </c>
      <c r="E1327" s="44" t="s">
        <v>893</v>
      </c>
      <c r="F1327" s="40" t="s">
        <v>249</v>
      </c>
      <c r="G1327" s="40" t="s">
        <v>250</v>
      </c>
      <c r="H1327" s="40">
        <v>30</v>
      </c>
      <c r="I1327" s="48">
        <v>43443</v>
      </c>
      <c r="J1327" s="48">
        <v>43487</v>
      </c>
      <c r="K1327" s="48">
        <v>43605</v>
      </c>
      <c r="L1327" s="49">
        <v>44</v>
      </c>
      <c r="M1327" s="49">
        <v>162</v>
      </c>
      <c r="N1327" s="40">
        <v>9850</v>
      </c>
      <c r="O1327" s="42">
        <f t="shared" si="140"/>
        <v>81131.166666666657</v>
      </c>
      <c r="P1327" s="42"/>
      <c r="Q1327" s="42">
        <v>1060</v>
      </c>
      <c r="R1327" s="42">
        <f t="shared" si="139"/>
        <v>12.5</v>
      </c>
      <c r="S1327" s="42">
        <f t="shared" si="141"/>
        <v>8730.8666666666668</v>
      </c>
      <c r="T1327" s="40">
        <v>13250</v>
      </c>
      <c r="U1327" s="42">
        <v>920</v>
      </c>
      <c r="V1327" s="40"/>
      <c r="W1327" s="40"/>
      <c r="X1327" s="49">
        <f t="shared" si="145"/>
        <v>978</v>
      </c>
      <c r="Y1327" s="42">
        <f t="shared" si="142"/>
        <v>8055.46</v>
      </c>
      <c r="Z1327" s="40">
        <f t="shared" si="143"/>
        <v>109135.83333333333</v>
      </c>
      <c r="AA1327" s="42">
        <f t="shared" si="144"/>
        <v>28004.666666666672</v>
      </c>
      <c r="AB1327" s="40"/>
      <c r="AC1327" s="40"/>
      <c r="AD1327" s="40"/>
      <c r="AE1327" s="40"/>
      <c r="AF1327" s="40"/>
      <c r="AG1327" s="40"/>
      <c r="AH1327" s="40"/>
    </row>
    <row r="1328" spans="1:34" s="29" customFormat="1" x14ac:dyDescent="0.25">
      <c r="A1328" s="56">
        <v>1325</v>
      </c>
      <c r="B1328" s="56" t="s">
        <v>871</v>
      </c>
      <c r="C1328" s="40" t="s">
        <v>891</v>
      </c>
      <c r="D1328" s="40" t="s">
        <v>892</v>
      </c>
      <c r="E1328" s="44" t="s">
        <v>894</v>
      </c>
      <c r="F1328" s="40" t="s">
        <v>252</v>
      </c>
      <c r="G1328" s="40" t="s">
        <v>253</v>
      </c>
      <c r="H1328" s="40">
        <v>30</v>
      </c>
      <c r="I1328" s="48">
        <v>43443</v>
      </c>
      <c r="J1328" s="48">
        <v>43487</v>
      </c>
      <c r="K1328" s="48">
        <v>43605</v>
      </c>
      <c r="L1328" s="49">
        <v>44</v>
      </c>
      <c r="M1328" s="49">
        <v>162</v>
      </c>
      <c r="N1328" s="40">
        <v>9600</v>
      </c>
      <c r="O1328" s="42">
        <f t="shared" si="140"/>
        <v>79072</v>
      </c>
      <c r="P1328" s="42"/>
      <c r="Q1328" s="42">
        <v>1080</v>
      </c>
      <c r="R1328" s="42">
        <f t="shared" si="139"/>
        <v>12.5</v>
      </c>
      <c r="S1328" s="42">
        <f t="shared" si="141"/>
        <v>8895.6</v>
      </c>
      <c r="T1328" s="40">
        <v>13500</v>
      </c>
      <c r="U1328" s="42">
        <v>920</v>
      </c>
      <c r="V1328" s="40"/>
      <c r="W1328" s="40"/>
      <c r="X1328" s="49">
        <f t="shared" si="145"/>
        <v>998</v>
      </c>
      <c r="Y1328" s="42">
        <f t="shared" si="142"/>
        <v>8220.1933333333327</v>
      </c>
      <c r="Z1328" s="40">
        <f t="shared" si="143"/>
        <v>111195</v>
      </c>
      <c r="AA1328" s="42">
        <f t="shared" si="144"/>
        <v>32123</v>
      </c>
      <c r="AB1328" s="40"/>
      <c r="AC1328" s="40"/>
      <c r="AD1328" s="40"/>
      <c r="AE1328" s="40"/>
      <c r="AF1328" s="40"/>
      <c r="AG1328" s="40"/>
      <c r="AH1328" s="40"/>
    </row>
    <row r="1329" spans="1:34" s="29" customFormat="1" x14ac:dyDescent="0.25">
      <c r="A1329" s="56">
        <v>1326</v>
      </c>
      <c r="B1329" s="56" t="s">
        <v>871</v>
      </c>
      <c r="C1329" s="40" t="s">
        <v>891</v>
      </c>
      <c r="D1329" s="40" t="s">
        <v>892</v>
      </c>
      <c r="E1329" s="44" t="s">
        <v>895</v>
      </c>
      <c r="F1329" s="40" t="s">
        <v>255</v>
      </c>
      <c r="G1329" s="40" t="s">
        <v>256</v>
      </c>
      <c r="H1329" s="40">
        <v>30</v>
      </c>
      <c r="I1329" s="48">
        <v>43443</v>
      </c>
      <c r="J1329" s="48">
        <v>43487</v>
      </c>
      <c r="K1329" s="48">
        <v>43605</v>
      </c>
      <c r="L1329" s="49">
        <v>44</v>
      </c>
      <c r="M1329" s="49">
        <v>162</v>
      </c>
      <c r="N1329" s="40">
        <v>9550</v>
      </c>
      <c r="O1329" s="42">
        <f t="shared" si="140"/>
        <v>78660.166666666657</v>
      </c>
      <c r="P1329" s="42"/>
      <c r="Q1329" s="42">
        <v>1040</v>
      </c>
      <c r="R1329" s="42">
        <f t="shared" si="139"/>
        <v>12.5</v>
      </c>
      <c r="S1329" s="42">
        <f t="shared" si="141"/>
        <v>8566.1333333333332</v>
      </c>
      <c r="T1329" s="40">
        <v>13000</v>
      </c>
      <c r="U1329" s="42">
        <v>920</v>
      </c>
      <c r="V1329" s="40"/>
      <c r="W1329" s="40"/>
      <c r="X1329" s="49">
        <f t="shared" si="145"/>
        <v>958</v>
      </c>
      <c r="Y1329" s="42">
        <f t="shared" si="142"/>
        <v>7890.7266666666665</v>
      </c>
      <c r="Z1329" s="40">
        <f t="shared" si="143"/>
        <v>107076.66666666667</v>
      </c>
      <c r="AA1329" s="42">
        <f t="shared" si="144"/>
        <v>28416.500000000015</v>
      </c>
      <c r="AB1329" s="40"/>
      <c r="AC1329" s="40"/>
      <c r="AD1329" s="40"/>
      <c r="AE1329" s="40"/>
      <c r="AF1329" s="40"/>
      <c r="AG1329" s="40"/>
      <c r="AH1329" s="40"/>
    </row>
    <row r="1330" spans="1:34" s="29" customFormat="1" x14ac:dyDescent="0.25">
      <c r="A1330" s="56">
        <v>1327</v>
      </c>
      <c r="B1330" s="56" t="s">
        <v>871</v>
      </c>
      <c r="C1330" s="40" t="s">
        <v>891</v>
      </c>
      <c r="D1330" s="40" t="s">
        <v>892</v>
      </c>
      <c r="E1330" s="44" t="s">
        <v>896</v>
      </c>
      <c r="F1330" s="40" t="s">
        <v>258</v>
      </c>
      <c r="G1330" s="40" t="s">
        <v>259</v>
      </c>
      <c r="H1330" s="40">
        <v>30</v>
      </c>
      <c r="I1330" s="48">
        <v>43443</v>
      </c>
      <c r="J1330" s="48">
        <v>43487</v>
      </c>
      <c r="K1330" s="48">
        <v>43605</v>
      </c>
      <c r="L1330" s="49">
        <v>44</v>
      </c>
      <c r="M1330" s="49">
        <v>162</v>
      </c>
      <c r="N1330" s="40">
        <v>9750</v>
      </c>
      <c r="O1330" s="42">
        <f t="shared" si="140"/>
        <v>80307.5</v>
      </c>
      <c r="P1330" s="42"/>
      <c r="Q1330" s="42">
        <v>1060</v>
      </c>
      <c r="R1330" s="42">
        <f t="shared" si="139"/>
        <v>12.5</v>
      </c>
      <c r="S1330" s="42">
        <f t="shared" si="141"/>
        <v>8730.8666666666668</v>
      </c>
      <c r="T1330" s="40">
        <v>13250</v>
      </c>
      <c r="U1330" s="42">
        <v>880</v>
      </c>
      <c r="V1330" s="40"/>
      <c r="W1330" s="40"/>
      <c r="X1330" s="49">
        <f t="shared" si="145"/>
        <v>978</v>
      </c>
      <c r="Y1330" s="42">
        <f t="shared" si="142"/>
        <v>8055.46</v>
      </c>
      <c r="Z1330" s="40">
        <f t="shared" si="143"/>
        <v>109135.83333333333</v>
      </c>
      <c r="AA1330" s="42">
        <f t="shared" si="144"/>
        <v>28828.333333333328</v>
      </c>
      <c r="AB1330" s="40"/>
      <c r="AC1330" s="40"/>
      <c r="AD1330" s="40"/>
      <c r="AE1330" s="40"/>
      <c r="AF1330" s="40"/>
      <c r="AG1330" s="40"/>
      <c r="AH1330" s="40"/>
    </row>
    <row r="1331" spans="1:34" s="29" customFormat="1" x14ac:dyDescent="0.25">
      <c r="A1331" s="56">
        <v>1328</v>
      </c>
      <c r="B1331" s="56" t="s">
        <v>871</v>
      </c>
      <c r="C1331" s="40" t="s">
        <v>891</v>
      </c>
      <c r="D1331" s="40" t="s">
        <v>892</v>
      </c>
      <c r="E1331" s="44" t="s">
        <v>897</v>
      </c>
      <c r="F1331" s="40" t="s">
        <v>261</v>
      </c>
      <c r="G1331" s="40" t="s">
        <v>262</v>
      </c>
      <c r="H1331" s="40">
        <v>30</v>
      </c>
      <c r="I1331" s="48">
        <v>43443</v>
      </c>
      <c r="J1331" s="48">
        <v>43487</v>
      </c>
      <c r="K1331" s="48">
        <v>43605</v>
      </c>
      <c r="L1331" s="49">
        <v>44</v>
      </c>
      <c r="M1331" s="49">
        <v>162</v>
      </c>
      <c r="N1331" s="40">
        <v>9800</v>
      </c>
      <c r="O1331" s="42">
        <f t="shared" si="140"/>
        <v>80719.333333333343</v>
      </c>
      <c r="P1331" s="42"/>
      <c r="Q1331" s="42">
        <v>1040</v>
      </c>
      <c r="R1331" s="42">
        <f t="shared" si="139"/>
        <v>12.5</v>
      </c>
      <c r="S1331" s="42">
        <f t="shared" si="141"/>
        <v>8566.1333333333332</v>
      </c>
      <c r="T1331" s="40">
        <v>13000</v>
      </c>
      <c r="U1331" s="42">
        <v>870</v>
      </c>
      <c r="V1331" s="40"/>
      <c r="W1331" s="40"/>
      <c r="X1331" s="49">
        <f t="shared" si="145"/>
        <v>958</v>
      </c>
      <c r="Y1331" s="42">
        <f t="shared" si="142"/>
        <v>7890.7266666666665</v>
      </c>
      <c r="Z1331" s="40">
        <f t="shared" si="143"/>
        <v>107076.66666666667</v>
      </c>
      <c r="AA1331" s="42">
        <f t="shared" si="144"/>
        <v>26357.333333333328</v>
      </c>
      <c r="AB1331" s="40"/>
      <c r="AC1331" s="40"/>
      <c r="AD1331" s="40"/>
      <c r="AE1331" s="40"/>
      <c r="AF1331" s="40"/>
      <c r="AG1331" s="40"/>
      <c r="AH1331" s="40"/>
    </row>
    <row r="1332" spans="1:34" s="29" customFormat="1" x14ac:dyDescent="0.25">
      <c r="A1332" s="56">
        <v>1329</v>
      </c>
      <c r="B1332" s="56" t="s">
        <v>871</v>
      </c>
      <c r="C1332" s="40" t="s">
        <v>891</v>
      </c>
      <c r="D1332" s="40" t="s">
        <v>892</v>
      </c>
      <c r="E1332" s="44" t="s">
        <v>898</v>
      </c>
      <c r="F1332" s="40" t="s">
        <v>249</v>
      </c>
      <c r="G1332" s="40" t="s">
        <v>250</v>
      </c>
      <c r="H1332" s="40">
        <v>30</v>
      </c>
      <c r="I1332" s="48">
        <v>43443</v>
      </c>
      <c r="J1332" s="48">
        <v>43487</v>
      </c>
      <c r="K1332" s="48">
        <v>43605</v>
      </c>
      <c r="L1332" s="49">
        <v>44</v>
      </c>
      <c r="M1332" s="49">
        <v>162</v>
      </c>
      <c r="N1332" s="40">
        <v>9650</v>
      </c>
      <c r="O1332" s="42">
        <f t="shared" si="140"/>
        <v>79483.833333333343</v>
      </c>
      <c r="P1332" s="42"/>
      <c r="Q1332" s="42">
        <v>1060</v>
      </c>
      <c r="R1332" s="42">
        <f t="shared" si="139"/>
        <v>12.5</v>
      </c>
      <c r="S1332" s="42">
        <f t="shared" si="141"/>
        <v>8730.8666666666668</v>
      </c>
      <c r="T1332" s="40">
        <v>13250</v>
      </c>
      <c r="U1332" s="42">
        <v>900</v>
      </c>
      <c r="V1332" s="40"/>
      <c r="W1332" s="40"/>
      <c r="X1332" s="49">
        <f t="shared" si="145"/>
        <v>978</v>
      </c>
      <c r="Y1332" s="42">
        <f t="shared" si="142"/>
        <v>8055.46</v>
      </c>
      <c r="Z1332" s="40">
        <f t="shared" si="143"/>
        <v>109135.83333333333</v>
      </c>
      <c r="AA1332" s="42">
        <f t="shared" si="144"/>
        <v>29651.999999999985</v>
      </c>
      <c r="AB1332" s="40"/>
      <c r="AC1332" s="40"/>
      <c r="AD1332" s="40"/>
      <c r="AE1332" s="40"/>
      <c r="AF1332" s="40"/>
      <c r="AG1332" s="40"/>
      <c r="AH1332" s="40"/>
    </row>
    <row r="1333" spans="1:34" s="29" customFormat="1" x14ac:dyDescent="0.25">
      <c r="A1333" s="56">
        <v>1330</v>
      </c>
      <c r="B1333" s="56" t="s">
        <v>871</v>
      </c>
      <c r="C1333" s="40" t="s">
        <v>891</v>
      </c>
      <c r="D1333" s="40" t="s">
        <v>892</v>
      </c>
      <c r="E1333" s="44" t="s">
        <v>899</v>
      </c>
      <c r="F1333" s="40" t="s">
        <v>252</v>
      </c>
      <c r="G1333" s="40" t="s">
        <v>253</v>
      </c>
      <c r="H1333" s="40">
        <v>30</v>
      </c>
      <c r="I1333" s="48">
        <v>43443</v>
      </c>
      <c r="J1333" s="48">
        <v>43487</v>
      </c>
      <c r="K1333" s="48">
        <v>43605</v>
      </c>
      <c r="L1333" s="49">
        <v>44</v>
      </c>
      <c r="M1333" s="49">
        <v>162</v>
      </c>
      <c r="N1333" s="40">
        <v>9650</v>
      </c>
      <c r="O1333" s="42">
        <f t="shared" si="140"/>
        <v>79483.833333333343</v>
      </c>
      <c r="P1333" s="42"/>
      <c r="Q1333" s="42">
        <v>1020</v>
      </c>
      <c r="R1333" s="42">
        <f t="shared" si="139"/>
        <v>12.5</v>
      </c>
      <c r="S1333" s="42">
        <f t="shared" si="141"/>
        <v>8401.4</v>
      </c>
      <c r="T1333" s="40">
        <v>12750</v>
      </c>
      <c r="U1333" s="42">
        <v>840</v>
      </c>
      <c r="V1333" s="40"/>
      <c r="W1333" s="40"/>
      <c r="X1333" s="49">
        <f t="shared" si="145"/>
        <v>938</v>
      </c>
      <c r="Y1333" s="42">
        <f t="shared" si="142"/>
        <v>7725.9933333333329</v>
      </c>
      <c r="Z1333" s="40">
        <f t="shared" si="143"/>
        <v>105017.5</v>
      </c>
      <c r="AA1333" s="42">
        <f t="shared" si="144"/>
        <v>25533.666666666657</v>
      </c>
      <c r="AB1333" s="40"/>
      <c r="AC1333" s="40"/>
      <c r="AD1333" s="40"/>
      <c r="AE1333" s="40"/>
      <c r="AF1333" s="40"/>
      <c r="AG1333" s="40"/>
      <c r="AH1333" s="40"/>
    </row>
    <row r="1334" spans="1:34" s="29" customFormat="1" x14ac:dyDescent="0.25">
      <c r="A1334" s="56">
        <v>1331</v>
      </c>
      <c r="B1334" s="56" t="s">
        <v>871</v>
      </c>
      <c r="C1334" s="40" t="s">
        <v>891</v>
      </c>
      <c r="D1334" s="40" t="s">
        <v>892</v>
      </c>
      <c r="E1334" s="44" t="s">
        <v>900</v>
      </c>
      <c r="F1334" s="40" t="s">
        <v>255</v>
      </c>
      <c r="G1334" s="40" t="s">
        <v>256</v>
      </c>
      <c r="H1334" s="40">
        <v>30</v>
      </c>
      <c r="I1334" s="48">
        <v>43443</v>
      </c>
      <c r="J1334" s="48">
        <v>43487</v>
      </c>
      <c r="K1334" s="48">
        <v>43605</v>
      </c>
      <c r="L1334" s="49">
        <v>44</v>
      </c>
      <c r="M1334" s="49">
        <v>162</v>
      </c>
      <c r="N1334" s="40">
        <v>9750</v>
      </c>
      <c r="O1334" s="42">
        <f t="shared" si="140"/>
        <v>80307.5</v>
      </c>
      <c r="P1334" s="42"/>
      <c r="Q1334" s="42">
        <v>1020</v>
      </c>
      <c r="R1334" s="42">
        <f t="shared" si="139"/>
        <v>12.5</v>
      </c>
      <c r="S1334" s="42">
        <f t="shared" si="141"/>
        <v>8401.4</v>
      </c>
      <c r="T1334" s="40">
        <v>12750</v>
      </c>
      <c r="U1334" s="42">
        <v>860</v>
      </c>
      <c r="V1334" s="40"/>
      <c r="W1334" s="40"/>
      <c r="X1334" s="49">
        <f t="shared" si="145"/>
        <v>938</v>
      </c>
      <c r="Y1334" s="42">
        <f t="shared" si="142"/>
        <v>7725.9933333333329</v>
      </c>
      <c r="Z1334" s="40">
        <f t="shared" si="143"/>
        <v>105017.5</v>
      </c>
      <c r="AA1334" s="42">
        <f t="shared" si="144"/>
        <v>24710</v>
      </c>
      <c r="AB1334" s="40"/>
      <c r="AC1334" s="40"/>
      <c r="AD1334" s="40"/>
      <c r="AE1334" s="40"/>
      <c r="AF1334" s="40"/>
      <c r="AG1334" s="40"/>
      <c r="AH1334" s="40"/>
    </row>
    <row r="1335" spans="1:34" s="29" customFormat="1" x14ac:dyDescent="0.25">
      <c r="A1335" s="56">
        <v>1332</v>
      </c>
      <c r="B1335" s="56" t="s">
        <v>871</v>
      </c>
      <c r="C1335" s="40" t="s">
        <v>891</v>
      </c>
      <c r="D1335" s="40" t="s">
        <v>892</v>
      </c>
      <c r="E1335" s="44" t="s">
        <v>901</v>
      </c>
      <c r="F1335" s="40" t="s">
        <v>258</v>
      </c>
      <c r="G1335" s="40" t="s">
        <v>259</v>
      </c>
      <c r="H1335" s="40">
        <v>30</v>
      </c>
      <c r="I1335" s="48">
        <v>43443</v>
      </c>
      <c r="J1335" s="48">
        <v>43487</v>
      </c>
      <c r="K1335" s="48">
        <v>43605</v>
      </c>
      <c r="L1335" s="49">
        <v>44</v>
      </c>
      <c r="M1335" s="49">
        <v>162</v>
      </c>
      <c r="N1335" s="40">
        <v>9550</v>
      </c>
      <c r="O1335" s="42">
        <f t="shared" si="140"/>
        <v>78660.166666666657</v>
      </c>
      <c r="P1335" s="42"/>
      <c r="Q1335" s="42">
        <v>1040</v>
      </c>
      <c r="R1335" s="42">
        <f t="shared" si="139"/>
        <v>12.5</v>
      </c>
      <c r="S1335" s="42">
        <f t="shared" si="141"/>
        <v>8566.1333333333332</v>
      </c>
      <c r="T1335" s="40">
        <v>13000</v>
      </c>
      <c r="U1335" s="42">
        <v>870</v>
      </c>
      <c r="V1335" s="40"/>
      <c r="W1335" s="40"/>
      <c r="X1335" s="49">
        <f t="shared" si="145"/>
        <v>958</v>
      </c>
      <c r="Y1335" s="42">
        <f t="shared" si="142"/>
        <v>7890.7266666666665</v>
      </c>
      <c r="Z1335" s="40">
        <f t="shared" si="143"/>
        <v>107076.66666666667</v>
      </c>
      <c r="AA1335" s="42">
        <f t="shared" si="144"/>
        <v>28416.500000000015</v>
      </c>
      <c r="AB1335" s="40"/>
      <c r="AC1335" s="40"/>
      <c r="AD1335" s="40"/>
      <c r="AE1335" s="40"/>
      <c r="AF1335" s="40"/>
      <c r="AG1335" s="40"/>
      <c r="AH1335" s="40"/>
    </row>
    <row r="1336" spans="1:34" s="29" customFormat="1" x14ac:dyDescent="0.25">
      <c r="A1336" s="56">
        <v>1333</v>
      </c>
      <c r="B1336" s="56" t="s">
        <v>871</v>
      </c>
      <c r="C1336" s="40" t="s">
        <v>891</v>
      </c>
      <c r="D1336" s="40" t="s">
        <v>892</v>
      </c>
      <c r="E1336" s="44" t="s">
        <v>902</v>
      </c>
      <c r="F1336" s="40" t="s">
        <v>261</v>
      </c>
      <c r="G1336" s="40" t="s">
        <v>262</v>
      </c>
      <c r="H1336" s="40">
        <v>30</v>
      </c>
      <c r="I1336" s="48">
        <v>43443</v>
      </c>
      <c r="J1336" s="48">
        <v>43487</v>
      </c>
      <c r="K1336" s="48">
        <v>43605</v>
      </c>
      <c r="L1336" s="49">
        <v>44</v>
      </c>
      <c r="M1336" s="49">
        <v>162</v>
      </c>
      <c r="N1336" s="40">
        <v>9750</v>
      </c>
      <c r="O1336" s="42">
        <f t="shared" si="140"/>
        <v>80307.5</v>
      </c>
      <c r="P1336" s="42"/>
      <c r="Q1336" s="42">
        <v>1020</v>
      </c>
      <c r="R1336" s="42">
        <f t="shared" ref="R1336:R1356" si="146">T1336/Q1336</f>
        <v>12.5</v>
      </c>
      <c r="S1336" s="42">
        <f t="shared" si="141"/>
        <v>8401.4</v>
      </c>
      <c r="T1336" s="40">
        <v>12750</v>
      </c>
      <c r="U1336" s="42">
        <v>860</v>
      </c>
      <c r="V1336" s="40"/>
      <c r="W1336" s="40"/>
      <c r="X1336" s="49">
        <f t="shared" si="145"/>
        <v>938</v>
      </c>
      <c r="Y1336" s="42">
        <f t="shared" si="142"/>
        <v>7725.9933333333329</v>
      </c>
      <c r="Z1336" s="40">
        <f t="shared" si="143"/>
        <v>105017.5</v>
      </c>
      <c r="AA1336" s="42">
        <f t="shared" si="144"/>
        <v>24710</v>
      </c>
      <c r="AB1336" s="40"/>
      <c r="AC1336" s="40"/>
      <c r="AD1336" s="40"/>
      <c r="AE1336" s="40"/>
      <c r="AF1336" s="40"/>
      <c r="AG1336" s="40"/>
      <c r="AH1336" s="40"/>
    </row>
    <row r="1337" spans="1:34" s="29" customFormat="1" x14ac:dyDescent="0.25">
      <c r="A1337" s="56">
        <v>1334</v>
      </c>
      <c r="B1337" s="56" t="s">
        <v>871</v>
      </c>
      <c r="C1337" s="40" t="s">
        <v>891</v>
      </c>
      <c r="D1337" s="40" t="s">
        <v>892</v>
      </c>
      <c r="E1337" s="44" t="s">
        <v>903</v>
      </c>
      <c r="F1337" s="40" t="s">
        <v>243</v>
      </c>
      <c r="G1337" s="40" t="s">
        <v>264</v>
      </c>
      <c r="H1337" s="40">
        <v>30</v>
      </c>
      <c r="I1337" s="48">
        <v>43443</v>
      </c>
      <c r="J1337" s="48">
        <v>43487</v>
      </c>
      <c r="K1337" s="48">
        <v>43605</v>
      </c>
      <c r="L1337" s="49">
        <v>44</v>
      </c>
      <c r="M1337" s="49">
        <v>162</v>
      </c>
      <c r="N1337" s="40">
        <v>9750</v>
      </c>
      <c r="O1337" s="42">
        <f t="shared" si="140"/>
        <v>80307.5</v>
      </c>
      <c r="P1337" s="42"/>
      <c r="Q1337" s="42">
        <v>1000</v>
      </c>
      <c r="R1337" s="42">
        <f t="shared" si="146"/>
        <v>12.5</v>
      </c>
      <c r="S1337" s="42">
        <f t="shared" si="141"/>
        <v>8236.6666666666679</v>
      </c>
      <c r="T1337" s="40">
        <v>12500</v>
      </c>
      <c r="U1337" s="42">
        <v>840</v>
      </c>
      <c r="V1337" s="40"/>
      <c r="W1337" s="40"/>
      <c r="X1337" s="49">
        <f t="shared" si="145"/>
        <v>918</v>
      </c>
      <c r="Y1337" s="42">
        <f t="shared" si="142"/>
        <v>7561.26</v>
      </c>
      <c r="Z1337" s="40">
        <f t="shared" si="143"/>
        <v>102958.33333333334</v>
      </c>
      <c r="AA1337" s="42">
        <f t="shared" si="144"/>
        <v>22650.833333333343</v>
      </c>
      <c r="AB1337" s="40"/>
      <c r="AC1337" s="40"/>
      <c r="AD1337" s="40"/>
      <c r="AE1337" s="40"/>
      <c r="AF1337" s="40"/>
      <c r="AG1337" s="40"/>
      <c r="AH1337" s="40"/>
    </row>
    <row r="1338" spans="1:34" s="29" customFormat="1" x14ac:dyDescent="0.25">
      <c r="A1338" s="56">
        <v>1335</v>
      </c>
      <c r="B1338" s="56" t="s">
        <v>871</v>
      </c>
      <c r="C1338" s="40" t="s">
        <v>891</v>
      </c>
      <c r="D1338" s="40" t="s">
        <v>892</v>
      </c>
      <c r="E1338" s="44" t="s">
        <v>904</v>
      </c>
      <c r="F1338" s="40" t="s">
        <v>266</v>
      </c>
      <c r="G1338" s="40" t="s">
        <v>267</v>
      </c>
      <c r="H1338" s="40">
        <v>30</v>
      </c>
      <c r="I1338" s="48">
        <v>43443</v>
      </c>
      <c r="J1338" s="48">
        <v>43487</v>
      </c>
      <c r="K1338" s="48">
        <v>43605</v>
      </c>
      <c r="L1338" s="49">
        <v>44</v>
      </c>
      <c r="M1338" s="49">
        <v>162</v>
      </c>
      <c r="N1338" s="40">
        <v>9850</v>
      </c>
      <c r="O1338" s="42">
        <f t="shared" si="140"/>
        <v>81131.166666666657</v>
      </c>
      <c r="P1338" s="42"/>
      <c r="Q1338" s="42">
        <v>1060</v>
      </c>
      <c r="R1338" s="42">
        <f t="shared" si="146"/>
        <v>12.5</v>
      </c>
      <c r="S1338" s="42">
        <f t="shared" si="141"/>
        <v>8730.8666666666668</v>
      </c>
      <c r="T1338" s="40">
        <v>13250</v>
      </c>
      <c r="U1338" s="42">
        <v>870</v>
      </c>
      <c r="V1338" s="40"/>
      <c r="W1338" s="40"/>
      <c r="X1338" s="49">
        <f t="shared" si="145"/>
        <v>978</v>
      </c>
      <c r="Y1338" s="42">
        <f t="shared" si="142"/>
        <v>8055.46</v>
      </c>
      <c r="Z1338" s="40">
        <f t="shared" si="143"/>
        <v>109135.83333333333</v>
      </c>
      <c r="AA1338" s="42">
        <f t="shared" si="144"/>
        <v>28004.666666666672</v>
      </c>
      <c r="AB1338" s="40"/>
      <c r="AC1338" s="40"/>
      <c r="AD1338" s="40"/>
      <c r="AE1338" s="40"/>
      <c r="AF1338" s="40"/>
      <c r="AG1338" s="40"/>
      <c r="AH1338" s="40"/>
    </row>
    <row r="1339" spans="1:34" s="29" customFormat="1" x14ac:dyDescent="0.25">
      <c r="A1339" s="56">
        <v>1336</v>
      </c>
      <c r="B1339" s="56" t="s">
        <v>871</v>
      </c>
      <c r="C1339" s="40" t="s">
        <v>891</v>
      </c>
      <c r="D1339" s="40" t="s">
        <v>892</v>
      </c>
      <c r="E1339" s="44" t="s">
        <v>905</v>
      </c>
      <c r="F1339" s="40" t="s">
        <v>269</v>
      </c>
      <c r="G1339" s="40" t="s">
        <v>270</v>
      </c>
      <c r="H1339" s="40">
        <v>30</v>
      </c>
      <c r="I1339" s="48">
        <v>43443</v>
      </c>
      <c r="J1339" s="48">
        <v>43487</v>
      </c>
      <c r="K1339" s="48">
        <v>43605</v>
      </c>
      <c r="L1339" s="49">
        <v>44</v>
      </c>
      <c r="M1339" s="49">
        <v>162</v>
      </c>
      <c r="N1339" s="40">
        <v>9750</v>
      </c>
      <c r="O1339" s="42">
        <f t="shared" si="140"/>
        <v>80307.5</v>
      </c>
      <c r="P1339" s="42"/>
      <c r="Q1339" s="42">
        <v>1020</v>
      </c>
      <c r="R1339" s="42">
        <f t="shared" si="146"/>
        <v>12.5</v>
      </c>
      <c r="S1339" s="42">
        <f t="shared" si="141"/>
        <v>8401.4</v>
      </c>
      <c r="T1339" s="40">
        <v>12750</v>
      </c>
      <c r="U1339" s="42">
        <v>880</v>
      </c>
      <c r="V1339" s="40"/>
      <c r="W1339" s="40"/>
      <c r="X1339" s="49">
        <f t="shared" si="145"/>
        <v>938</v>
      </c>
      <c r="Y1339" s="42">
        <f t="shared" si="142"/>
        <v>7725.9933333333329</v>
      </c>
      <c r="Z1339" s="40">
        <f t="shared" si="143"/>
        <v>105017.5</v>
      </c>
      <c r="AA1339" s="42">
        <f t="shared" si="144"/>
        <v>24710</v>
      </c>
      <c r="AB1339" s="40"/>
      <c r="AC1339" s="40"/>
      <c r="AD1339" s="40"/>
      <c r="AE1339" s="40"/>
      <c r="AF1339" s="40"/>
      <c r="AG1339" s="40"/>
      <c r="AH1339" s="40"/>
    </row>
    <row r="1340" spans="1:34" s="29" customFormat="1" x14ac:dyDescent="0.25">
      <c r="A1340" s="56">
        <v>1337</v>
      </c>
      <c r="B1340" s="56" t="s">
        <v>871</v>
      </c>
      <c r="C1340" s="40" t="s">
        <v>891</v>
      </c>
      <c r="D1340" s="40" t="s">
        <v>892</v>
      </c>
      <c r="E1340" s="44" t="s">
        <v>906</v>
      </c>
      <c r="F1340" s="40" t="s">
        <v>272</v>
      </c>
      <c r="G1340" s="40" t="s">
        <v>273</v>
      </c>
      <c r="H1340" s="40">
        <v>30</v>
      </c>
      <c r="I1340" s="48">
        <v>43443</v>
      </c>
      <c r="J1340" s="48">
        <v>43487</v>
      </c>
      <c r="K1340" s="48">
        <v>43605</v>
      </c>
      <c r="L1340" s="49">
        <v>44</v>
      </c>
      <c r="M1340" s="49">
        <v>162</v>
      </c>
      <c r="N1340" s="40">
        <v>9850</v>
      </c>
      <c r="O1340" s="42">
        <f t="shared" si="140"/>
        <v>81131.166666666657</v>
      </c>
      <c r="P1340" s="42"/>
      <c r="Q1340" s="42">
        <v>1000</v>
      </c>
      <c r="R1340" s="42">
        <f t="shared" si="146"/>
        <v>12.5</v>
      </c>
      <c r="S1340" s="42">
        <f t="shared" si="141"/>
        <v>8236.6666666666679</v>
      </c>
      <c r="T1340" s="40">
        <v>12500</v>
      </c>
      <c r="U1340" s="42">
        <v>860</v>
      </c>
      <c r="V1340" s="40"/>
      <c r="W1340" s="40"/>
      <c r="X1340" s="49">
        <f t="shared" si="145"/>
        <v>918</v>
      </c>
      <c r="Y1340" s="42">
        <f t="shared" si="142"/>
        <v>7561.26</v>
      </c>
      <c r="Z1340" s="40">
        <f t="shared" si="143"/>
        <v>102958.33333333334</v>
      </c>
      <c r="AA1340" s="42">
        <f t="shared" si="144"/>
        <v>21827.166666666686</v>
      </c>
      <c r="AB1340" s="40"/>
      <c r="AC1340" s="40"/>
      <c r="AD1340" s="40"/>
      <c r="AE1340" s="40"/>
      <c r="AF1340" s="40"/>
      <c r="AG1340" s="40"/>
      <c r="AH1340" s="40"/>
    </row>
    <row r="1341" spans="1:34" s="29" customFormat="1" x14ac:dyDescent="0.25">
      <c r="A1341" s="56">
        <v>1338</v>
      </c>
      <c r="B1341" s="56" t="s">
        <v>871</v>
      </c>
      <c r="C1341" s="40" t="s">
        <v>891</v>
      </c>
      <c r="D1341" s="40" t="s">
        <v>892</v>
      </c>
      <c r="E1341" s="44" t="s">
        <v>907</v>
      </c>
      <c r="F1341" s="40" t="s">
        <v>275</v>
      </c>
      <c r="G1341" s="40" t="s">
        <v>276</v>
      </c>
      <c r="H1341" s="40">
        <v>30</v>
      </c>
      <c r="I1341" s="48">
        <v>43443</v>
      </c>
      <c r="J1341" s="48">
        <v>43487</v>
      </c>
      <c r="K1341" s="48">
        <v>43605</v>
      </c>
      <c r="L1341" s="49">
        <v>44</v>
      </c>
      <c r="M1341" s="49">
        <v>162</v>
      </c>
      <c r="N1341" s="40">
        <v>9800</v>
      </c>
      <c r="O1341" s="42">
        <f t="shared" si="140"/>
        <v>80719.333333333343</v>
      </c>
      <c r="P1341" s="42"/>
      <c r="Q1341" s="42">
        <v>960</v>
      </c>
      <c r="R1341" s="42">
        <f t="shared" si="146"/>
        <v>12.5</v>
      </c>
      <c r="S1341" s="42">
        <f t="shared" si="141"/>
        <v>7907.2</v>
      </c>
      <c r="T1341" s="40">
        <v>12000</v>
      </c>
      <c r="U1341" s="42">
        <v>840</v>
      </c>
      <c r="V1341" s="40"/>
      <c r="W1341" s="40"/>
      <c r="X1341" s="49">
        <f t="shared" si="145"/>
        <v>878</v>
      </c>
      <c r="Y1341" s="42">
        <f t="shared" si="142"/>
        <v>7231.7933333333331</v>
      </c>
      <c r="Z1341" s="40">
        <f t="shared" si="143"/>
        <v>98840</v>
      </c>
      <c r="AA1341" s="42">
        <f t="shared" si="144"/>
        <v>18120.666666666657</v>
      </c>
      <c r="AB1341" s="40"/>
      <c r="AC1341" s="40"/>
      <c r="AD1341" s="40"/>
      <c r="AE1341" s="40"/>
      <c r="AF1341" s="40"/>
      <c r="AG1341" s="40"/>
      <c r="AH1341" s="40"/>
    </row>
    <row r="1342" spans="1:34" s="29" customFormat="1" x14ac:dyDescent="0.25">
      <c r="A1342" s="56">
        <v>1339</v>
      </c>
      <c r="B1342" s="56" t="s">
        <v>871</v>
      </c>
      <c r="C1342" s="40" t="s">
        <v>891</v>
      </c>
      <c r="D1342" s="40" t="s">
        <v>892</v>
      </c>
      <c r="E1342" s="44" t="s">
        <v>908</v>
      </c>
      <c r="F1342" s="40" t="s">
        <v>278</v>
      </c>
      <c r="G1342" s="40" t="s">
        <v>279</v>
      </c>
      <c r="H1342" s="40">
        <v>30</v>
      </c>
      <c r="I1342" s="48">
        <v>43443</v>
      </c>
      <c r="J1342" s="48">
        <v>43487</v>
      </c>
      <c r="K1342" s="48">
        <v>43605</v>
      </c>
      <c r="L1342" s="49">
        <v>44</v>
      </c>
      <c r="M1342" s="49">
        <v>162</v>
      </c>
      <c r="N1342" s="40">
        <v>9650</v>
      </c>
      <c r="O1342" s="42">
        <f t="shared" si="140"/>
        <v>79483.833333333343</v>
      </c>
      <c r="P1342" s="42"/>
      <c r="Q1342" s="42">
        <v>1030</v>
      </c>
      <c r="R1342" s="42">
        <f t="shared" si="146"/>
        <v>12.5</v>
      </c>
      <c r="S1342" s="42">
        <f t="shared" si="141"/>
        <v>8483.7666666666664</v>
      </c>
      <c r="T1342" s="40">
        <v>12875</v>
      </c>
      <c r="U1342" s="42">
        <v>880</v>
      </c>
      <c r="V1342" s="40"/>
      <c r="W1342" s="40"/>
      <c r="X1342" s="49">
        <f t="shared" si="145"/>
        <v>948</v>
      </c>
      <c r="Y1342" s="42">
        <f t="shared" si="142"/>
        <v>7808.3600000000006</v>
      </c>
      <c r="Z1342" s="40">
        <f t="shared" si="143"/>
        <v>106047.08333333333</v>
      </c>
      <c r="AA1342" s="42">
        <f t="shared" si="144"/>
        <v>26563.249999999985</v>
      </c>
      <c r="AB1342" s="40"/>
      <c r="AC1342" s="40"/>
      <c r="AD1342" s="40"/>
      <c r="AE1342" s="40"/>
      <c r="AF1342" s="40"/>
      <c r="AG1342" s="40"/>
      <c r="AH1342" s="40"/>
    </row>
    <row r="1343" spans="1:34" s="29" customFormat="1" x14ac:dyDescent="0.25">
      <c r="A1343" s="56">
        <v>1340</v>
      </c>
      <c r="B1343" s="56" t="s">
        <v>871</v>
      </c>
      <c r="C1343" s="40" t="s">
        <v>891</v>
      </c>
      <c r="D1343" s="40" t="s">
        <v>892</v>
      </c>
      <c r="E1343" s="44" t="s">
        <v>909</v>
      </c>
      <c r="F1343" s="40" t="s">
        <v>281</v>
      </c>
      <c r="G1343" s="40" t="s">
        <v>282</v>
      </c>
      <c r="H1343" s="40">
        <v>30</v>
      </c>
      <c r="I1343" s="48">
        <v>43443</v>
      </c>
      <c r="J1343" s="48">
        <v>43487</v>
      </c>
      <c r="K1343" s="48">
        <v>43605</v>
      </c>
      <c r="L1343" s="49">
        <v>44</v>
      </c>
      <c r="M1343" s="49">
        <v>162</v>
      </c>
      <c r="N1343" s="40">
        <v>9750</v>
      </c>
      <c r="O1343" s="42">
        <f t="shared" si="140"/>
        <v>80307.5</v>
      </c>
      <c r="P1343" s="42"/>
      <c r="Q1343" s="42">
        <v>980</v>
      </c>
      <c r="R1343" s="42">
        <f t="shared" si="146"/>
        <v>12.5</v>
      </c>
      <c r="S1343" s="42">
        <f t="shared" si="141"/>
        <v>8071.9333333333325</v>
      </c>
      <c r="T1343" s="40">
        <v>12250</v>
      </c>
      <c r="U1343" s="42">
        <v>840</v>
      </c>
      <c r="V1343" s="40"/>
      <c r="W1343" s="40"/>
      <c r="X1343" s="49">
        <f t="shared" si="145"/>
        <v>898</v>
      </c>
      <c r="Y1343" s="42">
        <f t="shared" si="142"/>
        <v>7396.5266666666666</v>
      </c>
      <c r="Z1343" s="40">
        <f t="shared" si="143"/>
        <v>100899.16666666666</v>
      </c>
      <c r="AA1343" s="42">
        <f t="shared" si="144"/>
        <v>20591.666666666657</v>
      </c>
      <c r="AB1343" s="40"/>
      <c r="AC1343" s="40"/>
      <c r="AD1343" s="40"/>
      <c r="AE1343" s="40"/>
      <c r="AF1343" s="40"/>
      <c r="AG1343" s="40"/>
      <c r="AH1343" s="40"/>
    </row>
    <row r="1344" spans="1:34" s="29" customFormat="1" x14ac:dyDescent="0.25">
      <c r="A1344" s="56">
        <v>1341</v>
      </c>
      <c r="B1344" s="56" t="s">
        <v>871</v>
      </c>
      <c r="C1344" s="40" t="s">
        <v>910</v>
      </c>
      <c r="D1344" s="40" t="s">
        <v>911</v>
      </c>
      <c r="E1344" s="44" t="s">
        <v>912</v>
      </c>
      <c r="F1344" s="40" t="s">
        <v>284</v>
      </c>
      <c r="G1344" s="40" t="s">
        <v>285</v>
      </c>
      <c r="H1344" s="40">
        <v>30</v>
      </c>
      <c r="I1344" s="48">
        <v>43439</v>
      </c>
      <c r="J1344" s="48">
        <v>43483</v>
      </c>
      <c r="K1344" s="48">
        <v>43602</v>
      </c>
      <c r="L1344" s="49">
        <v>44</v>
      </c>
      <c r="M1344" s="49">
        <v>163</v>
      </c>
      <c r="N1344" s="40">
        <v>9744</v>
      </c>
      <c r="O1344" s="42">
        <f t="shared" si="140"/>
        <v>80258.080000000002</v>
      </c>
      <c r="P1344" s="42"/>
      <c r="Q1344" s="42">
        <v>940</v>
      </c>
      <c r="R1344" s="42">
        <f t="shared" si="146"/>
        <v>13</v>
      </c>
      <c r="S1344" s="42">
        <f t="shared" si="141"/>
        <v>7742.4666666666662</v>
      </c>
      <c r="T1344" s="40">
        <v>12220</v>
      </c>
      <c r="U1344" s="42">
        <v>760</v>
      </c>
      <c r="V1344" s="40"/>
      <c r="W1344" s="40"/>
      <c r="X1344" s="49">
        <f t="shared" si="145"/>
        <v>858</v>
      </c>
      <c r="Y1344" s="42">
        <f t="shared" si="142"/>
        <v>7067.06</v>
      </c>
      <c r="Z1344" s="40">
        <f t="shared" si="143"/>
        <v>100652.06666666667</v>
      </c>
      <c r="AA1344" s="42">
        <f t="shared" si="144"/>
        <v>20393.986666666664</v>
      </c>
      <c r="AB1344" s="40"/>
      <c r="AC1344" s="40"/>
      <c r="AD1344" s="40"/>
      <c r="AE1344" s="40"/>
      <c r="AF1344" s="40"/>
      <c r="AG1344" s="40"/>
      <c r="AH1344" s="40"/>
    </row>
    <row r="1345" spans="1:34" s="29" customFormat="1" x14ac:dyDescent="0.25">
      <c r="A1345" s="56">
        <v>1342</v>
      </c>
      <c r="B1345" s="56" t="s">
        <v>871</v>
      </c>
      <c r="C1345" s="40" t="s">
        <v>910</v>
      </c>
      <c r="D1345" s="40" t="s">
        <v>911</v>
      </c>
      <c r="E1345" s="44" t="s">
        <v>913</v>
      </c>
      <c r="F1345" s="40" t="s">
        <v>287</v>
      </c>
      <c r="G1345" s="40" t="s">
        <v>288</v>
      </c>
      <c r="H1345" s="40">
        <v>30</v>
      </c>
      <c r="I1345" s="48">
        <v>43439</v>
      </c>
      <c r="J1345" s="48">
        <v>43483</v>
      </c>
      <c r="K1345" s="48">
        <v>43599</v>
      </c>
      <c r="L1345" s="49">
        <v>44</v>
      </c>
      <c r="M1345" s="49">
        <v>160</v>
      </c>
      <c r="N1345" s="40">
        <v>9359</v>
      </c>
      <c r="O1345" s="42">
        <f t="shared" si="140"/>
        <v>77086.963333333319</v>
      </c>
      <c r="P1345" s="42"/>
      <c r="Q1345" s="42">
        <v>960</v>
      </c>
      <c r="R1345" s="42">
        <f t="shared" si="146"/>
        <v>12.5</v>
      </c>
      <c r="S1345" s="42">
        <f t="shared" si="141"/>
        <v>7907.2</v>
      </c>
      <c r="T1345" s="40">
        <v>12000</v>
      </c>
      <c r="U1345" s="42">
        <v>730</v>
      </c>
      <c r="V1345" s="40"/>
      <c r="W1345" s="40"/>
      <c r="X1345" s="49">
        <f t="shared" si="145"/>
        <v>878</v>
      </c>
      <c r="Y1345" s="42">
        <f t="shared" si="142"/>
        <v>7231.7933333333331</v>
      </c>
      <c r="Z1345" s="40">
        <f t="shared" si="143"/>
        <v>98840</v>
      </c>
      <c r="AA1345" s="42">
        <f t="shared" si="144"/>
        <v>21753.036666666681</v>
      </c>
      <c r="AB1345" s="40"/>
      <c r="AC1345" s="40"/>
      <c r="AD1345" s="40"/>
      <c r="AE1345" s="40"/>
      <c r="AF1345" s="40"/>
      <c r="AG1345" s="40"/>
      <c r="AH1345" s="40"/>
    </row>
    <row r="1346" spans="1:34" s="29" customFormat="1" x14ac:dyDescent="0.25">
      <c r="A1346" s="56">
        <v>1343</v>
      </c>
      <c r="B1346" s="56" t="s">
        <v>871</v>
      </c>
      <c r="C1346" s="40" t="s">
        <v>910</v>
      </c>
      <c r="D1346" s="40" t="s">
        <v>911</v>
      </c>
      <c r="E1346" s="44" t="s">
        <v>914</v>
      </c>
      <c r="F1346" s="40" t="s">
        <v>290</v>
      </c>
      <c r="G1346" s="40" t="s">
        <v>291</v>
      </c>
      <c r="H1346" s="40">
        <v>30</v>
      </c>
      <c r="I1346" s="48">
        <v>43439</v>
      </c>
      <c r="J1346" s="48">
        <v>43483</v>
      </c>
      <c r="K1346" s="48">
        <v>43600</v>
      </c>
      <c r="L1346" s="49">
        <v>44</v>
      </c>
      <c r="M1346" s="49">
        <v>161</v>
      </c>
      <c r="N1346" s="40">
        <v>9549</v>
      </c>
      <c r="O1346" s="42">
        <f t="shared" si="140"/>
        <v>78651.930000000008</v>
      </c>
      <c r="P1346" s="42"/>
      <c r="Q1346" s="42">
        <v>950</v>
      </c>
      <c r="R1346" s="42">
        <f t="shared" si="146"/>
        <v>12.5</v>
      </c>
      <c r="S1346" s="42">
        <f t="shared" si="141"/>
        <v>7824.833333333333</v>
      </c>
      <c r="T1346" s="40">
        <v>11875</v>
      </c>
      <c r="U1346" s="42">
        <v>750</v>
      </c>
      <c r="V1346" s="40"/>
      <c r="W1346" s="40"/>
      <c r="X1346" s="49">
        <f t="shared" si="145"/>
        <v>868</v>
      </c>
      <c r="Y1346" s="42">
        <f t="shared" si="142"/>
        <v>7149.4266666666663</v>
      </c>
      <c r="Z1346" s="40">
        <f t="shared" si="143"/>
        <v>97810.416666666657</v>
      </c>
      <c r="AA1346" s="42">
        <f t="shared" si="144"/>
        <v>19158.486666666649</v>
      </c>
      <c r="AB1346" s="40"/>
      <c r="AC1346" s="40"/>
      <c r="AD1346" s="40"/>
      <c r="AE1346" s="40"/>
      <c r="AF1346" s="40"/>
      <c r="AG1346" s="40"/>
      <c r="AH1346" s="40"/>
    </row>
    <row r="1347" spans="1:34" s="29" customFormat="1" x14ac:dyDescent="0.25">
      <c r="A1347" s="56">
        <v>1344</v>
      </c>
      <c r="B1347" s="56" t="s">
        <v>871</v>
      </c>
      <c r="C1347" s="40" t="s">
        <v>910</v>
      </c>
      <c r="D1347" s="40" t="s">
        <v>911</v>
      </c>
      <c r="E1347" s="44" t="s">
        <v>915</v>
      </c>
      <c r="F1347" s="40" t="s">
        <v>293</v>
      </c>
      <c r="G1347" s="40" t="s">
        <v>294</v>
      </c>
      <c r="H1347" s="40">
        <v>30</v>
      </c>
      <c r="I1347" s="48">
        <v>43439</v>
      </c>
      <c r="J1347" s="48">
        <v>43485</v>
      </c>
      <c r="K1347" s="48">
        <v>43600</v>
      </c>
      <c r="L1347" s="49">
        <v>46</v>
      </c>
      <c r="M1347" s="49">
        <v>161</v>
      </c>
      <c r="N1347" s="40">
        <v>9514</v>
      </c>
      <c r="O1347" s="42">
        <f t="shared" si="140"/>
        <v>78363.646666666667</v>
      </c>
      <c r="P1347" s="42"/>
      <c r="Q1347" s="42">
        <v>920</v>
      </c>
      <c r="R1347" s="42">
        <f t="shared" si="146"/>
        <v>12.5</v>
      </c>
      <c r="S1347" s="42">
        <f t="shared" si="141"/>
        <v>7577.7333333333336</v>
      </c>
      <c r="T1347" s="40">
        <v>11500</v>
      </c>
      <c r="U1347" s="42">
        <v>750</v>
      </c>
      <c r="V1347" s="40"/>
      <c r="W1347" s="40"/>
      <c r="X1347" s="49">
        <f t="shared" si="145"/>
        <v>838</v>
      </c>
      <c r="Y1347" s="42">
        <f t="shared" si="142"/>
        <v>6902.3266666666668</v>
      </c>
      <c r="Z1347" s="40">
        <f t="shared" si="143"/>
        <v>94721.666666666672</v>
      </c>
      <c r="AA1347" s="42">
        <f t="shared" si="144"/>
        <v>16358.020000000004</v>
      </c>
      <c r="AB1347" s="40"/>
      <c r="AC1347" s="40"/>
      <c r="AD1347" s="40"/>
      <c r="AE1347" s="40"/>
      <c r="AF1347" s="40"/>
      <c r="AG1347" s="40"/>
      <c r="AH1347" s="40"/>
    </row>
    <row r="1348" spans="1:34" s="29" customFormat="1" x14ac:dyDescent="0.25">
      <c r="A1348" s="56">
        <v>1345</v>
      </c>
      <c r="B1348" s="56" t="s">
        <v>871</v>
      </c>
      <c r="C1348" s="40" t="s">
        <v>910</v>
      </c>
      <c r="D1348" s="40" t="s">
        <v>911</v>
      </c>
      <c r="E1348" s="44" t="s">
        <v>916</v>
      </c>
      <c r="F1348" s="40" t="s">
        <v>296</v>
      </c>
      <c r="G1348" s="40" t="s">
        <v>297</v>
      </c>
      <c r="H1348" s="40">
        <v>30</v>
      </c>
      <c r="I1348" s="48">
        <v>43439</v>
      </c>
      <c r="J1348" s="48">
        <v>43469</v>
      </c>
      <c r="K1348" s="48">
        <v>43604</v>
      </c>
      <c r="L1348" s="49">
        <v>30</v>
      </c>
      <c r="M1348" s="49">
        <v>165</v>
      </c>
      <c r="N1348" s="40">
        <v>9539</v>
      </c>
      <c r="O1348" s="42">
        <f t="shared" si="140"/>
        <v>78569.563333333324</v>
      </c>
      <c r="P1348" s="42"/>
      <c r="Q1348" s="42">
        <v>890</v>
      </c>
      <c r="R1348" s="42">
        <f t="shared" si="146"/>
        <v>12.5</v>
      </c>
      <c r="S1348" s="42">
        <f t="shared" si="141"/>
        <v>7330.6333333333332</v>
      </c>
      <c r="T1348" s="40">
        <v>11125</v>
      </c>
      <c r="U1348" s="42">
        <v>730</v>
      </c>
      <c r="V1348" s="40"/>
      <c r="W1348" s="40"/>
      <c r="X1348" s="49">
        <f t="shared" si="145"/>
        <v>808</v>
      </c>
      <c r="Y1348" s="42">
        <f t="shared" si="142"/>
        <v>6655.2266666666665</v>
      </c>
      <c r="Z1348" s="40">
        <f t="shared" si="143"/>
        <v>91632.916666666672</v>
      </c>
      <c r="AA1348" s="42">
        <f t="shared" si="144"/>
        <v>13063.353333333347</v>
      </c>
      <c r="AB1348" s="40"/>
      <c r="AC1348" s="40"/>
      <c r="AD1348" s="40"/>
      <c r="AE1348" s="40"/>
      <c r="AF1348" s="40"/>
      <c r="AG1348" s="40"/>
      <c r="AH1348" s="40"/>
    </row>
    <row r="1349" spans="1:34" s="29" customFormat="1" x14ac:dyDescent="0.25">
      <c r="A1349" s="56">
        <v>1346</v>
      </c>
      <c r="B1349" s="56" t="s">
        <v>871</v>
      </c>
      <c r="C1349" s="40" t="s">
        <v>910</v>
      </c>
      <c r="D1349" s="40" t="s">
        <v>911</v>
      </c>
      <c r="E1349" s="44" t="s">
        <v>917</v>
      </c>
      <c r="F1349" s="40" t="s">
        <v>299</v>
      </c>
      <c r="G1349" s="40" t="s">
        <v>300</v>
      </c>
      <c r="H1349" s="40">
        <v>30</v>
      </c>
      <c r="I1349" s="48">
        <v>43439</v>
      </c>
      <c r="J1349" s="48">
        <v>43484</v>
      </c>
      <c r="K1349" s="48">
        <v>43599</v>
      </c>
      <c r="L1349" s="49">
        <v>45</v>
      </c>
      <c r="M1349" s="49">
        <v>160</v>
      </c>
      <c r="N1349" s="40">
        <v>9379</v>
      </c>
      <c r="O1349" s="42">
        <f t="shared" ref="O1349:O1356" si="147">(N1349/H1349)*247.1</f>
        <v>77251.696666666656</v>
      </c>
      <c r="P1349" s="42"/>
      <c r="Q1349" s="42">
        <v>860</v>
      </c>
      <c r="R1349" s="42">
        <f t="shared" si="146"/>
        <v>13</v>
      </c>
      <c r="S1349" s="42">
        <f t="shared" ref="S1349:S1356" si="148">(Q1349/H1349)*247.1</f>
        <v>7083.5333333333338</v>
      </c>
      <c r="T1349" s="40">
        <v>11180</v>
      </c>
      <c r="U1349" s="42">
        <v>720</v>
      </c>
      <c r="V1349" s="40"/>
      <c r="W1349" s="40"/>
      <c r="X1349" s="49">
        <f t="shared" si="145"/>
        <v>778</v>
      </c>
      <c r="Y1349" s="42">
        <f t="shared" ref="Y1349:Y1356" si="149">(X1349/H1349)*247.1</f>
        <v>6408.126666666667</v>
      </c>
      <c r="Z1349" s="40">
        <f t="shared" ref="Z1349:Z1356" si="150">S1349*R1349</f>
        <v>92085.933333333334</v>
      </c>
      <c r="AA1349" s="42">
        <f t="shared" ref="AA1349:AA1356" si="151">Z1349-O1349</f>
        <v>14834.236666666679</v>
      </c>
      <c r="AB1349" s="40"/>
      <c r="AC1349" s="40"/>
      <c r="AD1349" s="40"/>
      <c r="AE1349" s="40"/>
      <c r="AF1349" s="40"/>
      <c r="AG1349" s="40"/>
      <c r="AH1349" s="40"/>
    </row>
    <row r="1350" spans="1:34" s="29" customFormat="1" x14ac:dyDescent="0.25">
      <c r="A1350" s="56">
        <v>1347</v>
      </c>
      <c r="B1350" s="56" t="s">
        <v>871</v>
      </c>
      <c r="C1350" s="40" t="s">
        <v>910</v>
      </c>
      <c r="D1350" s="40" t="s">
        <v>911</v>
      </c>
      <c r="E1350" s="44" t="s">
        <v>918</v>
      </c>
      <c r="F1350" s="40" t="s">
        <v>302</v>
      </c>
      <c r="G1350" s="40" t="s">
        <v>303</v>
      </c>
      <c r="H1350" s="40">
        <v>30</v>
      </c>
      <c r="I1350" s="48">
        <v>43434</v>
      </c>
      <c r="J1350" s="48">
        <v>43482</v>
      </c>
      <c r="K1350" s="48">
        <v>43595</v>
      </c>
      <c r="L1350" s="49">
        <v>48</v>
      </c>
      <c r="M1350" s="49">
        <v>161</v>
      </c>
      <c r="N1350" s="40">
        <v>9564</v>
      </c>
      <c r="O1350" s="42">
        <f t="shared" si="147"/>
        <v>78775.48</v>
      </c>
      <c r="P1350" s="42"/>
      <c r="Q1350" s="42">
        <v>890</v>
      </c>
      <c r="R1350" s="42">
        <f t="shared" si="146"/>
        <v>13</v>
      </c>
      <c r="S1350" s="42">
        <f t="shared" si="148"/>
        <v>7330.6333333333332</v>
      </c>
      <c r="T1350" s="40">
        <v>11570</v>
      </c>
      <c r="U1350" s="42">
        <v>680</v>
      </c>
      <c r="V1350" s="40"/>
      <c r="W1350" s="40"/>
      <c r="X1350" s="49">
        <f t="shared" si="145"/>
        <v>808</v>
      </c>
      <c r="Y1350" s="42">
        <f t="shared" si="149"/>
        <v>6655.2266666666665</v>
      </c>
      <c r="Z1350" s="40">
        <f t="shared" si="150"/>
        <v>95298.233333333337</v>
      </c>
      <c r="AA1350" s="42">
        <f t="shared" si="151"/>
        <v>16522.753333333341</v>
      </c>
      <c r="AB1350" s="40"/>
      <c r="AC1350" s="40"/>
      <c r="AD1350" s="40"/>
      <c r="AE1350" s="40"/>
      <c r="AF1350" s="40"/>
      <c r="AG1350" s="40"/>
      <c r="AH1350" s="40"/>
    </row>
    <row r="1351" spans="1:34" s="29" customFormat="1" x14ac:dyDescent="0.25">
      <c r="A1351" s="56">
        <v>1348</v>
      </c>
      <c r="B1351" s="56" t="s">
        <v>871</v>
      </c>
      <c r="C1351" s="40" t="s">
        <v>910</v>
      </c>
      <c r="D1351" s="40" t="s">
        <v>911</v>
      </c>
      <c r="E1351" s="44" t="s">
        <v>919</v>
      </c>
      <c r="F1351" s="38" t="s">
        <v>1769</v>
      </c>
      <c r="G1351" s="38" t="s">
        <v>149</v>
      </c>
      <c r="H1351" s="40">
        <v>30</v>
      </c>
      <c r="I1351" s="48">
        <v>43434</v>
      </c>
      <c r="J1351" s="48">
        <v>43480</v>
      </c>
      <c r="K1351" s="48">
        <v>43595</v>
      </c>
      <c r="L1351" s="49">
        <v>46</v>
      </c>
      <c r="M1351" s="49">
        <v>161</v>
      </c>
      <c r="N1351" s="40">
        <v>9609</v>
      </c>
      <c r="O1351" s="42">
        <f t="shared" si="147"/>
        <v>79146.13</v>
      </c>
      <c r="P1351" s="42"/>
      <c r="Q1351" s="42">
        <v>920</v>
      </c>
      <c r="R1351" s="42">
        <f t="shared" si="146"/>
        <v>13</v>
      </c>
      <c r="S1351" s="42">
        <f t="shared" si="148"/>
        <v>7577.7333333333336</v>
      </c>
      <c r="T1351" s="40">
        <v>11960</v>
      </c>
      <c r="U1351" s="42">
        <v>750</v>
      </c>
      <c r="V1351" s="40"/>
      <c r="W1351" s="40"/>
      <c r="X1351" s="49">
        <f t="shared" si="145"/>
        <v>838</v>
      </c>
      <c r="Y1351" s="42">
        <f t="shared" si="149"/>
        <v>6902.3266666666668</v>
      </c>
      <c r="Z1351" s="40">
        <f t="shared" si="150"/>
        <v>98510.53333333334</v>
      </c>
      <c r="AA1351" s="42">
        <f t="shared" si="151"/>
        <v>19364.403333333335</v>
      </c>
      <c r="AB1351" s="40"/>
      <c r="AC1351" s="40"/>
      <c r="AD1351" s="40"/>
      <c r="AE1351" s="40"/>
      <c r="AF1351" s="40"/>
      <c r="AG1351" s="40"/>
      <c r="AH1351" s="40"/>
    </row>
    <row r="1352" spans="1:34" s="29" customFormat="1" x14ac:dyDescent="0.25">
      <c r="A1352" s="56">
        <v>1349</v>
      </c>
      <c r="B1352" s="56" t="s">
        <v>871</v>
      </c>
      <c r="C1352" s="40" t="s">
        <v>910</v>
      </c>
      <c r="D1352" s="40" t="s">
        <v>911</v>
      </c>
      <c r="E1352" s="44" t="s">
        <v>920</v>
      </c>
      <c r="F1352" s="38" t="s">
        <v>1770</v>
      </c>
      <c r="G1352" s="38" t="s">
        <v>150</v>
      </c>
      <c r="H1352" s="40">
        <v>30</v>
      </c>
      <c r="I1352" s="48">
        <v>43434</v>
      </c>
      <c r="J1352" s="48">
        <v>43481</v>
      </c>
      <c r="K1352" s="48">
        <v>43596</v>
      </c>
      <c r="L1352" s="49">
        <v>47</v>
      </c>
      <c r="M1352" s="49">
        <v>162</v>
      </c>
      <c r="N1352" s="40">
        <v>9439</v>
      </c>
      <c r="O1352" s="42">
        <f t="shared" si="147"/>
        <v>77745.896666666667</v>
      </c>
      <c r="P1352" s="42"/>
      <c r="Q1352" s="42">
        <v>940</v>
      </c>
      <c r="R1352" s="42">
        <f t="shared" si="146"/>
        <v>13</v>
      </c>
      <c r="S1352" s="42">
        <f t="shared" si="148"/>
        <v>7742.4666666666662</v>
      </c>
      <c r="T1352" s="40">
        <v>12220</v>
      </c>
      <c r="U1352" s="42">
        <v>780</v>
      </c>
      <c r="V1352" s="40"/>
      <c r="W1352" s="40"/>
      <c r="X1352" s="49">
        <f t="shared" si="145"/>
        <v>858</v>
      </c>
      <c r="Y1352" s="42">
        <f t="shared" si="149"/>
        <v>7067.06</v>
      </c>
      <c r="Z1352" s="40">
        <f t="shared" si="150"/>
        <v>100652.06666666667</v>
      </c>
      <c r="AA1352" s="42">
        <f t="shared" si="151"/>
        <v>22906.17</v>
      </c>
      <c r="AB1352" s="40"/>
      <c r="AC1352" s="40"/>
      <c r="AD1352" s="40"/>
      <c r="AE1352" s="40"/>
      <c r="AF1352" s="40"/>
      <c r="AG1352" s="40"/>
      <c r="AH1352" s="40"/>
    </row>
    <row r="1353" spans="1:34" s="29" customFormat="1" x14ac:dyDescent="0.25">
      <c r="A1353" s="56">
        <v>1350</v>
      </c>
      <c r="B1353" s="56" t="s">
        <v>871</v>
      </c>
      <c r="C1353" s="40" t="s">
        <v>910</v>
      </c>
      <c r="D1353" s="40" t="s">
        <v>911</v>
      </c>
      <c r="E1353" s="44" t="s">
        <v>921</v>
      </c>
      <c r="F1353" s="38" t="s">
        <v>1771</v>
      </c>
      <c r="G1353" s="38" t="s">
        <v>151</v>
      </c>
      <c r="H1353" s="40">
        <v>30</v>
      </c>
      <c r="I1353" s="48">
        <v>43434</v>
      </c>
      <c r="J1353" s="48">
        <v>43483</v>
      </c>
      <c r="K1353" s="48">
        <v>43597</v>
      </c>
      <c r="L1353" s="49">
        <v>49</v>
      </c>
      <c r="M1353" s="49">
        <v>163</v>
      </c>
      <c r="N1353" s="40">
        <v>9469</v>
      </c>
      <c r="O1353" s="42">
        <f t="shared" si="147"/>
        <v>77992.996666666659</v>
      </c>
      <c r="P1353" s="42"/>
      <c r="Q1353" s="42">
        <v>950</v>
      </c>
      <c r="R1353" s="42">
        <f t="shared" si="146"/>
        <v>12.5</v>
      </c>
      <c r="S1353" s="42">
        <f t="shared" si="148"/>
        <v>7824.833333333333</v>
      </c>
      <c r="T1353" s="40">
        <v>11875</v>
      </c>
      <c r="U1353" s="42">
        <v>750</v>
      </c>
      <c r="V1353" s="40"/>
      <c r="W1353" s="40"/>
      <c r="X1353" s="49">
        <f t="shared" si="145"/>
        <v>868</v>
      </c>
      <c r="Y1353" s="42">
        <f t="shared" si="149"/>
        <v>7149.4266666666663</v>
      </c>
      <c r="Z1353" s="40">
        <f t="shared" si="150"/>
        <v>97810.416666666657</v>
      </c>
      <c r="AA1353" s="42">
        <f t="shared" si="151"/>
        <v>19817.419999999998</v>
      </c>
      <c r="AB1353" s="40"/>
      <c r="AC1353" s="40"/>
      <c r="AD1353" s="40"/>
      <c r="AE1353" s="40"/>
      <c r="AF1353" s="40"/>
      <c r="AG1353" s="40"/>
      <c r="AH1353" s="40"/>
    </row>
    <row r="1354" spans="1:34" s="29" customFormat="1" x14ac:dyDescent="0.25">
      <c r="A1354" s="56">
        <v>1351</v>
      </c>
      <c r="B1354" s="56" t="s">
        <v>871</v>
      </c>
      <c r="C1354" s="40" t="s">
        <v>910</v>
      </c>
      <c r="D1354" s="40" t="s">
        <v>911</v>
      </c>
      <c r="E1354" s="44" t="s">
        <v>922</v>
      </c>
      <c r="F1354" s="38" t="s">
        <v>1772</v>
      </c>
      <c r="G1354" s="38" t="s">
        <v>152</v>
      </c>
      <c r="H1354" s="40">
        <v>30</v>
      </c>
      <c r="I1354" s="48">
        <v>43434</v>
      </c>
      <c r="J1354" s="48">
        <v>43480</v>
      </c>
      <c r="K1354" s="48">
        <v>43596</v>
      </c>
      <c r="L1354" s="49">
        <v>46</v>
      </c>
      <c r="M1354" s="49">
        <v>162</v>
      </c>
      <c r="N1354" s="40">
        <v>9479</v>
      </c>
      <c r="O1354" s="42">
        <f t="shared" si="147"/>
        <v>78075.363333333327</v>
      </c>
      <c r="P1354" s="42"/>
      <c r="Q1354" s="42">
        <v>970</v>
      </c>
      <c r="R1354" s="42">
        <f t="shared" si="146"/>
        <v>13</v>
      </c>
      <c r="S1354" s="42">
        <f t="shared" si="148"/>
        <v>7989.5666666666675</v>
      </c>
      <c r="T1354" s="40">
        <v>12610</v>
      </c>
      <c r="U1354" s="42">
        <v>800</v>
      </c>
      <c r="V1354" s="40"/>
      <c r="W1354" s="40"/>
      <c r="X1354" s="49">
        <f t="shared" si="145"/>
        <v>888</v>
      </c>
      <c r="Y1354" s="42">
        <f t="shared" si="149"/>
        <v>7314.16</v>
      </c>
      <c r="Z1354" s="40">
        <f t="shared" si="150"/>
        <v>103864.36666666668</v>
      </c>
      <c r="AA1354" s="42">
        <f t="shared" si="151"/>
        <v>25789.003333333356</v>
      </c>
      <c r="AB1354" s="40"/>
      <c r="AC1354" s="40"/>
      <c r="AD1354" s="40"/>
      <c r="AE1354" s="40"/>
      <c r="AF1354" s="40"/>
      <c r="AG1354" s="40"/>
      <c r="AH1354" s="40"/>
    </row>
    <row r="1355" spans="1:34" s="29" customFormat="1" x14ac:dyDescent="0.25">
      <c r="A1355" s="56">
        <v>1352</v>
      </c>
      <c r="B1355" s="56" t="s">
        <v>871</v>
      </c>
      <c r="C1355" s="40" t="s">
        <v>910</v>
      </c>
      <c r="D1355" s="40" t="s">
        <v>911</v>
      </c>
      <c r="E1355" s="44" t="s">
        <v>923</v>
      </c>
      <c r="F1355" s="38" t="s">
        <v>1773</v>
      </c>
      <c r="G1355" s="38" t="s">
        <v>153</v>
      </c>
      <c r="H1355" s="40">
        <v>30</v>
      </c>
      <c r="I1355" s="48">
        <v>43437</v>
      </c>
      <c r="J1355" s="48">
        <v>43482</v>
      </c>
      <c r="K1355" s="48">
        <v>43598</v>
      </c>
      <c r="L1355" s="49">
        <v>45</v>
      </c>
      <c r="M1355" s="49">
        <v>161</v>
      </c>
      <c r="N1355" s="40">
        <v>9689</v>
      </c>
      <c r="O1355" s="42">
        <f t="shared" si="147"/>
        <v>79805.063333333324</v>
      </c>
      <c r="P1355" s="42"/>
      <c r="Q1355" s="42">
        <v>950</v>
      </c>
      <c r="R1355" s="42">
        <f t="shared" si="146"/>
        <v>12.5</v>
      </c>
      <c r="S1355" s="42">
        <f t="shared" si="148"/>
        <v>7824.833333333333</v>
      </c>
      <c r="T1355" s="40">
        <v>11875</v>
      </c>
      <c r="U1355" s="42">
        <v>730</v>
      </c>
      <c r="V1355" s="40"/>
      <c r="W1355" s="40"/>
      <c r="X1355" s="49">
        <f t="shared" si="145"/>
        <v>868</v>
      </c>
      <c r="Y1355" s="42">
        <f t="shared" si="149"/>
        <v>7149.4266666666663</v>
      </c>
      <c r="Z1355" s="40">
        <f t="shared" si="150"/>
        <v>97810.416666666657</v>
      </c>
      <c r="AA1355" s="42">
        <f t="shared" si="151"/>
        <v>18005.353333333333</v>
      </c>
      <c r="AB1355" s="40"/>
      <c r="AC1355" s="40"/>
      <c r="AD1355" s="40"/>
      <c r="AE1355" s="40"/>
      <c r="AF1355" s="40"/>
      <c r="AG1355" s="40"/>
      <c r="AH1355" s="40"/>
    </row>
    <row r="1356" spans="1:34" s="29" customFormat="1" x14ac:dyDescent="0.25">
      <c r="A1356" s="56">
        <v>1353</v>
      </c>
      <c r="B1356" s="56" t="s">
        <v>871</v>
      </c>
      <c r="C1356" s="40" t="s">
        <v>910</v>
      </c>
      <c r="D1356" s="40" t="s">
        <v>911</v>
      </c>
      <c r="E1356" s="44" t="s">
        <v>924</v>
      </c>
      <c r="F1356" s="38" t="s">
        <v>1774</v>
      </c>
      <c r="G1356" s="38" t="s">
        <v>147</v>
      </c>
      <c r="H1356" s="40">
        <v>30</v>
      </c>
      <c r="I1356" s="48">
        <v>43437</v>
      </c>
      <c r="J1356" s="48">
        <v>43481</v>
      </c>
      <c r="K1356" s="48">
        <v>43597</v>
      </c>
      <c r="L1356" s="49">
        <v>44</v>
      </c>
      <c r="M1356" s="49">
        <v>160</v>
      </c>
      <c r="N1356" s="40">
        <v>8491</v>
      </c>
      <c r="O1356" s="42">
        <f t="shared" si="147"/>
        <v>69937.536666666667</v>
      </c>
      <c r="P1356" s="42"/>
      <c r="Q1356" s="42">
        <v>960</v>
      </c>
      <c r="R1356" s="42">
        <f t="shared" si="146"/>
        <v>12.5</v>
      </c>
      <c r="S1356" s="42">
        <f t="shared" si="148"/>
        <v>7907.2</v>
      </c>
      <c r="T1356" s="40">
        <v>12000</v>
      </c>
      <c r="U1356" s="42">
        <v>720</v>
      </c>
      <c r="V1356" s="40"/>
      <c r="W1356" s="40"/>
      <c r="X1356" s="49">
        <f t="shared" si="145"/>
        <v>878</v>
      </c>
      <c r="Y1356" s="42">
        <f t="shared" si="149"/>
        <v>7231.7933333333331</v>
      </c>
      <c r="Z1356" s="40">
        <f t="shared" si="150"/>
        <v>98840</v>
      </c>
      <c r="AA1356" s="42">
        <f t="shared" si="151"/>
        <v>28902.463333333333</v>
      </c>
      <c r="AB1356" s="40"/>
      <c r="AC1356" s="40"/>
      <c r="AD1356" s="40"/>
      <c r="AE1356" s="40"/>
      <c r="AF1356" s="40"/>
      <c r="AG1356" s="40"/>
      <c r="AH1356" s="40"/>
    </row>
    <row r="1357" spans="1:34" x14ac:dyDescent="0.3">
      <c r="L1357" s="1">
        <f>SUM(L4:L1356)</f>
        <v>55911</v>
      </c>
      <c r="M1357" s="29">
        <f>SUM(M4:M1356)</f>
        <v>216522</v>
      </c>
      <c r="O1357" s="2">
        <f>SUM(O4:O1356)</f>
        <v>96259405.817857713</v>
      </c>
      <c r="S1357" s="2">
        <f>SUM(S4:S1356)</f>
        <v>8971380.8930394184</v>
      </c>
      <c r="Y1357" s="42">
        <f>SUM(Y4:Y1356)</f>
        <v>7809623.7946571512</v>
      </c>
    </row>
    <row r="1358" spans="1:34" x14ac:dyDescent="0.3">
      <c r="Y1358" s="42"/>
    </row>
    <row r="1359" spans="1:34" x14ac:dyDescent="0.3">
      <c r="Y1359" s="42"/>
    </row>
    <row r="1360" spans="1:34" x14ac:dyDescent="0.3">
      <c r="Y1360" s="42"/>
    </row>
    <row r="1361" spans="25:25" x14ac:dyDescent="0.3">
      <c r="Y1361" s="42"/>
    </row>
    <row r="1362" spans="25:25" x14ac:dyDescent="0.3">
      <c r="Y1362" s="42"/>
    </row>
    <row r="1363" spans="25:25" x14ac:dyDescent="0.3">
      <c r="Y1363" s="42"/>
    </row>
    <row r="1364" spans="25:25" x14ac:dyDescent="0.3">
      <c r="Y1364" s="42"/>
    </row>
    <row r="1365" spans="25:25" x14ac:dyDescent="0.3">
      <c r="Y1365" s="42"/>
    </row>
    <row r="1366" spans="25:25" x14ac:dyDescent="0.3">
      <c r="Y1366" s="42"/>
    </row>
    <row r="1367" spans="25:25" x14ac:dyDescent="0.3">
      <c r="Y1367" s="42"/>
    </row>
    <row r="1368" spans="25:25" x14ac:dyDescent="0.3">
      <c r="Y1368" s="42"/>
    </row>
    <row r="1369" spans="25:25" x14ac:dyDescent="0.3">
      <c r="Y1369" s="42"/>
    </row>
    <row r="1370" spans="25:25" x14ac:dyDescent="0.3">
      <c r="Y1370" s="42"/>
    </row>
    <row r="1371" spans="25:25" x14ac:dyDescent="0.3">
      <c r="Y1371" s="42"/>
    </row>
    <row r="1372" spans="25:25" x14ac:dyDescent="0.3">
      <c r="Y1372" s="42"/>
    </row>
    <row r="1373" spans="25:25" x14ac:dyDescent="0.3">
      <c r="Y1373" s="42"/>
    </row>
    <row r="1374" spans="25:25" x14ac:dyDescent="0.3">
      <c r="Y1374" s="42"/>
    </row>
    <row r="1375" spans="25:25" x14ac:dyDescent="0.3">
      <c r="Y1375" s="42"/>
    </row>
    <row r="1376" spans="25:25" x14ac:dyDescent="0.3">
      <c r="Y1376" s="42"/>
    </row>
    <row r="1377" spans="25:25" x14ac:dyDescent="0.3">
      <c r="Y1377" s="42"/>
    </row>
    <row r="1378" spans="25:25" x14ac:dyDescent="0.3">
      <c r="Y1378" s="42"/>
    </row>
    <row r="1379" spans="25:25" x14ac:dyDescent="0.3">
      <c r="Y1379" s="42"/>
    </row>
    <row r="1380" spans="25:25" x14ac:dyDescent="0.3">
      <c r="Y1380" s="42"/>
    </row>
    <row r="1381" spans="25:25" x14ac:dyDescent="0.3">
      <c r="Y1381" s="42"/>
    </row>
    <row r="1382" spans="25:25" x14ac:dyDescent="0.3">
      <c r="Y1382" s="42"/>
    </row>
    <row r="1383" spans="25:25" x14ac:dyDescent="0.3">
      <c r="Y1383" s="42"/>
    </row>
    <row r="1384" spans="25:25" x14ac:dyDescent="0.3">
      <c r="Y1384" s="42"/>
    </row>
    <row r="1385" spans="25:25" x14ac:dyDescent="0.3">
      <c r="Y1385" s="42"/>
    </row>
    <row r="1386" spans="25:25" x14ac:dyDescent="0.3">
      <c r="Y1386" s="42"/>
    </row>
    <row r="1387" spans="25:25" x14ac:dyDescent="0.3">
      <c r="Y1387" s="42"/>
    </row>
    <row r="1388" spans="25:25" x14ac:dyDescent="0.3">
      <c r="Y1388" s="42"/>
    </row>
    <row r="1389" spans="25:25" x14ac:dyDescent="0.3">
      <c r="Y1389" s="42"/>
    </row>
    <row r="1390" spans="25:25" x14ac:dyDescent="0.3">
      <c r="Y1390" s="42"/>
    </row>
    <row r="1391" spans="25:25" x14ac:dyDescent="0.3">
      <c r="Y1391" s="42"/>
    </row>
    <row r="1392" spans="25:25" x14ac:dyDescent="0.3">
      <c r="Y1392" s="42"/>
    </row>
    <row r="1393" spans="25:25" x14ac:dyDescent="0.3">
      <c r="Y1393" s="42"/>
    </row>
    <row r="1394" spans="25:25" x14ac:dyDescent="0.3">
      <c r="Y1394" s="42"/>
    </row>
    <row r="1395" spans="25:25" x14ac:dyDescent="0.3">
      <c r="Y1395" s="42"/>
    </row>
    <row r="1396" spans="25:25" x14ac:dyDescent="0.3">
      <c r="Y1396" s="42"/>
    </row>
    <row r="1397" spans="25:25" x14ac:dyDescent="0.3">
      <c r="Y1397" s="42"/>
    </row>
    <row r="1398" spans="25:25" x14ac:dyDescent="0.3">
      <c r="Y1398" s="42"/>
    </row>
    <row r="1399" spans="25:25" x14ac:dyDescent="0.3">
      <c r="Y1399" s="42"/>
    </row>
    <row r="1400" spans="25:25" x14ac:dyDescent="0.3">
      <c r="Y1400" s="42"/>
    </row>
    <row r="1401" spans="25:25" x14ac:dyDescent="0.3">
      <c r="Y1401" s="42"/>
    </row>
    <row r="1402" spans="25:25" x14ac:dyDescent="0.3">
      <c r="Y1402" s="42"/>
    </row>
    <row r="1403" spans="25:25" x14ac:dyDescent="0.3">
      <c r="Y1403" s="42"/>
    </row>
    <row r="1404" spans="25:25" x14ac:dyDescent="0.3">
      <c r="Y1404" s="42"/>
    </row>
    <row r="1405" spans="25:25" x14ac:dyDescent="0.3">
      <c r="Y1405" s="42"/>
    </row>
    <row r="1406" spans="25:25" x14ac:dyDescent="0.3">
      <c r="Y1406" s="42"/>
    </row>
    <row r="1407" spans="25:25" x14ac:dyDescent="0.3">
      <c r="Y1407" s="42"/>
    </row>
    <row r="1408" spans="25:25" x14ac:dyDescent="0.3">
      <c r="Y1408" s="42"/>
    </row>
    <row r="1409" spans="25:25" x14ac:dyDescent="0.3">
      <c r="Y1409" s="42"/>
    </row>
    <row r="1410" spans="25:25" x14ac:dyDescent="0.3">
      <c r="Y1410" s="42"/>
    </row>
    <row r="1411" spans="25:25" x14ac:dyDescent="0.3">
      <c r="Y1411" s="42"/>
    </row>
    <row r="1412" spans="25:25" x14ac:dyDescent="0.3">
      <c r="Y1412" s="42"/>
    </row>
    <row r="1413" spans="25:25" x14ac:dyDescent="0.3">
      <c r="Y1413" s="42"/>
    </row>
    <row r="1414" spans="25:25" x14ac:dyDescent="0.3">
      <c r="Y1414" s="42"/>
    </row>
    <row r="1415" spans="25:25" x14ac:dyDescent="0.3">
      <c r="Y1415" s="42"/>
    </row>
    <row r="1416" spans="25:25" x14ac:dyDescent="0.3">
      <c r="Y1416" s="42"/>
    </row>
    <row r="1417" spans="25:25" x14ac:dyDescent="0.3">
      <c r="Y1417" s="42"/>
    </row>
    <row r="1418" spans="25:25" x14ac:dyDescent="0.3">
      <c r="Y1418" s="42"/>
    </row>
    <row r="1419" spans="25:25" x14ac:dyDescent="0.3">
      <c r="Y1419" s="42"/>
    </row>
    <row r="1420" spans="25:25" x14ac:dyDescent="0.3">
      <c r="Y1420" s="42"/>
    </row>
    <row r="1421" spans="25:25" x14ac:dyDescent="0.3">
      <c r="Y1421" s="42"/>
    </row>
    <row r="1422" spans="25:25" x14ac:dyDescent="0.3">
      <c r="Y1422" s="42"/>
    </row>
    <row r="1423" spans="25:25" x14ac:dyDescent="0.3">
      <c r="Y1423" s="42"/>
    </row>
    <row r="1424" spans="25:25" x14ac:dyDescent="0.3">
      <c r="Y1424" s="42"/>
    </row>
    <row r="1425" spans="25:25" x14ac:dyDescent="0.3">
      <c r="Y1425" s="42"/>
    </row>
    <row r="1426" spans="25:25" x14ac:dyDescent="0.3">
      <c r="Y1426" s="42"/>
    </row>
    <row r="1427" spans="25:25" x14ac:dyDescent="0.3">
      <c r="Y1427" s="42"/>
    </row>
    <row r="1428" spans="25:25" x14ac:dyDescent="0.3">
      <c r="Y1428" s="42"/>
    </row>
    <row r="1429" spans="25:25" x14ac:dyDescent="0.3">
      <c r="Y1429" s="42"/>
    </row>
    <row r="1430" spans="25:25" x14ac:dyDescent="0.3">
      <c r="Y1430" s="42"/>
    </row>
    <row r="1431" spans="25:25" x14ac:dyDescent="0.3">
      <c r="Y1431" s="42"/>
    </row>
    <row r="1432" spans="25:25" x14ac:dyDescent="0.3">
      <c r="Y1432" s="42"/>
    </row>
    <row r="1433" spans="25:25" x14ac:dyDescent="0.3">
      <c r="Y1433" s="42"/>
    </row>
    <row r="1434" spans="25:25" x14ac:dyDescent="0.3">
      <c r="Y1434" s="42"/>
    </row>
    <row r="1435" spans="25:25" x14ac:dyDescent="0.3">
      <c r="Y1435" s="42"/>
    </row>
    <row r="1436" spans="25:25" x14ac:dyDescent="0.3">
      <c r="Y1436" s="42"/>
    </row>
    <row r="1437" spans="25:25" x14ac:dyDescent="0.3">
      <c r="Y1437" s="42"/>
    </row>
    <row r="1438" spans="25:25" x14ac:dyDescent="0.3">
      <c r="Y1438" s="42"/>
    </row>
    <row r="1439" spans="25:25" x14ac:dyDescent="0.3">
      <c r="Y1439" s="42"/>
    </row>
    <row r="1440" spans="25:25" x14ac:dyDescent="0.3">
      <c r="Y1440" s="42"/>
    </row>
    <row r="1441" spans="25:25" x14ac:dyDescent="0.3">
      <c r="Y1441" s="42"/>
    </row>
    <row r="1442" spans="25:25" x14ac:dyDescent="0.3">
      <c r="Y1442" s="42"/>
    </row>
    <row r="1443" spans="25:25" x14ac:dyDescent="0.3">
      <c r="Y1443" s="42"/>
    </row>
    <row r="1444" spans="25:25" x14ac:dyDescent="0.3">
      <c r="Y1444" s="42"/>
    </row>
    <row r="1445" spans="25:25" x14ac:dyDescent="0.3">
      <c r="Y1445" s="42"/>
    </row>
    <row r="1446" spans="25:25" x14ac:dyDescent="0.3">
      <c r="Y1446" s="42"/>
    </row>
    <row r="1447" spans="25:25" x14ac:dyDescent="0.3">
      <c r="Y1447" s="42"/>
    </row>
    <row r="1448" spans="25:25" x14ac:dyDescent="0.3">
      <c r="Y1448" s="42"/>
    </row>
    <row r="1449" spans="25:25" x14ac:dyDescent="0.3">
      <c r="Y1449" s="42"/>
    </row>
    <row r="1450" spans="25:25" x14ac:dyDescent="0.3">
      <c r="Y1450" s="42"/>
    </row>
    <row r="1451" spans="25:25" x14ac:dyDescent="0.3">
      <c r="Y1451" s="42"/>
    </row>
    <row r="1452" spans="25:25" x14ac:dyDescent="0.3">
      <c r="Y1452" s="42"/>
    </row>
    <row r="1453" spans="25:25" x14ac:dyDescent="0.3">
      <c r="Y1453" s="42"/>
    </row>
    <row r="1454" spans="25:25" x14ac:dyDescent="0.3">
      <c r="Y1454" s="42"/>
    </row>
    <row r="1455" spans="25:25" x14ac:dyDescent="0.3">
      <c r="Y1455" s="42"/>
    </row>
    <row r="1456" spans="25:25" x14ac:dyDescent="0.3">
      <c r="Y1456" s="42"/>
    </row>
    <row r="1457" spans="25:25" x14ac:dyDescent="0.3">
      <c r="Y1457" s="42"/>
    </row>
    <row r="1458" spans="25:25" x14ac:dyDescent="0.3">
      <c r="Y1458" s="42"/>
    </row>
    <row r="1459" spans="25:25" x14ac:dyDescent="0.3">
      <c r="Y1459" s="42"/>
    </row>
    <row r="1460" spans="25:25" x14ac:dyDescent="0.3">
      <c r="Y1460" s="42"/>
    </row>
    <row r="1461" spans="25:25" x14ac:dyDescent="0.3">
      <c r="Y1461" s="42"/>
    </row>
    <row r="1462" spans="25:25" x14ac:dyDescent="0.3">
      <c r="Y1462" s="42"/>
    </row>
    <row r="1463" spans="25:25" x14ac:dyDescent="0.3">
      <c r="Y1463" s="42"/>
    </row>
    <row r="1464" spans="25:25" x14ac:dyDescent="0.3">
      <c r="Y1464" s="42"/>
    </row>
    <row r="1465" spans="25:25" x14ac:dyDescent="0.3">
      <c r="Y1465" s="42"/>
    </row>
    <row r="1466" spans="25:25" x14ac:dyDescent="0.3">
      <c r="Y1466" s="42"/>
    </row>
    <row r="1467" spans="25:25" x14ac:dyDescent="0.3">
      <c r="Y1467" s="42"/>
    </row>
    <row r="1468" spans="25:25" x14ac:dyDescent="0.3">
      <c r="Y1468" s="42"/>
    </row>
    <row r="1469" spans="25:25" x14ac:dyDescent="0.3">
      <c r="Y1469" s="42"/>
    </row>
    <row r="1470" spans="25:25" x14ac:dyDescent="0.3">
      <c r="Y1470" s="42"/>
    </row>
    <row r="1471" spans="25:25" x14ac:dyDescent="0.3">
      <c r="Y1471" s="42"/>
    </row>
    <row r="1472" spans="25:25" x14ac:dyDescent="0.3">
      <c r="Y1472" s="42"/>
    </row>
    <row r="1473" spans="25:25" x14ac:dyDescent="0.3">
      <c r="Y1473" s="42"/>
    </row>
    <row r="1474" spans="25:25" x14ac:dyDescent="0.3">
      <c r="Y1474" s="42"/>
    </row>
    <row r="1475" spans="25:25" x14ac:dyDescent="0.3">
      <c r="Y1475" s="42"/>
    </row>
    <row r="1476" spans="25:25" x14ac:dyDescent="0.3">
      <c r="Y1476" s="42"/>
    </row>
    <row r="1477" spans="25:25" x14ac:dyDescent="0.3">
      <c r="Y1477" s="42"/>
    </row>
    <row r="1478" spans="25:25" x14ac:dyDescent="0.3">
      <c r="Y1478" s="42"/>
    </row>
    <row r="1479" spans="25:25" x14ac:dyDescent="0.3">
      <c r="Y1479" s="42"/>
    </row>
    <row r="1480" spans="25:25" x14ac:dyDescent="0.3">
      <c r="Y1480" s="42"/>
    </row>
    <row r="1481" spans="25:25" x14ac:dyDescent="0.3">
      <c r="Y1481" s="42"/>
    </row>
    <row r="1482" spans="25:25" x14ac:dyDescent="0.3">
      <c r="Y1482" s="42"/>
    </row>
    <row r="1483" spans="25:25" x14ac:dyDescent="0.3">
      <c r="Y1483" s="42"/>
    </row>
    <row r="1484" spans="25:25" x14ac:dyDescent="0.3">
      <c r="Y1484" s="42"/>
    </row>
    <row r="1485" spans="25:25" x14ac:dyDescent="0.3">
      <c r="Y1485" s="42"/>
    </row>
    <row r="1486" spans="25:25" x14ac:dyDescent="0.3">
      <c r="Y1486" s="42"/>
    </row>
    <row r="1487" spans="25:25" x14ac:dyDescent="0.3">
      <c r="Y1487" s="42"/>
    </row>
    <row r="1488" spans="25:25" x14ac:dyDescent="0.3">
      <c r="Y1488" s="42"/>
    </row>
    <row r="1489" spans="25:25" x14ac:dyDescent="0.3">
      <c r="Y1489" s="42"/>
    </row>
    <row r="1490" spans="25:25" x14ac:dyDescent="0.3">
      <c r="Y1490" s="42"/>
    </row>
    <row r="1491" spans="25:25" x14ac:dyDescent="0.3">
      <c r="Y1491" s="42"/>
    </row>
    <row r="1492" spans="25:25" x14ac:dyDescent="0.3">
      <c r="Y1492" s="42"/>
    </row>
    <row r="1493" spans="25:25" x14ac:dyDescent="0.3">
      <c r="Y1493" s="42"/>
    </row>
    <row r="1494" spans="25:25" x14ac:dyDescent="0.3">
      <c r="Y1494" s="42"/>
    </row>
    <row r="1495" spans="25:25" x14ac:dyDescent="0.3">
      <c r="Y1495" s="42"/>
    </row>
    <row r="1496" spans="25:25" x14ac:dyDescent="0.3">
      <c r="Y1496" s="42"/>
    </row>
    <row r="1497" spans="25:25" x14ac:dyDescent="0.3">
      <c r="Y1497" s="42"/>
    </row>
    <row r="1498" spans="25:25" x14ac:dyDescent="0.3">
      <c r="Y1498" s="42"/>
    </row>
    <row r="1499" spans="25:25" x14ac:dyDescent="0.3">
      <c r="Y1499" s="42"/>
    </row>
    <row r="1500" spans="25:25" x14ac:dyDescent="0.3">
      <c r="Y1500" s="42"/>
    </row>
    <row r="1501" spans="25:25" x14ac:dyDescent="0.3">
      <c r="Y1501" s="42"/>
    </row>
    <row r="1502" spans="25:25" x14ac:dyDescent="0.3">
      <c r="Y1502" s="42"/>
    </row>
    <row r="1503" spans="25:25" x14ac:dyDescent="0.3">
      <c r="Y1503" s="42"/>
    </row>
    <row r="1504" spans="25:25" x14ac:dyDescent="0.3">
      <c r="Y1504" s="42"/>
    </row>
    <row r="1505" spans="25:25" x14ac:dyDescent="0.3">
      <c r="Y1505" s="42"/>
    </row>
    <row r="1506" spans="25:25" x14ac:dyDescent="0.3">
      <c r="Y1506" s="42"/>
    </row>
    <row r="1507" spans="25:25" x14ac:dyDescent="0.3">
      <c r="Y1507" s="42"/>
    </row>
    <row r="1508" spans="25:25" x14ac:dyDescent="0.3">
      <c r="Y1508" s="42"/>
    </row>
    <row r="1509" spans="25:25" x14ac:dyDescent="0.3">
      <c r="Y1509" s="42"/>
    </row>
    <row r="1510" spans="25:25" x14ac:dyDescent="0.3">
      <c r="Y1510" s="42"/>
    </row>
    <row r="1511" spans="25:25" x14ac:dyDescent="0.3">
      <c r="Y1511" s="42"/>
    </row>
    <row r="1512" spans="25:25" x14ac:dyDescent="0.3">
      <c r="Y1512" s="42"/>
    </row>
    <row r="1513" spans="25:25" x14ac:dyDescent="0.3">
      <c r="Y1513" s="42"/>
    </row>
    <row r="1514" spans="25:25" x14ac:dyDescent="0.3">
      <c r="Y1514" s="42"/>
    </row>
    <row r="1515" spans="25:25" x14ac:dyDescent="0.3">
      <c r="Y1515" s="42"/>
    </row>
    <row r="1516" spans="25:25" x14ac:dyDescent="0.3">
      <c r="Y1516" s="42"/>
    </row>
    <row r="1517" spans="25:25" x14ac:dyDescent="0.3">
      <c r="Y1517" s="42"/>
    </row>
    <row r="1518" spans="25:25" x14ac:dyDescent="0.3">
      <c r="Y1518" s="42"/>
    </row>
    <row r="1519" spans="25:25" x14ac:dyDescent="0.3">
      <c r="Y1519" s="42"/>
    </row>
    <row r="1520" spans="25:25" x14ac:dyDescent="0.3">
      <c r="Y1520" s="42"/>
    </row>
    <row r="1521" spans="25:25" x14ac:dyDescent="0.3">
      <c r="Y1521" s="42"/>
    </row>
    <row r="1522" spans="25:25" x14ac:dyDescent="0.3">
      <c r="Y1522" s="42"/>
    </row>
    <row r="1523" spans="25:25" x14ac:dyDescent="0.3">
      <c r="Y1523" s="42"/>
    </row>
    <row r="1524" spans="25:25" x14ac:dyDescent="0.3">
      <c r="Y1524" s="42"/>
    </row>
    <row r="1525" spans="25:25" x14ac:dyDescent="0.3">
      <c r="Y1525" s="42"/>
    </row>
    <row r="1526" spans="25:25" x14ac:dyDescent="0.3">
      <c r="Y1526" s="42"/>
    </row>
    <row r="1527" spans="25:25" x14ac:dyDescent="0.3">
      <c r="Y1527" s="42"/>
    </row>
    <row r="1528" spans="25:25" x14ac:dyDescent="0.3">
      <c r="Y1528" s="42"/>
    </row>
    <row r="1529" spans="25:25" x14ac:dyDescent="0.3">
      <c r="Y1529" s="42"/>
    </row>
    <row r="1530" spans="25:25" x14ac:dyDescent="0.3">
      <c r="Y1530" s="42"/>
    </row>
    <row r="1531" spans="25:25" x14ac:dyDescent="0.3">
      <c r="Y1531" s="42"/>
    </row>
    <row r="1532" spans="25:25" x14ac:dyDescent="0.3">
      <c r="Y1532" s="42"/>
    </row>
    <row r="1533" spans="25:25" x14ac:dyDescent="0.3">
      <c r="Y1533" s="42"/>
    </row>
    <row r="1534" spans="25:25" x14ac:dyDescent="0.3">
      <c r="Y1534" s="42"/>
    </row>
    <row r="1535" spans="25:25" x14ac:dyDescent="0.3">
      <c r="Y1535" s="42"/>
    </row>
    <row r="1536" spans="25:25" x14ac:dyDescent="0.3">
      <c r="Y1536" s="42"/>
    </row>
    <row r="1537" spans="25:25" x14ac:dyDescent="0.3">
      <c r="Y1537" s="42"/>
    </row>
    <row r="1538" spans="25:25" x14ac:dyDescent="0.3">
      <c r="Y1538" s="42"/>
    </row>
    <row r="1539" spans="25:25" x14ac:dyDescent="0.3">
      <c r="Y1539" s="42"/>
    </row>
    <row r="1540" spans="25:25" x14ac:dyDescent="0.3">
      <c r="Y1540" s="42"/>
    </row>
    <row r="1541" spans="25:25" x14ac:dyDescent="0.3">
      <c r="Y1541" s="42"/>
    </row>
    <row r="1542" spans="25:25" x14ac:dyDescent="0.3">
      <c r="Y1542" s="42"/>
    </row>
    <row r="1543" spans="25:25" x14ac:dyDescent="0.3">
      <c r="Y1543" s="42"/>
    </row>
    <row r="1544" spans="25:25" x14ac:dyDescent="0.3">
      <c r="Y1544" s="42"/>
    </row>
    <row r="1545" spans="25:25" x14ac:dyDescent="0.3">
      <c r="Y1545" s="42"/>
    </row>
    <row r="1546" spans="25:25" x14ac:dyDescent="0.3">
      <c r="Y1546" s="42"/>
    </row>
    <row r="1547" spans="25:25" x14ac:dyDescent="0.3">
      <c r="Y1547" s="42"/>
    </row>
    <row r="1548" spans="25:25" x14ac:dyDescent="0.3">
      <c r="Y1548" s="42"/>
    </row>
    <row r="1549" spans="25:25" x14ac:dyDescent="0.3">
      <c r="Y1549" s="42"/>
    </row>
    <row r="1550" spans="25:25" x14ac:dyDescent="0.3">
      <c r="Y1550" s="42"/>
    </row>
    <row r="1551" spans="25:25" x14ac:dyDescent="0.3">
      <c r="Y1551" s="42"/>
    </row>
    <row r="1552" spans="25:25" x14ac:dyDescent="0.3">
      <c r="Y1552" s="42"/>
    </row>
    <row r="1553" spans="25:25" x14ac:dyDescent="0.3">
      <c r="Y1553" s="42"/>
    </row>
    <row r="1554" spans="25:25" x14ac:dyDescent="0.3">
      <c r="Y1554" s="42"/>
    </row>
    <row r="1555" spans="25:25" x14ac:dyDescent="0.3">
      <c r="Y1555" s="42"/>
    </row>
    <row r="1556" spans="25:25" x14ac:dyDescent="0.3">
      <c r="Y1556" s="42"/>
    </row>
    <row r="1557" spans="25:25" x14ac:dyDescent="0.3">
      <c r="Y1557" s="42"/>
    </row>
    <row r="1558" spans="25:25" x14ac:dyDescent="0.3">
      <c r="Y1558" s="42"/>
    </row>
    <row r="1559" spans="25:25" x14ac:dyDescent="0.3">
      <c r="Y1559" s="42"/>
    </row>
    <row r="1560" spans="25:25" x14ac:dyDescent="0.3">
      <c r="Y1560" s="42"/>
    </row>
    <row r="1561" spans="25:25" x14ac:dyDescent="0.3">
      <c r="Y1561" s="42"/>
    </row>
    <row r="1562" spans="25:25" x14ac:dyDescent="0.3">
      <c r="Y1562" s="42"/>
    </row>
    <row r="1563" spans="25:25" x14ac:dyDescent="0.3">
      <c r="Y1563" s="42"/>
    </row>
    <row r="1564" spans="25:25" x14ac:dyDescent="0.3">
      <c r="Y1564" s="42"/>
    </row>
    <row r="1565" spans="25:25" x14ac:dyDescent="0.3">
      <c r="Y1565" s="42"/>
    </row>
    <row r="1566" spans="25:25" x14ac:dyDescent="0.3">
      <c r="Y1566" s="42"/>
    </row>
    <row r="1567" spans="25:25" x14ac:dyDescent="0.3">
      <c r="Y1567" s="42"/>
    </row>
    <row r="1568" spans="25:25" x14ac:dyDescent="0.3">
      <c r="Y1568" s="42"/>
    </row>
    <row r="1569" spans="25:25" x14ac:dyDescent="0.3">
      <c r="Y1569" s="42"/>
    </row>
    <row r="1570" spans="25:25" x14ac:dyDescent="0.3">
      <c r="Y1570" s="42"/>
    </row>
    <row r="1571" spans="25:25" x14ac:dyDescent="0.3">
      <c r="Y1571" s="42"/>
    </row>
    <row r="1572" spans="25:25" x14ac:dyDescent="0.3">
      <c r="Y1572" s="42"/>
    </row>
    <row r="1573" spans="25:25" x14ac:dyDescent="0.3">
      <c r="Y1573" s="42"/>
    </row>
    <row r="1574" spans="25:25" x14ac:dyDescent="0.3">
      <c r="Y1574" s="42"/>
    </row>
    <row r="1575" spans="25:25" x14ac:dyDescent="0.3">
      <c r="Y1575" s="42"/>
    </row>
    <row r="1576" spans="25:25" x14ac:dyDescent="0.3">
      <c r="Y1576" s="42"/>
    </row>
    <row r="1577" spans="25:25" x14ac:dyDescent="0.3">
      <c r="Y1577" s="42"/>
    </row>
    <row r="1578" spans="25:25" x14ac:dyDescent="0.3">
      <c r="Y1578" s="42"/>
    </row>
    <row r="1579" spans="25:25" x14ac:dyDescent="0.3">
      <c r="Y1579" s="42"/>
    </row>
    <row r="1580" spans="25:25" x14ac:dyDescent="0.3">
      <c r="Y1580" s="42"/>
    </row>
    <row r="1581" spans="25:25" x14ac:dyDescent="0.3">
      <c r="Y1581" s="42"/>
    </row>
    <row r="1582" spans="25:25" x14ac:dyDescent="0.3">
      <c r="Y1582" s="42"/>
    </row>
    <row r="1583" spans="25:25" x14ac:dyDescent="0.3">
      <c r="Y1583" s="42"/>
    </row>
    <row r="1584" spans="25:25" x14ac:dyDescent="0.3">
      <c r="Y1584" s="42"/>
    </row>
    <row r="1585" spans="25:25" x14ac:dyDescent="0.3">
      <c r="Y1585" s="42"/>
    </row>
    <row r="1586" spans="25:25" x14ac:dyDescent="0.3">
      <c r="Y1586" s="42"/>
    </row>
    <row r="1587" spans="25:25" x14ac:dyDescent="0.3">
      <c r="Y1587" s="42"/>
    </row>
    <row r="1588" spans="25:25" x14ac:dyDescent="0.3">
      <c r="Y1588" s="42"/>
    </row>
    <row r="1589" spans="25:25" x14ac:dyDescent="0.3">
      <c r="Y1589" s="42"/>
    </row>
    <row r="1590" spans="25:25" x14ac:dyDescent="0.3">
      <c r="Y1590" s="42"/>
    </row>
    <row r="1591" spans="25:25" x14ac:dyDescent="0.3">
      <c r="Y1591" s="42"/>
    </row>
    <row r="1592" spans="25:25" x14ac:dyDescent="0.3">
      <c r="Y1592" s="42"/>
    </row>
    <row r="1593" spans="25:25" x14ac:dyDescent="0.3">
      <c r="Y1593" s="42"/>
    </row>
    <row r="1594" spans="25:25" x14ac:dyDescent="0.3">
      <c r="Y1594" s="42"/>
    </row>
    <row r="1595" spans="25:25" x14ac:dyDescent="0.3">
      <c r="Y1595" s="42"/>
    </row>
    <row r="1596" spans="25:25" x14ac:dyDescent="0.3">
      <c r="Y1596" s="42"/>
    </row>
    <row r="1597" spans="25:25" x14ac:dyDescent="0.3">
      <c r="Y1597" s="42"/>
    </row>
    <row r="1598" spans="25:25" x14ac:dyDescent="0.3">
      <c r="Y1598" s="42"/>
    </row>
    <row r="1599" spans="25:25" x14ac:dyDescent="0.3">
      <c r="Y1599" s="42"/>
    </row>
    <row r="1600" spans="25:25" x14ac:dyDescent="0.3">
      <c r="Y1600" s="42"/>
    </row>
    <row r="1601" spans="25:25" x14ac:dyDescent="0.3">
      <c r="Y1601" s="42"/>
    </row>
    <row r="1602" spans="25:25" x14ac:dyDescent="0.3">
      <c r="Y1602" s="42"/>
    </row>
    <row r="1603" spans="25:25" x14ac:dyDescent="0.3">
      <c r="Y1603" s="42"/>
    </row>
    <row r="1604" spans="25:25" x14ac:dyDescent="0.3">
      <c r="Y1604" s="42"/>
    </row>
    <row r="1605" spans="25:25" x14ac:dyDescent="0.3">
      <c r="Y1605" s="42"/>
    </row>
    <row r="1606" spans="25:25" x14ac:dyDescent="0.3">
      <c r="Y1606" s="42"/>
    </row>
    <row r="1607" spans="25:25" x14ac:dyDescent="0.3">
      <c r="Y1607" s="42"/>
    </row>
    <row r="1608" spans="25:25" x14ac:dyDescent="0.3">
      <c r="Y1608" s="42"/>
    </row>
    <row r="1609" spans="25:25" x14ac:dyDescent="0.3">
      <c r="Y1609" s="42"/>
    </row>
    <row r="1610" spans="25:25" x14ac:dyDescent="0.3">
      <c r="Y1610" s="42"/>
    </row>
    <row r="1611" spans="25:25" x14ac:dyDescent="0.3">
      <c r="Y1611" s="42"/>
    </row>
    <row r="1612" spans="25:25" x14ac:dyDescent="0.3">
      <c r="Y1612" s="42"/>
    </row>
    <row r="1613" spans="25:25" x14ac:dyDescent="0.3">
      <c r="Y1613" s="42"/>
    </row>
    <row r="1614" spans="25:25" x14ac:dyDescent="0.3">
      <c r="Y1614" s="42"/>
    </row>
    <row r="1615" spans="25:25" x14ac:dyDescent="0.3">
      <c r="Y1615" s="42"/>
    </row>
    <row r="1616" spans="25:25" x14ac:dyDescent="0.3">
      <c r="Y1616" s="42"/>
    </row>
    <row r="1617" spans="25:25" x14ac:dyDescent="0.3">
      <c r="Y1617" s="42"/>
    </row>
    <row r="1618" spans="25:25" x14ac:dyDescent="0.3">
      <c r="Y1618" s="42"/>
    </row>
    <row r="1619" spans="25:25" x14ac:dyDescent="0.3">
      <c r="Y1619" s="42"/>
    </row>
    <row r="1620" spans="25:25" x14ac:dyDescent="0.3">
      <c r="Y1620" s="42"/>
    </row>
    <row r="1621" spans="25:25" x14ac:dyDescent="0.3">
      <c r="Y1621" s="42"/>
    </row>
    <row r="1622" spans="25:25" x14ac:dyDescent="0.3">
      <c r="Y1622" s="42"/>
    </row>
    <row r="1623" spans="25:25" x14ac:dyDescent="0.3">
      <c r="Y1623" s="42"/>
    </row>
    <row r="1624" spans="25:25" x14ac:dyDescent="0.3">
      <c r="Y1624" s="42"/>
    </row>
    <row r="1625" spans="25:25" x14ac:dyDescent="0.3">
      <c r="Y1625" s="42"/>
    </row>
    <row r="1626" spans="25:25" x14ac:dyDescent="0.3">
      <c r="Y1626" s="42"/>
    </row>
    <row r="1627" spans="25:25" x14ac:dyDescent="0.3">
      <c r="Y1627" s="42"/>
    </row>
    <row r="1628" spans="25:25" x14ac:dyDescent="0.3">
      <c r="Y1628" s="42"/>
    </row>
    <row r="1629" spans="25:25" x14ac:dyDescent="0.3">
      <c r="Y1629" s="42"/>
    </row>
    <row r="1630" spans="25:25" x14ac:dyDescent="0.3">
      <c r="Y1630" s="42"/>
    </row>
    <row r="1631" spans="25:25" x14ac:dyDescent="0.3">
      <c r="Y1631" s="42"/>
    </row>
    <row r="1632" spans="25:25" x14ac:dyDescent="0.3">
      <c r="Y1632" s="42"/>
    </row>
    <row r="1633" spans="25:25" x14ac:dyDescent="0.3">
      <c r="Y1633" s="42"/>
    </row>
    <row r="1634" spans="25:25" x14ac:dyDescent="0.3">
      <c r="Y1634" s="42"/>
    </row>
    <row r="1635" spans="25:25" x14ac:dyDescent="0.3">
      <c r="Y1635" s="42"/>
    </row>
    <row r="1636" spans="25:25" x14ac:dyDescent="0.3">
      <c r="Y1636" s="42"/>
    </row>
    <row r="1637" spans="25:25" x14ac:dyDescent="0.3">
      <c r="Y1637" s="42"/>
    </row>
    <row r="1638" spans="25:25" x14ac:dyDescent="0.3">
      <c r="Y1638" s="42"/>
    </row>
    <row r="1639" spans="25:25" x14ac:dyDescent="0.3">
      <c r="Y1639" s="42"/>
    </row>
    <row r="1640" spans="25:25" x14ac:dyDescent="0.3">
      <c r="Y1640" s="42"/>
    </row>
    <row r="1641" spans="25:25" x14ac:dyDescent="0.3">
      <c r="Y1641" s="42"/>
    </row>
    <row r="1642" spans="25:25" x14ac:dyDescent="0.3">
      <c r="Y1642" s="42"/>
    </row>
    <row r="1643" spans="25:25" x14ac:dyDescent="0.3">
      <c r="Y1643" s="42"/>
    </row>
    <row r="1644" spans="25:25" x14ac:dyDescent="0.3">
      <c r="Y1644" s="42"/>
    </row>
    <row r="1645" spans="25:25" x14ac:dyDescent="0.3">
      <c r="Y1645" s="42"/>
    </row>
    <row r="1646" spans="25:25" x14ac:dyDescent="0.3">
      <c r="Y1646" s="42"/>
    </row>
    <row r="1647" spans="25:25" x14ac:dyDescent="0.3">
      <c r="Y1647" s="42"/>
    </row>
    <row r="1648" spans="25:25" x14ac:dyDescent="0.3">
      <c r="Y1648" s="42"/>
    </row>
    <row r="1649" spans="25:25" x14ac:dyDescent="0.3">
      <c r="Y1649" s="42"/>
    </row>
    <row r="1650" spans="25:25" x14ac:dyDescent="0.3">
      <c r="Y1650" s="42"/>
    </row>
    <row r="1651" spans="25:25" x14ac:dyDescent="0.3">
      <c r="Y1651" s="42"/>
    </row>
    <row r="1652" spans="25:25" x14ac:dyDescent="0.3">
      <c r="Y1652" s="42"/>
    </row>
    <row r="1653" spans="25:25" x14ac:dyDescent="0.3">
      <c r="Y1653" s="42"/>
    </row>
    <row r="1654" spans="25:25" x14ac:dyDescent="0.3">
      <c r="Y1654" s="42"/>
    </row>
    <row r="1655" spans="25:25" x14ac:dyDescent="0.3">
      <c r="Y1655" s="42"/>
    </row>
    <row r="1656" spans="25:25" x14ac:dyDescent="0.3">
      <c r="Y1656" s="42"/>
    </row>
    <row r="1657" spans="25:25" x14ac:dyDescent="0.3">
      <c r="Y1657" s="42"/>
    </row>
    <row r="1658" spans="25:25" x14ac:dyDescent="0.3">
      <c r="Y1658" s="42"/>
    </row>
    <row r="1659" spans="25:25" x14ac:dyDescent="0.3">
      <c r="Y1659" s="42"/>
    </row>
    <row r="1660" spans="25:25" x14ac:dyDescent="0.3">
      <c r="Y1660" s="42"/>
    </row>
    <row r="1661" spans="25:25" x14ac:dyDescent="0.3">
      <c r="Y1661" s="42"/>
    </row>
    <row r="1662" spans="25:25" x14ac:dyDescent="0.3">
      <c r="Y1662" s="42"/>
    </row>
    <row r="1663" spans="25:25" x14ac:dyDescent="0.3">
      <c r="Y1663" s="42"/>
    </row>
    <row r="1664" spans="25:25" x14ac:dyDescent="0.3">
      <c r="Y1664" s="42"/>
    </row>
    <row r="1665" spans="25:25" x14ac:dyDescent="0.3">
      <c r="Y1665" s="42"/>
    </row>
    <row r="1666" spans="25:25" x14ac:dyDescent="0.3">
      <c r="Y1666" s="42"/>
    </row>
    <row r="1667" spans="25:25" x14ac:dyDescent="0.3">
      <c r="Y1667" s="42"/>
    </row>
    <row r="1668" spans="25:25" x14ac:dyDescent="0.3">
      <c r="Y1668" s="42"/>
    </row>
    <row r="1669" spans="25:25" x14ac:dyDescent="0.3">
      <c r="Y1669" s="42"/>
    </row>
    <row r="1670" spans="25:25" x14ac:dyDescent="0.3">
      <c r="Y1670" s="42"/>
    </row>
    <row r="1671" spans="25:25" x14ac:dyDescent="0.3">
      <c r="Y1671" s="42"/>
    </row>
    <row r="1672" spans="25:25" x14ac:dyDescent="0.3">
      <c r="Y1672" s="42"/>
    </row>
    <row r="1673" spans="25:25" x14ac:dyDescent="0.3">
      <c r="Y1673" s="42"/>
    </row>
    <row r="1674" spans="25:25" x14ac:dyDescent="0.3">
      <c r="Y1674" s="42"/>
    </row>
    <row r="1675" spans="25:25" x14ac:dyDescent="0.3">
      <c r="Y1675" s="42"/>
    </row>
    <row r="1676" spans="25:25" x14ac:dyDescent="0.3">
      <c r="Y1676" s="42"/>
    </row>
    <row r="1677" spans="25:25" x14ac:dyDescent="0.3">
      <c r="Y1677" s="42"/>
    </row>
    <row r="1678" spans="25:25" x14ac:dyDescent="0.3">
      <c r="Y1678" s="42"/>
    </row>
    <row r="1679" spans="25:25" x14ac:dyDescent="0.3">
      <c r="Y1679" s="42"/>
    </row>
    <row r="1680" spans="25:25" x14ac:dyDescent="0.3">
      <c r="Y1680" s="42"/>
    </row>
    <row r="1681" spans="25:25" x14ac:dyDescent="0.3">
      <c r="Y1681" s="42"/>
    </row>
    <row r="1682" spans="25:25" x14ac:dyDescent="0.3">
      <c r="Y1682" s="42"/>
    </row>
    <row r="1683" spans="25:25" x14ac:dyDescent="0.3">
      <c r="Y1683" s="42"/>
    </row>
    <row r="1684" spans="25:25" x14ac:dyDescent="0.3">
      <c r="Y1684" s="42"/>
    </row>
    <row r="1685" spans="25:25" x14ac:dyDescent="0.3">
      <c r="Y1685" s="42"/>
    </row>
    <row r="1686" spans="25:25" x14ac:dyDescent="0.3">
      <c r="Y1686" s="42"/>
    </row>
    <row r="1687" spans="25:25" x14ac:dyDescent="0.3">
      <c r="Y1687" s="42"/>
    </row>
    <row r="1688" spans="25:25" x14ac:dyDescent="0.3">
      <c r="Y1688" s="42"/>
    </row>
    <row r="1689" spans="25:25" x14ac:dyDescent="0.3">
      <c r="Y1689" s="42"/>
    </row>
    <row r="1690" spans="25:25" x14ac:dyDescent="0.3">
      <c r="Y1690" s="42"/>
    </row>
    <row r="1691" spans="25:25" x14ac:dyDescent="0.3">
      <c r="Y1691" s="42"/>
    </row>
    <row r="1692" spans="25:25" x14ac:dyDescent="0.3">
      <c r="Y1692" s="42"/>
    </row>
    <row r="1693" spans="25:25" x14ac:dyDescent="0.3">
      <c r="Y1693" s="42"/>
    </row>
    <row r="1694" spans="25:25" x14ac:dyDescent="0.3">
      <c r="Y1694" s="42"/>
    </row>
    <row r="1695" spans="25:25" x14ac:dyDescent="0.3">
      <c r="Y1695" s="42"/>
    </row>
    <row r="1696" spans="25:25" x14ac:dyDescent="0.3">
      <c r="Y1696" s="42"/>
    </row>
    <row r="1697" spans="25:25" x14ac:dyDescent="0.3">
      <c r="Y1697" s="42"/>
    </row>
    <row r="1698" spans="25:25" x14ac:dyDescent="0.3">
      <c r="Y1698" s="42"/>
    </row>
    <row r="1699" spans="25:25" x14ac:dyDescent="0.3">
      <c r="Y1699" s="42"/>
    </row>
    <row r="1700" spans="25:25" x14ac:dyDescent="0.3">
      <c r="Y1700" s="42"/>
    </row>
    <row r="1701" spans="25:25" x14ac:dyDescent="0.3">
      <c r="Y1701" s="42"/>
    </row>
    <row r="1702" spans="25:25" x14ac:dyDescent="0.3">
      <c r="Y1702" s="42"/>
    </row>
    <row r="1703" spans="25:25" x14ac:dyDescent="0.3">
      <c r="Y1703" s="42"/>
    </row>
    <row r="1704" spans="25:25" x14ac:dyDescent="0.3">
      <c r="Y1704" s="42"/>
    </row>
    <row r="1705" spans="25:25" x14ac:dyDescent="0.3">
      <c r="Y1705" s="42"/>
    </row>
    <row r="1706" spans="25:25" x14ac:dyDescent="0.3">
      <c r="Y1706" s="42"/>
    </row>
    <row r="1707" spans="25:25" x14ac:dyDescent="0.3">
      <c r="Y1707" s="42"/>
    </row>
    <row r="1708" spans="25:25" x14ac:dyDescent="0.3">
      <c r="Y1708" s="42"/>
    </row>
    <row r="1709" spans="25:25" x14ac:dyDescent="0.3">
      <c r="Y1709" s="42"/>
    </row>
    <row r="1710" spans="25:25" x14ac:dyDescent="0.3">
      <c r="Y1710" s="42"/>
    </row>
    <row r="1711" spans="25:25" x14ac:dyDescent="0.3">
      <c r="Y1711" s="42"/>
    </row>
    <row r="1712" spans="25:25" x14ac:dyDescent="0.3">
      <c r="Y1712" s="42"/>
    </row>
    <row r="1713" spans="25:25" x14ac:dyDescent="0.3">
      <c r="Y1713" s="42"/>
    </row>
    <row r="1714" spans="25:25" x14ac:dyDescent="0.3">
      <c r="Y1714" s="42"/>
    </row>
    <row r="1715" spans="25:25" x14ac:dyDescent="0.3">
      <c r="Y1715" s="42"/>
    </row>
    <row r="1716" spans="25:25" x14ac:dyDescent="0.3">
      <c r="Y1716" s="42"/>
    </row>
    <row r="1717" spans="25:25" x14ac:dyDescent="0.3">
      <c r="Y1717" s="42"/>
    </row>
    <row r="1718" spans="25:25" x14ac:dyDescent="0.3">
      <c r="Y1718" s="42"/>
    </row>
    <row r="1719" spans="25:25" x14ac:dyDescent="0.3">
      <c r="Y1719" s="42"/>
    </row>
    <row r="1720" spans="25:25" x14ac:dyDescent="0.3">
      <c r="Y1720" s="42"/>
    </row>
    <row r="1721" spans="25:25" x14ac:dyDescent="0.3">
      <c r="Y1721" s="42"/>
    </row>
    <row r="1722" spans="25:25" x14ac:dyDescent="0.3">
      <c r="Y1722" s="42"/>
    </row>
    <row r="1723" spans="25:25" x14ac:dyDescent="0.3">
      <c r="Y1723" s="42"/>
    </row>
    <row r="1724" spans="25:25" x14ac:dyDescent="0.3">
      <c r="Y1724" s="42"/>
    </row>
    <row r="1725" spans="25:25" x14ac:dyDescent="0.3">
      <c r="Y1725" s="42"/>
    </row>
    <row r="1726" spans="25:25" x14ac:dyDescent="0.3">
      <c r="Y1726" s="42"/>
    </row>
    <row r="1727" spans="25:25" x14ac:dyDescent="0.3">
      <c r="Y1727" s="42"/>
    </row>
    <row r="1728" spans="25:25" x14ac:dyDescent="0.3">
      <c r="Y1728" s="42"/>
    </row>
    <row r="1729" spans="25:25" x14ac:dyDescent="0.3">
      <c r="Y1729" s="42"/>
    </row>
    <row r="1730" spans="25:25" x14ac:dyDescent="0.3">
      <c r="Y1730" s="42"/>
    </row>
    <row r="1731" spans="25:25" x14ac:dyDescent="0.3">
      <c r="Y1731" s="42"/>
    </row>
    <row r="1732" spans="25:25" x14ac:dyDescent="0.3">
      <c r="Y1732" s="42"/>
    </row>
    <row r="1733" spans="25:25" x14ac:dyDescent="0.3">
      <c r="Y1733" s="42"/>
    </row>
    <row r="1734" spans="25:25" x14ac:dyDescent="0.3">
      <c r="Y1734" s="42"/>
    </row>
    <row r="1735" spans="25:25" x14ac:dyDescent="0.3">
      <c r="Y1735" s="42"/>
    </row>
    <row r="1736" spans="25:25" x14ac:dyDescent="0.3">
      <c r="Y1736" s="42"/>
    </row>
    <row r="1737" spans="25:25" x14ac:dyDescent="0.3">
      <c r="Y1737" s="42"/>
    </row>
    <row r="1738" spans="25:25" x14ac:dyDescent="0.3">
      <c r="Y1738" s="42"/>
    </row>
    <row r="1739" spans="25:25" x14ac:dyDescent="0.3">
      <c r="Y1739" s="42"/>
    </row>
    <row r="1740" spans="25:25" x14ac:dyDescent="0.3">
      <c r="Y1740" s="42"/>
    </row>
    <row r="1741" spans="25:25" x14ac:dyDescent="0.3">
      <c r="Y1741" s="42"/>
    </row>
    <row r="1742" spans="25:25" x14ac:dyDescent="0.3">
      <c r="Y1742" s="42"/>
    </row>
    <row r="1743" spans="25:25" x14ac:dyDescent="0.3">
      <c r="Y1743" s="42"/>
    </row>
    <row r="1744" spans="25:25" x14ac:dyDescent="0.3">
      <c r="Y1744" s="42"/>
    </row>
    <row r="1745" spans="25:25" x14ac:dyDescent="0.3">
      <c r="Y1745" s="42"/>
    </row>
    <row r="1746" spans="25:25" x14ac:dyDescent="0.3">
      <c r="Y1746" s="42"/>
    </row>
    <row r="1747" spans="25:25" x14ac:dyDescent="0.3">
      <c r="Y1747" s="42"/>
    </row>
    <row r="1748" spans="25:25" x14ac:dyDescent="0.3">
      <c r="Y1748" s="42"/>
    </row>
    <row r="1749" spans="25:25" x14ac:dyDescent="0.3">
      <c r="Y1749" s="42"/>
    </row>
    <row r="1750" spans="25:25" x14ac:dyDescent="0.3">
      <c r="Y1750" s="42"/>
    </row>
    <row r="1751" spans="25:25" x14ac:dyDescent="0.3">
      <c r="Y1751" s="42"/>
    </row>
    <row r="1752" spans="25:25" x14ac:dyDescent="0.3">
      <c r="Y1752" s="42"/>
    </row>
    <row r="1753" spans="25:25" x14ac:dyDescent="0.3">
      <c r="Y1753" s="42"/>
    </row>
    <row r="1754" spans="25:25" x14ac:dyDescent="0.3">
      <c r="Y1754" s="42"/>
    </row>
    <row r="1755" spans="25:25" x14ac:dyDescent="0.3">
      <c r="Y1755" s="42"/>
    </row>
    <row r="1756" spans="25:25" x14ac:dyDescent="0.3">
      <c r="Y1756" s="42"/>
    </row>
    <row r="1757" spans="25:25" x14ac:dyDescent="0.3">
      <c r="Y1757" s="42"/>
    </row>
    <row r="1758" spans="25:25" x14ac:dyDescent="0.3">
      <c r="Y1758" s="42"/>
    </row>
    <row r="1759" spans="25:25" x14ac:dyDescent="0.3">
      <c r="Y1759" s="42"/>
    </row>
    <row r="1760" spans="25:25" x14ac:dyDescent="0.3">
      <c r="Y1760" s="42"/>
    </row>
    <row r="1761" spans="25:25" x14ac:dyDescent="0.3">
      <c r="Y1761" s="42"/>
    </row>
    <row r="1762" spans="25:25" x14ac:dyDescent="0.3">
      <c r="Y1762" s="42"/>
    </row>
    <row r="1763" spans="25:25" x14ac:dyDescent="0.3">
      <c r="Y1763" s="42"/>
    </row>
    <row r="1764" spans="25:25" x14ac:dyDescent="0.3">
      <c r="Y1764" s="42"/>
    </row>
    <row r="1765" spans="25:25" x14ac:dyDescent="0.3">
      <c r="Y1765" s="42"/>
    </row>
    <row r="1766" spans="25:25" x14ac:dyDescent="0.3">
      <c r="Y1766" s="42"/>
    </row>
    <row r="1767" spans="25:25" x14ac:dyDescent="0.3">
      <c r="Y1767" s="42"/>
    </row>
    <row r="1768" spans="25:25" x14ac:dyDescent="0.3">
      <c r="Y1768" s="42"/>
    </row>
    <row r="1769" spans="25:25" x14ac:dyDescent="0.3">
      <c r="Y1769" s="42"/>
    </row>
    <row r="1770" spans="25:25" x14ac:dyDescent="0.3">
      <c r="Y1770" s="42"/>
    </row>
    <row r="1771" spans="25:25" x14ac:dyDescent="0.3">
      <c r="Y1771" s="42"/>
    </row>
    <row r="1772" spans="25:25" x14ac:dyDescent="0.3">
      <c r="Y1772" s="42"/>
    </row>
    <row r="1773" spans="25:25" x14ac:dyDescent="0.3">
      <c r="Y1773" s="42"/>
    </row>
    <row r="1774" spans="25:25" x14ac:dyDescent="0.3">
      <c r="Y1774" s="42"/>
    </row>
    <row r="1775" spans="25:25" x14ac:dyDescent="0.3">
      <c r="Y1775" s="42"/>
    </row>
    <row r="1776" spans="25:25" x14ac:dyDescent="0.3">
      <c r="Y1776" s="42"/>
    </row>
    <row r="1777" spans="25:25" x14ac:dyDescent="0.3">
      <c r="Y1777" s="42"/>
    </row>
    <row r="1778" spans="25:25" x14ac:dyDescent="0.3">
      <c r="Y1778" s="42"/>
    </row>
    <row r="1779" spans="25:25" x14ac:dyDescent="0.3">
      <c r="Y1779" s="42"/>
    </row>
    <row r="1780" spans="25:25" x14ac:dyDescent="0.3">
      <c r="Y1780" s="42"/>
    </row>
    <row r="1781" spans="25:25" x14ac:dyDescent="0.3">
      <c r="Y1781" s="42"/>
    </row>
    <row r="1782" spans="25:25" x14ac:dyDescent="0.3">
      <c r="Y1782" s="42"/>
    </row>
    <row r="1783" spans="25:25" x14ac:dyDescent="0.3">
      <c r="Y1783" s="42"/>
    </row>
    <row r="1784" spans="25:25" x14ac:dyDescent="0.3">
      <c r="Y1784" s="42"/>
    </row>
    <row r="1785" spans="25:25" x14ac:dyDescent="0.3">
      <c r="Y1785" s="42"/>
    </row>
    <row r="1786" spans="25:25" x14ac:dyDescent="0.3">
      <c r="Y1786" s="42"/>
    </row>
    <row r="1787" spans="25:25" x14ac:dyDescent="0.3">
      <c r="Y1787" s="42"/>
    </row>
    <row r="1788" spans="25:25" x14ac:dyDescent="0.3">
      <c r="Y1788" s="42"/>
    </row>
    <row r="1789" spans="25:25" x14ac:dyDescent="0.3">
      <c r="Y1789" s="42"/>
    </row>
    <row r="1790" spans="25:25" x14ac:dyDescent="0.3">
      <c r="Y1790" s="42"/>
    </row>
    <row r="1791" spans="25:25" x14ac:dyDescent="0.3">
      <c r="Y1791" s="42"/>
    </row>
    <row r="1792" spans="25:25" x14ac:dyDescent="0.3">
      <c r="Y1792" s="42"/>
    </row>
    <row r="1793" spans="25:25" x14ac:dyDescent="0.3">
      <c r="Y1793" s="42"/>
    </row>
    <row r="1794" spans="25:25" x14ac:dyDescent="0.3">
      <c r="Y1794" s="42"/>
    </row>
    <row r="1795" spans="25:25" x14ac:dyDescent="0.3">
      <c r="Y1795" s="42"/>
    </row>
    <row r="1796" spans="25:25" x14ac:dyDescent="0.3">
      <c r="Y1796" s="42"/>
    </row>
    <row r="1797" spans="25:25" x14ac:dyDescent="0.3">
      <c r="Y1797" s="42"/>
    </row>
    <row r="1798" spans="25:25" x14ac:dyDescent="0.3">
      <c r="Y1798" s="42"/>
    </row>
    <row r="1799" spans="25:25" x14ac:dyDescent="0.3">
      <c r="Y1799" s="42"/>
    </row>
    <row r="1800" spans="25:25" x14ac:dyDescent="0.3">
      <c r="Y1800" s="42"/>
    </row>
    <row r="1801" spans="25:25" x14ac:dyDescent="0.3">
      <c r="Y1801" s="42"/>
    </row>
    <row r="1802" spans="25:25" x14ac:dyDescent="0.3">
      <c r="Y1802" s="42"/>
    </row>
    <row r="1803" spans="25:25" x14ac:dyDescent="0.3">
      <c r="Y1803" s="42"/>
    </row>
    <row r="1804" spans="25:25" x14ac:dyDescent="0.3">
      <c r="Y1804" s="42"/>
    </row>
    <row r="1805" spans="25:25" x14ac:dyDescent="0.3">
      <c r="Y1805" s="42"/>
    </row>
    <row r="1806" spans="25:25" x14ac:dyDescent="0.3">
      <c r="Y1806" s="42"/>
    </row>
    <row r="1807" spans="25:25" x14ac:dyDescent="0.3">
      <c r="Y1807" s="42"/>
    </row>
    <row r="1808" spans="25:25" x14ac:dyDescent="0.3">
      <c r="Y1808" s="42"/>
    </row>
    <row r="1809" spans="25:25" x14ac:dyDescent="0.3">
      <c r="Y1809" s="42"/>
    </row>
    <row r="1810" spans="25:25" x14ac:dyDescent="0.3">
      <c r="Y1810" s="42"/>
    </row>
    <row r="1811" spans="25:25" x14ac:dyDescent="0.3">
      <c r="Y1811" s="42"/>
    </row>
    <row r="1812" spans="25:25" x14ac:dyDescent="0.3">
      <c r="Y1812" s="42"/>
    </row>
    <row r="1813" spans="25:25" x14ac:dyDescent="0.3">
      <c r="Y1813" s="42"/>
    </row>
    <row r="1814" spans="25:25" x14ac:dyDescent="0.3">
      <c r="Y1814" s="42"/>
    </row>
    <row r="1815" spans="25:25" x14ac:dyDescent="0.3">
      <c r="Y1815" s="42"/>
    </row>
    <row r="1816" spans="25:25" x14ac:dyDescent="0.3">
      <c r="Y1816" s="42"/>
    </row>
    <row r="1817" spans="25:25" x14ac:dyDescent="0.3">
      <c r="Y1817" s="42"/>
    </row>
    <row r="1818" spans="25:25" x14ac:dyDescent="0.3">
      <c r="Y1818" s="42"/>
    </row>
    <row r="1819" spans="25:25" x14ac:dyDescent="0.3">
      <c r="Y1819" s="42"/>
    </row>
    <row r="1820" spans="25:25" x14ac:dyDescent="0.3">
      <c r="Y1820" s="42"/>
    </row>
    <row r="1821" spans="25:25" x14ac:dyDescent="0.3">
      <c r="Y1821" s="42"/>
    </row>
    <row r="1822" spans="25:25" x14ac:dyDescent="0.3">
      <c r="Y1822" s="42"/>
    </row>
    <row r="1823" spans="25:25" x14ac:dyDescent="0.3">
      <c r="Y1823" s="42"/>
    </row>
    <row r="1824" spans="25:25" x14ac:dyDescent="0.3">
      <c r="Y1824" s="42"/>
    </row>
    <row r="1825" spans="25:25" x14ac:dyDescent="0.3">
      <c r="Y1825" s="42"/>
    </row>
    <row r="1826" spans="25:25" x14ac:dyDescent="0.3">
      <c r="Y1826" s="42"/>
    </row>
    <row r="1827" spans="25:25" x14ac:dyDescent="0.3">
      <c r="Y1827" s="42"/>
    </row>
    <row r="1828" spans="25:25" x14ac:dyDescent="0.3">
      <c r="Y1828" s="42"/>
    </row>
    <row r="1829" spans="25:25" x14ac:dyDescent="0.3">
      <c r="Y1829" s="42"/>
    </row>
    <row r="1830" spans="25:25" x14ac:dyDescent="0.3">
      <c r="Y1830" s="42"/>
    </row>
    <row r="1831" spans="25:25" x14ac:dyDescent="0.3">
      <c r="Y1831" s="42"/>
    </row>
    <row r="1832" spans="25:25" x14ac:dyDescent="0.3">
      <c r="Y1832" s="42"/>
    </row>
    <row r="1833" spans="25:25" x14ac:dyDescent="0.3">
      <c r="Y1833" s="42"/>
    </row>
    <row r="1834" spans="25:25" x14ac:dyDescent="0.3">
      <c r="Y1834" s="42"/>
    </row>
    <row r="1835" spans="25:25" x14ac:dyDescent="0.3">
      <c r="Y1835" s="42"/>
    </row>
    <row r="1836" spans="25:25" x14ac:dyDescent="0.3">
      <c r="Y1836" s="42"/>
    </row>
    <row r="1837" spans="25:25" x14ac:dyDescent="0.3">
      <c r="Y1837" s="42"/>
    </row>
    <row r="1838" spans="25:25" x14ac:dyDescent="0.3">
      <c r="Y1838" s="42"/>
    </row>
    <row r="1839" spans="25:25" x14ac:dyDescent="0.3">
      <c r="Y1839" s="42"/>
    </row>
    <row r="1840" spans="25:25" x14ac:dyDescent="0.3">
      <c r="Y1840" s="42"/>
    </row>
    <row r="1841" spans="25:25" x14ac:dyDescent="0.3">
      <c r="Y1841" s="42"/>
    </row>
    <row r="1842" spans="25:25" x14ac:dyDescent="0.3">
      <c r="Y1842" s="42"/>
    </row>
    <row r="1843" spans="25:25" x14ac:dyDescent="0.3">
      <c r="Y1843" s="42"/>
    </row>
    <row r="1844" spans="25:25" x14ac:dyDescent="0.3">
      <c r="Y1844" s="42"/>
    </row>
    <row r="1845" spans="25:25" x14ac:dyDescent="0.3">
      <c r="Y1845" s="42"/>
    </row>
    <row r="1846" spans="25:25" x14ac:dyDescent="0.3">
      <c r="Y1846" s="42"/>
    </row>
    <row r="1847" spans="25:25" x14ac:dyDescent="0.3">
      <c r="Y1847" s="42"/>
    </row>
    <row r="1848" spans="25:25" x14ac:dyDescent="0.3">
      <c r="Y1848" s="42"/>
    </row>
    <row r="1849" spans="25:25" x14ac:dyDescent="0.3">
      <c r="Y1849" s="42"/>
    </row>
    <row r="1850" spans="25:25" x14ac:dyDescent="0.3">
      <c r="Y1850" s="42"/>
    </row>
    <row r="1851" spans="25:25" x14ac:dyDescent="0.3">
      <c r="Y1851" s="42"/>
    </row>
    <row r="1852" spans="25:25" x14ac:dyDescent="0.3">
      <c r="Y1852" s="42"/>
    </row>
    <row r="1853" spans="25:25" x14ac:dyDescent="0.3">
      <c r="Y1853" s="42"/>
    </row>
    <row r="1854" spans="25:25" x14ac:dyDescent="0.3">
      <c r="Y1854" s="42"/>
    </row>
    <row r="1855" spans="25:25" x14ac:dyDescent="0.3">
      <c r="Y1855" s="42"/>
    </row>
    <row r="1856" spans="25:25" x14ac:dyDescent="0.3">
      <c r="Y1856" s="42"/>
    </row>
    <row r="1857" spans="25:25" x14ac:dyDescent="0.3">
      <c r="Y1857" s="42"/>
    </row>
    <row r="1858" spans="25:25" x14ac:dyDescent="0.3">
      <c r="Y1858" s="42"/>
    </row>
    <row r="1859" spans="25:25" x14ac:dyDescent="0.3">
      <c r="Y1859" s="42"/>
    </row>
    <row r="1860" spans="25:25" x14ac:dyDescent="0.3">
      <c r="Y1860" s="42"/>
    </row>
    <row r="1861" spans="25:25" x14ac:dyDescent="0.3">
      <c r="Y1861" s="42"/>
    </row>
    <row r="1862" spans="25:25" x14ac:dyDescent="0.3">
      <c r="Y1862" s="42"/>
    </row>
    <row r="1863" spans="25:25" x14ac:dyDescent="0.3">
      <c r="Y1863" s="42"/>
    </row>
    <row r="1864" spans="25:25" x14ac:dyDescent="0.3">
      <c r="Y1864" s="42"/>
    </row>
    <row r="1865" spans="25:25" x14ac:dyDescent="0.3">
      <c r="Y1865" s="42"/>
    </row>
    <row r="1866" spans="25:25" x14ac:dyDescent="0.3">
      <c r="Y1866" s="42"/>
    </row>
    <row r="1867" spans="25:25" x14ac:dyDescent="0.3">
      <c r="Y1867" s="42"/>
    </row>
    <row r="1868" spans="25:25" x14ac:dyDescent="0.3">
      <c r="Y1868" s="42"/>
    </row>
    <row r="1869" spans="25:25" x14ac:dyDescent="0.3">
      <c r="Y1869" s="42"/>
    </row>
    <row r="1870" spans="25:25" x14ac:dyDescent="0.3">
      <c r="Y1870" s="42"/>
    </row>
    <row r="1871" spans="25:25" x14ac:dyDescent="0.3">
      <c r="Y1871" s="42"/>
    </row>
    <row r="1872" spans="25:25" x14ac:dyDescent="0.3">
      <c r="Y1872" s="42"/>
    </row>
    <row r="1873" spans="25:25" x14ac:dyDescent="0.3">
      <c r="Y1873" s="42"/>
    </row>
    <row r="1874" spans="25:25" x14ac:dyDescent="0.3">
      <c r="Y1874" s="42"/>
    </row>
    <row r="1875" spans="25:25" x14ac:dyDescent="0.3">
      <c r="Y1875" s="42"/>
    </row>
    <row r="1876" spans="25:25" x14ac:dyDescent="0.3">
      <c r="Y1876" s="42"/>
    </row>
    <row r="1877" spans="25:25" x14ac:dyDescent="0.3">
      <c r="Y1877" s="42"/>
    </row>
    <row r="1878" spans="25:25" x14ac:dyDescent="0.3">
      <c r="Y1878" s="42"/>
    </row>
    <row r="1879" spans="25:25" x14ac:dyDescent="0.3">
      <c r="Y1879" s="42"/>
    </row>
    <row r="1880" spans="25:25" x14ac:dyDescent="0.3">
      <c r="Y1880" s="42"/>
    </row>
    <row r="1881" spans="25:25" x14ac:dyDescent="0.3">
      <c r="Y1881" s="42"/>
    </row>
    <row r="1882" spans="25:25" x14ac:dyDescent="0.3">
      <c r="Y1882" s="42"/>
    </row>
    <row r="1883" spans="25:25" x14ac:dyDescent="0.3">
      <c r="Y1883" s="42"/>
    </row>
    <row r="1884" spans="25:25" x14ac:dyDescent="0.3">
      <c r="Y1884" s="42"/>
    </row>
    <row r="1885" spans="25:25" x14ac:dyDescent="0.3">
      <c r="Y1885" s="42"/>
    </row>
    <row r="1886" spans="25:25" x14ac:dyDescent="0.3">
      <c r="Y1886" s="42"/>
    </row>
    <row r="1887" spans="25:25" x14ac:dyDescent="0.3">
      <c r="Y1887" s="42"/>
    </row>
    <row r="1888" spans="25:25" x14ac:dyDescent="0.3">
      <c r="Y1888" s="42"/>
    </row>
    <row r="1889" spans="25:25" x14ac:dyDescent="0.3">
      <c r="Y1889" s="42"/>
    </row>
    <row r="1890" spans="25:25" x14ac:dyDescent="0.3">
      <c r="Y1890" s="42"/>
    </row>
    <row r="1891" spans="25:25" x14ac:dyDescent="0.3">
      <c r="Y1891" s="42"/>
    </row>
    <row r="1892" spans="25:25" x14ac:dyDescent="0.3">
      <c r="Y1892" s="42"/>
    </row>
    <row r="1893" spans="25:25" x14ac:dyDescent="0.3">
      <c r="Y1893" s="42"/>
    </row>
    <row r="1894" spans="25:25" x14ac:dyDescent="0.3">
      <c r="Y1894" s="42"/>
    </row>
    <row r="1895" spans="25:25" x14ac:dyDescent="0.3">
      <c r="Y1895" s="42"/>
    </row>
    <row r="1896" spans="25:25" x14ac:dyDescent="0.3">
      <c r="Y1896" s="42"/>
    </row>
    <row r="1897" spans="25:25" x14ac:dyDescent="0.3">
      <c r="Y1897" s="42"/>
    </row>
    <row r="1898" spans="25:25" x14ac:dyDescent="0.3">
      <c r="Y1898" s="42"/>
    </row>
    <row r="1899" spans="25:25" x14ac:dyDescent="0.3">
      <c r="Y1899" s="42"/>
    </row>
    <row r="1900" spans="25:25" x14ac:dyDescent="0.3">
      <c r="Y1900" s="42"/>
    </row>
    <row r="1901" spans="25:25" x14ac:dyDescent="0.3">
      <c r="Y1901" s="42"/>
    </row>
    <row r="1902" spans="25:25" x14ac:dyDescent="0.3">
      <c r="Y1902" s="42"/>
    </row>
    <row r="1903" spans="25:25" x14ac:dyDescent="0.3">
      <c r="Y1903" s="42"/>
    </row>
    <row r="1904" spans="25:25" x14ac:dyDescent="0.3">
      <c r="Y1904" s="42"/>
    </row>
    <row r="1905" spans="25:25" x14ac:dyDescent="0.3">
      <c r="Y1905" s="42"/>
    </row>
    <row r="1906" spans="25:25" x14ac:dyDescent="0.3">
      <c r="Y1906" s="42"/>
    </row>
    <row r="1907" spans="25:25" x14ac:dyDescent="0.3">
      <c r="Y1907" s="42"/>
    </row>
    <row r="1908" spans="25:25" x14ac:dyDescent="0.3">
      <c r="Y1908" s="42"/>
    </row>
    <row r="1909" spans="25:25" x14ac:dyDescent="0.3">
      <c r="Y1909" s="42"/>
    </row>
    <row r="1910" spans="25:25" x14ac:dyDescent="0.3">
      <c r="Y1910" s="42"/>
    </row>
    <row r="1911" spans="25:25" x14ac:dyDescent="0.3">
      <c r="Y1911" s="42"/>
    </row>
    <row r="1912" spans="25:25" x14ac:dyDescent="0.3">
      <c r="Y1912" s="42"/>
    </row>
    <row r="1913" spans="25:25" x14ac:dyDescent="0.3">
      <c r="Y1913" s="42"/>
    </row>
    <row r="1914" spans="25:25" x14ac:dyDescent="0.3">
      <c r="Y1914" s="42"/>
    </row>
    <row r="1915" spans="25:25" x14ac:dyDescent="0.3">
      <c r="Y1915" s="42"/>
    </row>
    <row r="1916" spans="25:25" x14ac:dyDescent="0.3">
      <c r="Y1916" s="42"/>
    </row>
    <row r="1917" spans="25:25" x14ac:dyDescent="0.3">
      <c r="Y1917" s="42"/>
    </row>
    <row r="1918" spans="25:25" x14ac:dyDescent="0.3">
      <c r="Y1918" s="42"/>
    </row>
    <row r="1919" spans="25:25" x14ac:dyDescent="0.3">
      <c r="Y1919" s="42"/>
    </row>
    <row r="1920" spans="25:25" x14ac:dyDescent="0.3">
      <c r="Y1920" s="42"/>
    </row>
    <row r="1921" spans="25:25" x14ac:dyDescent="0.3">
      <c r="Y1921" s="42"/>
    </row>
    <row r="1922" spans="25:25" x14ac:dyDescent="0.3">
      <c r="Y1922" s="42"/>
    </row>
    <row r="1923" spans="25:25" x14ac:dyDescent="0.3">
      <c r="Y1923" s="42"/>
    </row>
    <row r="1924" spans="25:25" x14ac:dyDescent="0.3">
      <c r="Y1924" s="42"/>
    </row>
    <row r="1925" spans="25:25" x14ac:dyDescent="0.3">
      <c r="Y1925" s="42"/>
    </row>
    <row r="1926" spans="25:25" x14ac:dyDescent="0.3">
      <c r="Y1926" s="42"/>
    </row>
    <row r="1927" spans="25:25" x14ac:dyDescent="0.3">
      <c r="Y1927" s="42"/>
    </row>
    <row r="1928" spans="25:25" x14ac:dyDescent="0.3">
      <c r="Y1928" s="42"/>
    </row>
    <row r="1929" spans="25:25" x14ac:dyDescent="0.3">
      <c r="Y1929" s="42"/>
    </row>
    <row r="1930" spans="25:25" x14ac:dyDescent="0.3">
      <c r="Y1930" s="42"/>
    </row>
    <row r="1931" spans="25:25" x14ac:dyDescent="0.3">
      <c r="Y1931" s="42"/>
    </row>
    <row r="1932" spans="25:25" x14ac:dyDescent="0.3">
      <c r="Y1932" s="42"/>
    </row>
    <row r="1933" spans="25:25" x14ac:dyDescent="0.3">
      <c r="Y1933" s="42"/>
    </row>
    <row r="1934" spans="25:25" x14ac:dyDescent="0.3">
      <c r="Y1934" s="42"/>
    </row>
    <row r="1935" spans="25:25" x14ac:dyDescent="0.3">
      <c r="Y1935" s="42"/>
    </row>
    <row r="1936" spans="25:25" x14ac:dyDescent="0.3">
      <c r="Y1936" s="42"/>
    </row>
    <row r="1937" spans="25:25" x14ac:dyDescent="0.3">
      <c r="Y1937" s="42"/>
    </row>
    <row r="1938" spans="25:25" x14ac:dyDescent="0.3">
      <c r="Y1938" s="42"/>
    </row>
    <row r="1939" spans="25:25" x14ac:dyDescent="0.3">
      <c r="Y1939" s="42"/>
    </row>
    <row r="1940" spans="25:25" x14ac:dyDescent="0.3">
      <c r="Y1940" s="42"/>
    </row>
    <row r="1941" spans="25:25" x14ac:dyDescent="0.3">
      <c r="Y1941" s="42"/>
    </row>
    <row r="1942" spans="25:25" x14ac:dyDescent="0.3">
      <c r="Y1942" s="42"/>
    </row>
    <row r="1943" spans="25:25" x14ac:dyDescent="0.3">
      <c r="Y1943" s="42"/>
    </row>
    <row r="1944" spans="25:25" x14ac:dyDescent="0.3">
      <c r="Y1944" s="42"/>
    </row>
    <row r="1945" spans="25:25" x14ac:dyDescent="0.3">
      <c r="Y1945" s="42"/>
    </row>
    <row r="1946" spans="25:25" x14ac:dyDescent="0.3">
      <c r="Y1946" s="42"/>
    </row>
    <row r="1947" spans="25:25" x14ac:dyDescent="0.3">
      <c r="Y1947" s="42"/>
    </row>
    <row r="1948" spans="25:25" x14ac:dyDescent="0.3">
      <c r="Y1948" s="42"/>
    </row>
    <row r="1949" spans="25:25" x14ac:dyDescent="0.3">
      <c r="Y1949" s="42"/>
    </row>
    <row r="1950" spans="25:25" x14ac:dyDescent="0.3">
      <c r="Y1950" s="42"/>
    </row>
    <row r="1951" spans="25:25" x14ac:dyDescent="0.3">
      <c r="Y1951" s="42"/>
    </row>
    <row r="1952" spans="25:25" x14ac:dyDescent="0.3">
      <c r="Y1952" s="42"/>
    </row>
    <row r="1953" spans="25:25" x14ac:dyDescent="0.3">
      <c r="Y1953" s="42"/>
    </row>
    <row r="1954" spans="25:25" x14ac:dyDescent="0.3">
      <c r="Y1954" s="42"/>
    </row>
    <row r="1955" spans="25:25" x14ac:dyDescent="0.3">
      <c r="Y1955" s="42"/>
    </row>
    <row r="1956" spans="25:25" x14ac:dyDescent="0.3">
      <c r="Y1956" s="42"/>
    </row>
    <row r="1957" spans="25:25" x14ac:dyDescent="0.3">
      <c r="Y1957" s="42"/>
    </row>
    <row r="1958" spans="25:25" x14ac:dyDescent="0.3">
      <c r="Y1958" s="42"/>
    </row>
    <row r="1959" spans="25:25" x14ac:dyDescent="0.3">
      <c r="Y1959" s="42"/>
    </row>
    <row r="1960" spans="25:25" x14ac:dyDescent="0.3">
      <c r="Y1960" s="42"/>
    </row>
    <row r="1961" spans="25:25" x14ac:dyDescent="0.3">
      <c r="Y1961" s="42"/>
    </row>
    <row r="1962" spans="25:25" x14ac:dyDescent="0.3">
      <c r="Y1962" s="42"/>
    </row>
    <row r="1963" spans="25:25" x14ac:dyDescent="0.3">
      <c r="Y1963" s="42"/>
    </row>
    <row r="1964" spans="25:25" x14ac:dyDescent="0.3">
      <c r="Y1964" s="42"/>
    </row>
    <row r="1965" spans="25:25" x14ac:dyDescent="0.3">
      <c r="Y1965" s="42"/>
    </row>
    <row r="1966" spans="25:25" x14ac:dyDescent="0.3">
      <c r="Y1966" s="42"/>
    </row>
    <row r="1967" spans="25:25" x14ac:dyDescent="0.3">
      <c r="Y1967" s="42"/>
    </row>
    <row r="1968" spans="25:25" x14ac:dyDescent="0.3">
      <c r="Y1968" s="42"/>
    </row>
    <row r="1969" spans="25:25" x14ac:dyDescent="0.3">
      <c r="Y1969" s="42"/>
    </row>
    <row r="1970" spans="25:25" x14ac:dyDescent="0.3">
      <c r="Y1970" s="42"/>
    </row>
    <row r="1971" spans="25:25" x14ac:dyDescent="0.3">
      <c r="Y1971" s="42"/>
    </row>
    <row r="1972" spans="25:25" x14ac:dyDescent="0.3">
      <c r="Y1972" s="42"/>
    </row>
    <row r="1973" spans="25:25" x14ac:dyDescent="0.3">
      <c r="Y1973" s="42"/>
    </row>
    <row r="1974" spans="25:25" x14ac:dyDescent="0.3">
      <c r="Y1974" s="42"/>
    </row>
    <row r="1975" spans="25:25" x14ac:dyDescent="0.3">
      <c r="Y1975" s="42"/>
    </row>
    <row r="1976" spans="25:25" x14ac:dyDescent="0.3">
      <c r="Y1976" s="42"/>
    </row>
    <row r="1977" spans="25:25" x14ac:dyDescent="0.3">
      <c r="Y1977" s="42"/>
    </row>
    <row r="1978" spans="25:25" x14ac:dyDescent="0.3">
      <c r="Y1978" s="42"/>
    </row>
    <row r="1979" spans="25:25" x14ac:dyDescent="0.3">
      <c r="Y1979" s="42"/>
    </row>
    <row r="1980" spans="25:25" x14ac:dyDescent="0.3">
      <c r="Y1980" s="42"/>
    </row>
    <row r="1981" spans="25:25" x14ac:dyDescent="0.3">
      <c r="Y1981" s="42"/>
    </row>
    <row r="1982" spans="25:25" x14ac:dyDescent="0.3">
      <c r="Y1982" s="42"/>
    </row>
    <row r="1983" spans="25:25" x14ac:dyDescent="0.3">
      <c r="Y1983" s="42"/>
    </row>
    <row r="1984" spans="25:25" x14ac:dyDescent="0.3">
      <c r="Y1984" s="42"/>
    </row>
    <row r="1985" spans="25:25" x14ac:dyDescent="0.3">
      <c r="Y1985" s="42"/>
    </row>
    <row r="1986" spans="25:25" x14ac:dyDescent="0.3">
      <c r="Y1986" s="42"/>
    </row>
    <row r="1987" spans="25:25" x14ac:dyDescent="0.3">
      <c r="Y1987" s="42"/>
    </row>
    <row r="1988" spans="25:25" x14ac:dyDescent="0.3">
      <c r="Y1988" s="42"/>
    </row>
    <row r="1989" spans="25:25" x14ac:dyDescent="0.3">
      <c r="Y1989" s="42"/>
    </row>
    <row r="1990" spans="25:25" x14ac:dyDescent="0.3">
      <c r="Y1990" s="42"/>
    </row>
    <row r="1991" spans="25:25" x14ac:dyDescent="0.3">
      <c r="Y1991" s="42"/>
    </row>
    <row r="1992" spans="25:25" x14ac:dyDescent="0.3">
      <c r="Y1992" s="42"/>
    </row>
    <row r="1993" spans="25:25" x14ac:dyDescent="0.3">
      <c r="Y1993" s="42"/>
    </row>
    <row r="1994" spans="25:25" x14ac:dyDescent="0.3">
      <c r="Y1994" s="42"/>
    </row>
    <row r="1995" spans="25:25" x14ac:dyDescent="0.3">
      <c r="Y1995" s="42"/>
    </row>
    <row r="1996" spans="25:25" x14ac:dyDescent="0.3">
      <c r="Y1996" s="42"/>
    </row>
    <row r="1997" spans="25:25" x14ac:dyDescent="0.3">
      <c r="Y1997" s="42"/>
    </row>
    <row r="1998" spans="25:25" x14ac:dyDescent="0.3">
      <c r="Y1998" s="42"/>
    </row>
    <row r="1999" spans="25:25" x14ac:dyDescent="0.3">
      <c r="Y1999" s="42"/>
    </row>
    <row r="2000" spans="25:25" x14ac:dyDescent="0.3">
      <c r="Y2000" s="42"/>
    </row>
    <row r="2001" spans="25:25" x14ac:dyDescent="0.3">
      <c r="Y2001" s="42"/>
    </row>
    <row r="2002" spans="25:25" x14ac:dyDescent="0.3">
      <c r="Y2002" s="42"/>
    </row>
    <row r="2003" spans="25:25" x14ac:dyDescent="0.3">
      <c r="Y2003" s="42"/>
    </row>
    <row r="2004" spans="25:25" x14ac:dyDescent="0.3">
      <c r="Y2004" s="42"/>
    </row>
    <row r="2005" spans="25:25" x14ac:dyDescent="0.3">
      <c r="Y2005" s="42"/>
    </row>
    <row r="2006" spans="25:25" x14ac:dyDescent="0.3">
      <c r="Y2006" s="42"/>
    </row>
    <row r="2007" spans="25:25" x14ac:dyDescent="0.3">
      <c r="Y2007" s="42"/>
    </row>
    <row r="2008" spans="25:25" x14ac:dyDescent="0.3">
      <c r="Y2008" s="42"/>
    </row>
    <row r="2009" spans="25:25" x14ac:dyDescent="0.3">
      <c r="Y2009" s="42"/>
    </row>
    <row r="2010" spans="25:25" x14ac:dyDescent="0.3">
      <c r="Y2010" s="42"/>
    </row>
    <row r="2011" spans="25:25" x14ac:dyDescent="0.3">
      <c r="Y2011" s="42"/>
    </row>
    <row r="2012" spans="25:25" x14ac:dyDescent="0.3">
      <c r="Y2012" s="42"/>
    </row>
    <row r="2013" spans="25:25" x14ac:dyDescent="0.3">
      <c r="Y2013" s="42"/>
    </row>
    <row r="2014" spans="25:25" x14ac:dyDescent="0.3">
      <c r="Y2014" s="42"/>
    </row>
    <row r="2015" spans="25:25" x14ac:dyDescent="0.3">
      <c r="Y2015" s="42"/>
    </row>
    <row r="2016" spans="25:25" x14ac:dyDescent="0.3">
      <c r="Y2016" s="42"/>
    </row>
    <row r="2017" spans="25:25" x14ac:dyDescent="0.3">
      <c r="Y2017" s="42"/>
    </row>
    <row r="2018" spans="25:25" x14ac:dyDescent="0.3">
      <c r="Y2018" s="42"/>
    </row>
    <row r="2019" spans="25:25" x14ac:dyDescent="0.3">
      <c r="Y2019" s="42"/>
    </row>
    <row r="2020" spans="25:25" x14ac:dyDescent="0.3">
      <c r="Y2020" s="42"/>
    </row>
    <row r="2021" spans="25:25" x14ac:dyDescent="0.3">
      <c r="Y2021" s="42"/>
    </row>
    <row r="2022" spans="25:25" x14ac:dyDescent="0.3">
      <c r="Y2022" s="42"/>
    </row>
    <row r="2023" spans="25:25" x14ac:dyDescent="0.3">
      <c r="Y2023" s="42"/>
    </row>
    <row r="2024" spans="25:25" x14ac:dyDescent="0.3">
      <c r="Y2024" s="42"/>
    </row>
    <row r="2025" spans="25:25" x14ac:dyDescent="0.3">
      <c r="Y2025" s="42"/>
    </row>
    <row r="2026" spans="25:25" x14ac:dyDescent="0.3">
      <c r="Y2026" s="42"/>
    </row>
    <row r="2027" spans="25:25" x14ac:dyDescent="0.3">
      <c r="Y2027" s="42"/>
    </row>
    <row r="2028" spans="25:25" x14ac:dyDescent="0.3">
      <c r="Y2028" s="42"/>
    </row>
    <row r="2029" spans="25:25" x14ac:dyDescent="0.3">
      <c r="Y2029" s="42"/>
    </row>
    <row r="2030" spans="25:25" x14ac:dyDescent="0.3">
      <c r="Y2030" s="42"/>
    </row>
    <row r="2031" spans="25:25" x14ac:dyDescent="0.3">
      <c r="Y2031" s="42"/>
    </row>
    <row r="2032" spans="25:25" x14ac:dyDescent="0.3">
      <c r="Y2032" s="42"/>
    </row>
    <row r="2033" spans="25:25" x14ac:dyDescent="0.3">
      <c r="Y2033" s="42"/>
    </row>
    <row r="2034" spans="25:25" x14ac:dyDescent="0.3">
      <c r="Y2034" s="42"/>
    </row>
    <row r="2035" spans="25:25" x14ac:dyDescent="0.3">
      <c r="Y2035" s="42"/>
    </row>
    <row r="2036" spans="25:25" x14ac:dyDescent="0.3">
      <c r="Y2036" s="42"/>
    </row>
    <row r="2037" spans="25:25" x14ac:dyDescent="0.3">
      <c r="Y2037" s="42"/>
    </row>
    <row r="2038" spans="25:25" x14ac:dyDescent="0.3">
      <c r="Y2038" s="42"/>
    </row>
    <row r="2039" spans="25:25" x14ac:dyDescent="0.3">
      <c r="Y2039" s="42"/>
    </row>
    <row r="2040" spans="25:25" x14ac:dyDescent="0.3">
      <c r="Y2040" s="42"/>
    </row>
    <row r="2041" spans="25:25" x14ac:dyDescent="0.3">
      <c r="Y2041" s="42"/>
    </row>
    <row r="2042" spans="25:25" x14ac:dyDescent="0.3">
      <c r="Y2042" s="42"/>
    </row>
    <row r="2043" spans="25:25" x14ac:dyDescent="0.3">
      <c r="Y2043" s="42"/>
    </row>
    <row r="2044" spans="25:25" x14ac:dyDescent="0.3">
      <c r="Y2044" s="42"/>
    </row>
    <row r="2045" spans="25:25" x14ac:dyDescent="0.3">
      <c r="Y2045" s="42"/>
    </row>
    <row r="2046" spans="25:25" x14ac:dyDescent="0.3">
      <c r="Y2046" s="42"/>
    </row>
    <row r="2047" spans="25:25" x14ac:dyDescent="0.3">
      <c r="Y2047" s="42"/>
    </row>
    <row r="2048" spans="25:25" x14ac:dyDescent="0.3">
      <c r="Y2048" s="42"/>
    </row>
    <row r="2049" spans="25:25" x14ac:dyDescent="0.3">
      <c r="Y2049" s="42"/>
    </row>
    <row r="2050" spans="25:25" x14ac:dyDescent="0.3">
      <c r="Y2050" s="42"/>
    </row>
    <row r="2051" spans="25:25" x14ac:dyDescent="0.3">
      <c r="Y2051" s="42"/>
    </row>
    <row r="2052" spans="25:25" x14ac:dyDescent="0.3">
      <c r="Y2052" s="42"/>
    </row>
    <row r="2053" spans="25:25" x14ac:dyDescent="0.3">
      <c r="Y2053" s="42"/>
    </row>
    <row r="2054" spans="25:25" x14ac:dyDescent="0.3">
      <c r="Y2054" s="42"/>
    </row>
    <row r="2055" spans="25:25" x14ac:dyDescent="0.3">
      <c r="Y2055" s="42"/>
    </row>
    <row r="2056" spans="25:25" x14ac:dyDescent="0.3">
      <c r="Y2056" s="42"/>
    </row>
    <row r="2057" spans="25:25" x14ac:dyDescent="0.3">
      <c r="Y2057" s="42"/>
    </row>
    <row r="2058" spans="25:25" x14ac:dyDescent="0.3">
      <c r="Y2058" s="42"/>
    </row>
    <row r="2059" spans="25:25" x14ac:dyDescent="0.3">
      <c r="Y2059" s="42"/>
    </row>
    <row r="2060" spans="25:25" x14ac:dyDescent="0.3">
      <c r="Y2060" s="42"/>
    </row>
    <row r="2061" spans="25:25" x14ac:dyDescent="0.3">
      <c r="Y2061" s="42"/>
    </row>
    <row r="2062" spans="25:25" x14ac:dyDescent="0.3">
      <c r="Y2062" s="42"/>
    </row>
    <row r="2063" spans="25:25" x14ac:dyDescent="0.3">
      <c r="Y2063" s="42"/>
    </row>
    <row r="2064" spans="25:25" x14ac:dyDescent="0.3">
      <c r="Y2064" s="42"/>
    </row>
    <row r="2065" spans="25:25" x14ac:dyDescent="0.3">
      <c r="Y2065" s="42"/>
    </row>
    <row r="2066" spans="25:25" x14ac:dyDescent="0.3">
      <c r="Y2066" s="42"/>
    </row>
    <row r="2067" spans="25:25" x14ac:dyDescent="0.3">
      <c r="Y2067" s="42"/>
    </row>
    <row r="2068" spans="25:25" x14ac:dyDescent="0.3">
      <c r="Y2068" s="42"/>
    </row>
    <row r="2069" spans="25:25" x14ac:dyDescent="0.3">
      <c r="Y2069" s="42"/>
    </row>
    <row r="2070" spans="25:25" x14ac:dyDescent="0.3">
      <c r="Y2070" s="42"/>
    </row>
    <row r="2071" spans="25:25" x14ac:dyDescent="0.3">
      <c r="Y2071" s="42"/>
    </row>
    <row r="2072" spans="25:25" x14ac:dyDescent="0.3">
      <c r="Y2072" s="42"/>
    </row>
    <row r="2073" spans="25:25" x14ac:dyDescent="0.3">
      <c r="Y2073" s="42"/>
    </row>
    <row r="2074" spans="25:25" x14ac:dyDescent="0.3">
      <c r="Y2074" s="42"/>
    </row>
    <row r="2075" spans="25:25" x14ac:dyDescent="0.3">
      <c r="Y2075" s="42"/>
    </row>
    <row r="2076" spans="25:25" x14ac:dyDescent="0.3">
      <c r="Y2076" s="42"/>
    </row>
    <row r="2077" spans="25:25" x14ac:dyDescent="0.3">
      <c r="Y2077" s="42"/>
    </row>
    <row r="2078" spans="25:25" x14ac:dyDescent="0.3">
      <c r="Y2078" s="42"/>
    </row>
    <row r="2079" spans="25:25" x14ac:dyDescent="0.3">
      <c r="Y2079" s="42"/>
    </row>
    <row r="2080" spans="25:25" x14ac:dyDescent="0.3">
      <c r="Y2080" s="42"/>
    </row>
    <row r="2081" spans="25:25" x14ac:dyDescent="0.3">
      <c r="Y2081" s="42"/>
    </row>
    <row r="2082" spans="25:25" x14ac:dyDescent="0.3">
      <c r="Y2082" s="42"/>
    </row>
    <row r="2083" spans="25:25" x14ac:dyDescent="0.3">
      <c r="Y2083" s="42"/>
    </row>
    <row r="2084" spans="25:25" x14ac:dyDescent="0.3">
      <c r="Y2084" s="42"/>
    </row>
    <row r="2085" spans="25:25" x14ac:dyDescent="0.3">
      <c r="Y2085" s="42"/>
    </row>
    <row r="2086" spans="25:25" x14ac:dyDescent="0.3">
      <c r="Y2086" s="42"/>
    </row>
    <row r="2087" spans="25:25" x14ac:dyDescent="0.3">
      <c r="Y2087" s="42"/>
    </row>
    <row r="2088" spans="25:25" x14ac:dyDescent="0.3">
      <c r="Y2088" s="42"/>
    </row>
    <row r="2089" spans="25:25" x14ac:dyDescent="0.3">
      <c r="Y2089" s="42"/>
    </row>
    <row r="2090" spans="25:25" x14ac:dyDescent="0.3">
      <c r="Y2090" s="42"/>
    </row>
    <row r="2091" spans="25:25" x14ac:dyDescent="0.3">
      <c r="Y2091" s="42"/>
    </row>
    <row r="2092" spans="25:25" x14ac:dyDescent="0.3">
      <c r="Y2092" s="42"/>
    </row>
    <row r="2093" spans="25:25" x14ac:dyDescent="0.3">
      <c r="Y2093" s="42"/>
    </row>
    <row r="2094" spans="25:25" x14ac:dyDescent="0.3">
      <c r="Y2094" s="42"/>
    </row>
    <row r="2095" spans="25:25" x14ac:dyDescent="0.3">
      <c r="Y2095" s="42"/>
    </row>
    <row r="2096" spans="25:25" x14ac:dyDescent="0.3">
      <c r="Y2096" s="42"/>
    </row>
    <row r="2097" spans="25:25" x14ac:dyDescent="0.3">
      <c r="Y2097" s="42"/>
    </row>
    <row r="2098" spans="25:25" x14ac:dyDescent="0.3">
      <c r="Y2098" s="42"/>
    </row>
    <row r="2099" spans="25:25" x14ac:dyDescent="0.3">
      <c r="Y2099" s="42"/>
    </row>
    <row r="2100" spans="25:25" x14ac:dyDescent="0.3">
      <c r="Y2100" s="42"/>
    </row>
    <row r="2101" spans="25:25" x14ac:dyDescent="0.3">
      <c r="Y2101" s="42"/>
    </row>
    <row r="2102" spans="25:25" x14ac:dyDescent="0.3">
      <c r="Y2102" s="42"/>
    </row>
    <row r="2103" spans="25:25" x14ac:dyDescent="0.3">
      <c r="Y2103" s="42"/>
    </row>
    <row r="2104" spans="25:25" x14ac:dyDescent="0.3">
      <c r="Y2104" s="42"/>
    </row>
    <row r="2105" spans="25:25" x14ac:dyDescent="0.3">
      <c r="Y2105" s="42"/>
    </row>
    <row r="2106" spans="25:25" x14ac:dyDescent="0.3">
      <c r="Y2106" s="42"/>
    </row>
    <row r="2107" spans="25:25" x14ac:dyDescent="0.3">
      <c r="Y2107" s="42"/>
    </row>
    <row r="2108" spans="25:25" x14ac:dyDescent="0.3">
      <c r="Y2108" s="42"/>
    </row>
    <row r="2109" spans="25:25" x14ac:dyDescent="0.3">
      <c r="Y2109" s="42"/>
    </row>
    <row r="2110" spans="25:25" x14ac:dyDescent="0.3">
      <c r="Y2110" s="42"/>
    </row>
    <row r="2111" spans="25:25" x14ac:dyDescent="0.3">
      <c r="Y2111" s="42"/>
    </row>
    <row r="2112" spans="25:25" x14ac:dyDescent="0.3">
      <c r="Y2112" s="42"/>
    </row>
    <row r="2113" spans="25:25" x14ac:dyDescent="0.3">
      <c r="Y2113" s="42"/>
    </row>
    <row r="2114" spans="25:25" x14ac:dyDescent="0.3">
      <c r="Y2114" s="42"/>
    </row>
    <row r="2115" spans="25:25" x14ac:dyDescent="0.3">
      <c r="Y2115" s="42"/>
    </row>
    <row r="2116" spans="25:25" x14ac:dyDescent="0.3">
      <c r="Y2116" s="42"/>
    </row>
    <row r="2117" spans="25:25" x14ac:dyDescent="0.3">
      <c r="Y2117" s="42"/>
    </row>
    <row r="2118" spans="25:25" x14ac:dyDescent="0.3">
      <c r="Y2118" s="42"/>
    </row>
    <row r="2119" spans="25:25" x14ac:dyDescent="0.3">
      <c r="Y2119" s="42"/>
    </row>
    <row r="2120" spans="25:25" x14ac:dyDescent="0.3">
      <c r="Y2120" s="42"/>
    </row>
    <row r="2121" spans="25:25" x14ac:dyDescent="0.3">
      <c r="Y2121" s="42"/>
    </row>
    <row r="2122" spans="25:25" x14ac:dyDescent="0.3">
      <c r="Y2122" s="42"/>
    </row>
    <row r="2123" spans="25:25" x14ac:dyDescent="0.3">
      <c r="Y2123" s="42"/>
    </row>
    <row r="2124" spans="25:25" x14ac:dyDescent="0.3">
      <c r="Y2124" s="42"/>
    </row>
    <row r="2125" spans="25:25" x14ac:dyDescent="0.3">
      <c r="Y2125" s="42"/>
    </row>
    <row r="2126" spans="25:25" x14ac:dyDescent="0.3">
      <c r="Y2126" s="42"/>
    </row>
    <row r="2127" spans="25:25" x14ac:dyDescent="0.3">
      <c r="Y2127" s="42"/>
    </row>
    <row r="2128" spans="25:25" x14ac:dyDescent="0.3">
      <c r="Y2128" s="42"/>
    </row>
    <row r="2129" spans="25:25" x14ac:dyDescent="0.3">
      <c r="Y2129" s="42"/>
    </row>
    <row r="2130" spans="25:25" x14ac:dyDescent="0.3">
      <c r="Y2130" s="42"/>
    </row>
    <row r="2131" spans="25:25" x14ac:dyDescent="0.3">
      <c r="Y2131" s="42"/>
    </row>
    <row r="2132" spans="25:25" x14ac:dyDescent="0.3">
      <c r="Y2132" s="42"/>
    </row>
    <row r="2133" spans="25:25" x14ac:dyDescent="0.3">
      <c r="Y2133" s="42"/>
    </row>
    <row r="2134" spans="25:25" x14ac:dyDescent="0.3">
      <c r="Y2134" s="42"/>
    </row>
    <row r="2135" spans="25:25" x14ac:dyDescent="0.3">
      <c r="Y2135" s="42"/>
    </row>
    <row r="2136" spans="25:25" x14ac:dyDescent="0.3">
      <c r="Y2136" s="42"/>
    </row>
    <row r="2137" spans="25:25" x14ac:dyDescent="0.3">
      <c r="Y2137" s="42"/>
    </row>
    <row r="2138" spans="25:25" x14ac:dyDescent="0.3">
      <c r="Y2138" s="42"/>
    </row>
    <row r="2139" spans="25:25" x14ac:dyDescent="0.3">
      <c r="Y2139" s="42"/>
    </row>
    <row r="2140" spans="25:25" x14ac:dyDescent="0.3">
      <c r="Y2140" s="42"/>
    </row>
    <row r="2141" spans="25:25" x14ac:dyDescent="0.3">
      <c r="Y2141" s="42"/>
    </row>
    <row r="2142" spans="25:25" x14ac:dyDescent="0.3">
      <c r="Y2142" s="42"/>
    </row>
    <row r="2143" spans="25:25" x14ac:dyDescent="0.3">
      <c r="Y2143" s="42"/>
    </row>
    <row r="2144" spans="25:25" x14ac:dyDescent="0.3">
      <c r="Y2144" s="42"/>
    </row>
    <row r="2145" spans="25:25" x14ac:dyDescent="0.3">
      <c r="Y2145" s="42"/>
    </row>
    <row r="2146" spans="25:25" x14ac:dyDescent="0.3">
      <c r="Y2146" s="42"/>
    </row>
    <row r="2147" spans="25:25" x14ac:dyDescent="0.3">
      <c r="Y2147" s="42"/>
    </row>
    <row r="2148" spans="25:25" x14ac:dyDescent="0.3">
      <c r="Y2148" s="42"/>
    </row>
    <row r="2149" spans="25:25" x14ac:dyDescent="0.3">
      <c r="Y2149" s="42"/>
    </row>
    <row r="2150" spans="25:25" x14ac:dyDescent="0.3">
      <c r="Y2150" s="42"/>
    </row>
    <row r="2151" spans="25:25" x14ac:dyDescent="0.3">
      <c r="Y2151" s="42"/>
    </row>
    <row r="2152" spans="25:25" x14ac:dyDescent="0.3">
      <c r="Y2152" s="42"/>
    </row>
    <row r="2153" spans="25:25" x14ac:dyDescent="0.3">
      <c r="Y2153" s="42"/>
    </row>
    <row r="2154" spans="25:25" x14ac:dyDescent="0.3">
      <c r="Y2154" s="42"/>
    </row>
    <row r="2155" spans="25:25" x14ac:dyDescent="0.3">
      <c r="Y2155" s="42"/>
    </row>
    <row r="2156" spans="25:25" x14ac:dyDescent="0.3">
      <c r="Y2156" s="42"/>
    </row>
    <row r="2157" spans="25:25" x14ac:dyDescent="0.3">
      <c r="Y2157" s="42"/>
    </row>
    <row r="2158" spans="25:25" x14ac:dyDescent="0.3">
      <c r="Y2158" s="42"/>
    </row>
    <row r="2159" spans="25:25" x14ac:dyDescent="0.3">
      <c r="Y2159" s="42"/>
    </row>
    <row r="2160" spans="25:25" x14ac:dyDescent="0.3">
      <c r="Y2160" s="42"/>
    </row>
    <row r="2161" spans="25:25" x14ac:dyDescent="0.3">
      <c r="Y2161" s="42"/>
    </row>
    <row r="2162" spans="25:25" x14ac:dyDescent="0.3">
      <c r="Y2162" s="42"/>
    </row>
    <row r="2163" spans="25:25" x14ac:dyDescent="0.3">
      <c r="Y2163" s="42"/>
    </row>
    <row r="2164" spans="25:25" x14ac:dyDescent="0.3">
      <c r="Y2164" s="42"/>
    </row>
    <row r="2165" spans="25:25" x14ac:dyDescent="0.3">
      <c r="Y2165" s="42"/>
    </row>
    <row r="2166" spans="25:25" x14ac:dyDescent="0.3">
      <c r="Y2166" s="42"/>
    </row>
    <row r="2167" spans="25:25" x14ac:dyDescent="0.3">
      <c r="Y2167" s="42"/>
    </row>
    <row r="2168" spans="25:25" x14ac:dyDescent="0.3">
      <c r="Y2168" s="42"/>
    </row>
    <row r="2169" spans="25:25" x14ac:dyDescent="0.3">
      <c r="Y2169" s="42"/>
    </row>
    <row r="2170" spans="25:25" x14ac:dyDescent="0.3">
      <c r="Y2170" s="42"/>
    </row>
    <row r="2171" spans="25:25" x14ac:dyDescent="0.3">
      <c r="Y2171" s="42"/>
    </row>
    <row r="2172" spans="25:25" x14ac:dyDescent="0.3">
      <c r="Y2172" s="42"/>
    </row>
    <row r="2173" spans="25:25" x14ac:dyDescent="0.3">
      <c r="Y2173" s="42"/>
    </row>
    <row r="2174" spans="25:25" x14ac:dyDescent="0.3">
      <c r="Y2174" s="42"/>
    </row>
    <row r="2175" spans="25:25" x14ac:dyDescent="0.3">
      <c r="Y2175" s="42"/>
    </row>
    <row r="2176" spans="25:25" x14ac:dyDescent="0.3">
      <c r="Y2176" s="42"/>
    </row>
    <row r="2177" spans="25:25" x14ac:dyDescent="0.3">
      <c r="Y2177" s="42"/>
    </row>
    <row r="2178" spans="25:25" x14ac:dyDescent="0.3">
      <c r="Y2178" s="42"/>
    </row>
    <row r="2179" spans="25:25" x14ac:dyDescent="0.3">
      <c r="Y2179" s="42"/>
    </row>
    <row r="2180" spans="25:25" x14ac:dyDescent="0.3">
      <c r="Y2180" s="42"/>
    </row>
    <row r="2181" spans="25:25" x14ac:dyDescent="0.3">
      <c r="Y2181" s="42"/>
    </row>
    <row r="2182" spans="25:25" x14ac:dyDescent="0.3">
      <c r="Y2182" s="42"/>
    </row>
    <row r="2183" spans="25:25" x14ac:dyDescent="0.3">
      <c r="Y2183" s="42"/>
    </row>
    <row r="2184" spans="25:25" x14ac:dyDescent="0.3">
      <c r="Y2184" s="42"/>
    </row>
    <row r="2185" spans="25:25" x14ac:dyDescent="0.3">
      <c r="Y2185" s="42"/>
    </row>
    <row r="2186" spans="25:25" x14ac:dyDescent="0.3">
      <c r="Y2186" s="42"/>
    </row>
    <row r="2187" spans="25:25" x14ac:dyDescent="0.3">
      <c r="Y2187" s="42"/>
    </row>
    <row r="2188" spans="25:25" x14ac:dyDescent="0.3">
      <c r="Y2188" s="42"/>
    </row>
    <row r="2189" spans="25:25" x14ac:dyDescent="0.3">
      <c r="Y2189" s="42"/>
    </row>
    <row r="2190" spans="25:25" x14ac:dyDescent="0.3">
      <c r="Y2190" s="42"/>
    </row>
    <row r="2191" spans="25:25" x14ac:dyDescent="0.3">
      <c r="Y2191" s="42"/>
    </row>
    <row r="2192" spans="25:25" x14ac:dyDescent="0.3">
      <c r="Y2192" s="42"/>
    </row>
    <row r="2193" spans="25:25" x14ac:dyDescent="0.3">
      <c r="Y2193" s="42"/>
    </row>
    <row r="2194" spans="25:25" x14ac:dyDescent="0.3">
      <c r="Y2194" s="42"/>
    </row>
    <row r="2195" spans="25:25" x14ac:dyDescent="0.3">
      <c r="Y2195" s="42"/>
    </row>
    <row r="2196" spans="25:25" x14ac:dyDescent="0.3">
      <c r="Y2196" s="42"/>
    </row>
    <row r="2197" spans="25:25" x14ac:dyDescent="0.3">
      <c r="Y2197" s="42"/>
    </row>
    <row r="2198" spans="25:25" x14ac:dyDescent="0.3">
      <c r="Y2198" s="42"/>
    </row>
    <row r="2199" spans="25:25" x14ac:dyDescent="0.3">
      <c r="Y2199" s="42"/>
    </row>
    <row r="2200" spans="25:25" x14ac:dyDescent="0.3">
      <c r="Y2200" s="42"/>
    </row>
    <row r="2201" spans="25:25" x14ac:dyDescent="0.3">
      <c r="Y2201" s="42"/>
    </row>
    <row r="2202" spans="25:25" x14ac:dyDescent="0.3">
      <c r="Y2202" s="42"/>
    </row>
    <row r="2203" spans="25:25" x14ac:dyDescent="0.3">
      <c r="Y2203" s="42"/>
    </row>
    <row r="2204" spans="25:25" x14ac:dyDescent="0.3">
      <c r="Y2204" s="42"/>
    </row>
    <row r="2205" spans="25:25" x14ac:dyDescent="0.3">
      <c r="Y2205" s="42"/>
    </row>
    <row r="2206" spans="25:25" x14ac:dyDescent="0.3">
      <c r="Y2206" s="42"/>
    </row>
    <row r="2207" spans="25:25" x14ac:dyDescent="0.3">
      <c r="Y2207" s="42"/>
    </row>
    <row r="2208" spans="25:25" x14ac:dyDescent="0.3">
      <c r="Y2208" s="42"/>
    </row>
    <row r="2209" spans="25:25" x14ac:dyDescent="0.3">
      <c r="Y2209" s="42"/>
    </row>
    <row r="2210" spans="25:25" x14ac:dyDescent="0.3">
      <c r="Y2210" s="42"/>
    </row>
    <row r="2211" spans="25:25" x14ac:dyDescent="0.3">
      <c r="Y2211" s="42"/>
    </row>
    <row r="2212" spans="25:25" x14ac:dyDescent="0.3">
      <c r="Y2212" s="42"/>
    </row>
    <row r="2213" spans="25:25" x14ac:dyDescent="0.3">
      <c r="Y2213" s="42"/>
    </row>
    <row r="2214" spans="25:25" x14ac:dyDescent="0.3">
      <c r="Y2214" s="42"/>
    </row>
    <row r="2215" spans="25:25" x14ac:dyDescent="0.3">
      <c r="Y2215" s="42"/>
    </row>
    <row r="2216" spans="25:25" x14ac:dyDescent="0.3">
      <c r="Y2216" s="42"/>
    </row>
    <row r="2217" spans="25:25" x14ac:dyDescent="0.3">
      <c r="Y2217" s="42"/>
    </row>
    <row r="2218" spans="25:25" x14ac:dyDescent="0.3">
      <c r="Y2218" s="42"/>
    </row>
    <row r="2219" spans="25:25" x14ac:dyDescent="0.3">
      <c r="Y2219" s="42"/>
    </row>
    <row r="2220" spans="25:25" x14ac:dyDescent="0.3">
      <c r="Y2220" s="42"/>
    </row>
    <row r="2221" spans="25:25" x14ac:dyDescent="0.3">
      <c r="Y2221" s="42"/>
    </row>
    <row r="2222" spans="25:25" x14ac:dyDescent="0.3">
      <c r="Y2222" s="42"/>
    </row>
    <row r="2223" spans="25:25" x14ac:dyDescent="0.3">
      <c r="Y2223" s="42"/>
    </row>
    <row r="2224" spans="25:25" x14ac:dyDescent="0.3">
      <c r="Y2224" s="42"/>
    </row>
    <row r="2225" spans="25:25" x14ac:dyDescent="0.3">
      <c r="Y2225" s="42"/>
    </row>
    <row r="2226" spans="25:25" x14ac:dyDescent="0.3">
      <c r="Y2226" s="42"/>
    </row>
    <row r="2227" spans="25:25" x14ac:dyDescent="0.3">
      <c r="Y2227" s="42"/>
    </row>
    <row r="2228" spans="25:25" x14ac:dyDescent="0.3">
      <c r="Y2228" s="42"/>
    </row>
    <row r="2229" spans="25:25" x14ac:dyDescent="0.3">
      <c r="Y2229" s="42"/>
    </row>
    <row r="2230" spans="25:25" x14ac:dyDescent="0.3">
      <c r="Y2230" s="42"/>
    </row>
    <row r="2231" spans="25:25" x14ac:dyDescent="0.3">
      <c r="Y2231" s="42"/>
    </row>
    <row r="2232" spans="25:25" x14ac:dyDescent="0.3">
      <c r="Y2232" s="42"/>
    </row>
    <row r="2233" spans="25:25" x14ac:dyDescent="0.3">
      <c r="Y2233" s="42"/>
    </row>
    <row r="2234" spans="25:25" x14ac:dyDescent="0.3">
      <c r="Y2234" s="42"/>
    </row>
    <row r="2235" spans="25:25" x14ac:dyDescent="0.3">
      <c r="Y2235" s="42"/>
    </row>
    <row r="2236" spans="25:25" x14ac:dyDescent="0.3">
      <c r="Y2236" s="42"/>
    </row>
    <row r="2237" spans="25:25" x14ac:dyDescent="0.3">
      <c r="Y2237" s="42"/>
    </row>
    <row r="2238" spans="25:25" x14ac:dyDescent="0.3">
      <c r="Y2238" s="42"/>
    </row>
    <row r="2239" spans="25:25" x14ac:dyDescent="0.3">
      <c r="Y2239" s="42"/>
    </row>
    <row r="2240" spans="25:25" x14ac:dyDescent="0.3">
      <c r="Y2240" s="42"/>
    </row>
    <row r="2241" spans="25:25" x14ac:dyDescent="0.3">
      <c r="Y2241" s="42"/>
    </row>
    <row r="2242" spans="25:25" x14ac:dyDescent="0.3">
      <c r="Y2242" s="42"/>
    </row>
    <row r="2243" spans="25:25" x14ac:dyDescent="0.3">
      <c r="Y2243" s="42"/>
    </row>
    <row r="2244" spans="25:25" x14ac:dyDescent="0.3">
      <c r="Y2244" s="42"/>
    </row>
    <row r="2245" spans="25:25" x14ac:dyDescent="0.3">
      <c r="Y2245" s="42"/>
    </row>
    <row r="2246" spans="25:25" x14ac:dyDescent="0.3">
      <c r="Y2246" s="42"/>
    </row>
    <row r="2247" spans="25:25" x14ac:dyDescent="0.3">
      <c r="Y2247" s="42"/>
    </row>
    <row r="2248" spans="25:25" x14ac:dyDescent="0.3">
      <c r="Y2248" s="42"/>
    </row>
    <row r="2249" spans="25:25" x14ac:dyDescent="0.3">
      <c r="Y2249" s="42"/>
    </row>
    <row r="2250" spans="25:25" x14ac:dyDescent="0.3">
      <c r="Y2250" s="42"/>
    </row>
    <row r="2251" spans="25:25" x14ac:dyDescent="0.3">
      <c r="Y2251" s="42"/>
    </row>
    <row r="2252" spans="25:25" x14ac:dyDescent="0.3">
      <c r="Y2252" s="42"/>
    </row>
    <row r="2253" spans="25:25" x14ac:dyDescent="0.3">
      <c r="Y2253" s="42"/>
    </row>
    <row r="2254" spans="25:25" x14ac:dyDescent="0.3">
      <c r="Y2254" s="42"/>
    </row>
    <row r="2255" spans="25:25" x14ac:dyDescent="0.3">
      <c r="Y2255" s="42"/>
    </row>
    <row r="2256" spans="25:25" x14ac:dyDescent="0.3">
      <c r="Y2256" s="42"/>
    </row>
    <row r="2257" spans="25:25" x14ac:dyDescent="0.3">
      <c r="Y2257" s="42"/>
    </row>
    <row r="2258" spans="25:25" x14ac:dyDescent="0.3">
      <c r="Y2258" s="42"/>
    </row>
    <row r="2259" spans="25:25" x14ac:dyDescent="0.3">
      <c r="Y2259" s="42"/>
    </row>
    <row r="2260" spans="25:25" x14ac:dyDescent="0.3">
      <c r="Y2260" s="42"/>
    </row>
    <row r="2261" spans="25:25" x14ac:dyDescent="0.3">
      <c r="Y2261" s="42"/>
    </row>
    <row r="2262" spans="25:25" x14ac:dyDescent="0.3">
      <c r="Y2262" s="42"/>
    </row>
    <row r="2263" spans="25:25" x14ac:dyDescent="0.3">
      <c r="Y2263" s="42"/>
    </row>
    <row r="2264" spans="25:25" x14ac:dyDescent="0.3">
      <c r="Y2264" s="42"/>
    </row>
    <row r="2265" spans="25:25" x14ac:dyDescent="0.3">
      <c r="Y2265" s="42"/>
    </row>
    <row r="2266" spans="25:25" x14ac:dyDescent="0.3">
      <c r="Y2266" s="42"/>
    </row>
    <row r="2267" spans="25:25" x14ac:dyDescent="0.3">
      <c r="Y2267" s="42"/>
    </row>
    <row r="2268" spans="25:25" x14ac:dyDescent="0.3">
      <c r="Y2268" s="42"/>
    </row>
    <row r="2269" spans="25:25" x14ac:dyDescent="0.3">
      <c r="Y2269" s="42"/>
    </row>
    <row r="2270" spans="25:25" x14ac:dyDescent="0.3">
      <c r="Y2270" s="42"/>
    </row>
    <row r="2271" spans="25:25" x14ac:dyDescent="0.3">
      <c r="Y2271" s="42"/>
    </row>
    <row r="2272" spans="25:25" x14ac:dyDescent="0.3">
      <c r="Y2272" s="42"/>
    </row>
    <row r="2273" spans="25:25" x14ac:dyDescent="0.3">
      <c r="Y2273" s="42"/>
    </row>
    <row r="2274" spans="25:25" x14ac:dyDescent="0.3">
      <c r="Y2274" s="42"/>
    </row>
    <row r="2275" spans="25:25" x14ac:dyDescent="0.3">
      <c r="Y2275" s="42"/>
    </row>
    <row r="2276" spans="25:25" x14ac:dyDescent="0.3">
      <c r="Y2276" s="42"/>
    </row>
    <row r="2277" spans="25:25" x14ac:dyDescent="0.3">
      <c r="Y2277" s="42"/>
    </row>
    <row r="2278" spans="25:25" x14ac:dyDescent="0.3">
      <c r="Y2278" s="42"/>
    </row>
    <row r="2279" spans="25:25" x14ac:dyDescent="0.3">
      <c r="Y2279" s="42"/>
    </row>
    <row r="2280" spans="25:25" x14ac:dyDescent="0.3">
      <c r="Y2280" s="42"/>
    </row>
    <row r="2281" spans="25:25" x14ac:dyDescent="0.3">
      <c r="Y2281" s="42"/>
    </row>
    <row r="2282" spans="25:25" x14ac:dyDescent="0.3">
      <c r="Y2282" s="42"/>
    </row>
    <row r="2283" spans="25:25" x14ac:dyDescent="0.3">
      <c r="Y2283" s="42"/>
    </row>
    <row r="2284" spans="25:25" x14ac:dyDescent="0.3">
      <c r="Y2284" s="42"/>
    </row>
    <row r="2285" spans="25:25" x14ac:dyDescent="0.3">
      <c r="Y2285" s="42"/>
    </row>
    <row r="2286" spans="25:25" x14ac:dyDescent="0.3">
      <c r="Y2286" s="42"/>
    </row>
    <row r="2287" spans="25:25" x14ac:dyDescent="0.3">
      <c r="Y2287" s="42"/>
    </row>
    <row r="2288" spans="25:25" x14ac:dyDescent="0.3">
      <c r="Y2288" s="42"/>
    </row>
    <row r="2289" spans="25:25" x14ac:dyDescent="0.3">
      <c r="Y2289" s="42"/>
    </row>
    <row r="2290" spans="25:25" x14ac:dyDescent="0.3">
      <c r="Y2290" s="42"/>
    </row>
    <row r="2291" spans="25:25" x14ac:dyDescent="0.3">
      <c r="Y2291" s="42"/>
    </row>
    <row r="2292" spans="25:25" x14ac:dyDescent="0.3">
      <c r="Y2292" s="42"/>
    </row>
    <row r="2293" spans="25:25" x14ac:dyDescent="0.3">
      <c r="Y2293" s="42"/>
    </row>
    <row r="2294" spans="25:25" x14ac:dyDescent="0.3">
      <c r="Y2294" s="42"/>
    </row>
    <row r="2295" spans="25:25" x14ac:dyDescent="0.3">
      <c r="Y2295" s="42"/>
    </row>
    <row r="2296" spans="25:25" x14ac:dyDescent="0.3">
      <c r="Y2296" s="42"/>
    </row>
    <row r="2297" spans="25:25" x14ac:dyDescent="0.3">
      <c r="Y2297" s="42"/>
    </row>
    <row r="2298" spans="25:25" x14ac:dyDescent="0.3">
      <c r="Y2298" s="42"/>
    </row>
    <row r="2299" spans="25:25" x14ac:dyDescent="0.3">
      <c r="Y2299" s="42"/>
    </row>
    <row r="2300" spans="25:25" x14ac:dyDescent="0.3">
      <c r="Y2300" s="42"/>
    </row>
    <row r="2301" spans="25:25" x14ac:dyDescent="0.3">
      <c r="Y2301" s="42"/>
    </row>
    <row r="2302" spans="25:25" x14ac:dyDescent="0.3">
      <c r="Y2302" s="42"/>
    </row>
    <row r="2303" spans="25:25" x14ac:dyDescent="0.3">
      <c r="Y2303" s="42"/>
    </row>
    <row r="2304" spans="25:25" x14ac:dyDescent="0.3">
      <c r="Y2304" s="42"/>
    </row>
    <row r="2305" spans="25:25" x14ac:dyDescent="0.3">
      <c r="Y2305" s="42"/>
    </row>
    <row r="2306" spans="25:25" x14ac:dyDescent="0.3">
      <c r="Y2306" s="42"/>
    </row>
    <row r="2307" spans="25:25" x14ac:dyDescent="0.3">
      <c r="Y2307" s="42"/>
    </row>
    <row r="2308" spans="25:25" x14ac:dyDescent="0.3">
      <c r="Y2308" s="42"/>
    </row>
    <row r="2309" spans="25:25" x14ac:dyDescent="0.3">
      <c r="Y2309" s="42"/>
    </row>
    <row r="2310" spans="25:25" x14ac:dyDescent="0.3">
      <c r="Y2310" s="42"/>
    </row>
    <row r="2311" spans="25:25" x14ac:dyDescent="0.3">
      <c r="Y2311" s="42"/>
    </row>
    <row r="2312" spans="25:25" x14ac:dyDescent="0.3">
      <c r="Y2312" s="42"/>
    </row>
    <row r="2313" spans="25:25" x14ac:dyDescent="0.3">
      <c r="Y2313" s="42"/>
    </row>
    <row r="2314" spans="25:25" x14ac:dyDescent="0.3">
      <c r="Y2314" s="42"/>
    </row>
    <row r="2315" spans="25:25" x14ac:dyDescent="0.3">
      <c r="Y2315" s="42"/>
    </row>
    <row r="2316" spans="25:25" x14ac:dyDescent="0.3">
      <c r="Y2316" s="42"/>
    </row>
    <row r="2317" spans="25:25" x14ac:dyDescent="0.3">
      <c r="Y2317" s="42"/>
    </row>
    <row r="2318" spans="25:25" x14ac:dyDescent="0.3">
      <c r="Y2318" s="42"/>
    </row>
    <row r="2319" spans="25:25" x14ac:dyDescent="0.3">
      <c r="Y2319" s="42"/>
    </row>
    <row r="2320" spans="25:25" x14ac:dyDescent="0.3">
      <c r="Y2320" s="42"/>
    </row>
    <row r="2321" spans="25:25" x14ac:dyDescent="0.3">
      <c r="Y2321" s="42"/>
    </row>
    <row r="2322" spans="25:25" x14ac:dyDescent="0.3">
      <c r="Y2322" s="42"/>
    </row>
    <row r="2323" spans="25:25" x14ac:dyDescent="0.3">
      <c r="Y2323" s="42"/>
    </row>
    <row r="2324" spans="25:25" x14ac:dyDescent="0.3">
      <c r="Y2324" s="42"/>
    </row>
    <row r="2325" spans="25:25" x14ac:dyDescent="0.3">
      <c r="Y2325" s="42"/>
    </row>
    <row r="2326" spans="25:25" x14ac:dyDescent="0.3">
      <c r="Y2326" s="42"/>
    </row>
    <row r="2327" spans="25:25" x14ac:dyDescent="0.3">
      <c r="Y2327" s="42"/>
    </row>
    <row r="2328" spans="25:25" x14ac:dyDescent="0.3">
      <c r="Y2328" s="42"/>
    </row>
    <row r="2329" spans="25:25" x14ac:dyDescent="0.3">
      <c r="Y2329" s="42"/>
    </row>
    <row r="2330" spans="25:25" x14ac:dyDescent="0.3">
      <c r="Y2330" s="42"/>
    </row>
    <row r="2331" spans="25:25" x14ac:dyDescent="0.3">
      <c r="Y2331" s="42"/>
    </row>
    <row r="2332" spans="25:25" x14ac:dyDescent="0.3">
      <c r="Y2332" s="42"/>
    </row>
    <row r="2333" spans="25:25" x14ac:dyDescent="0.3">
      <c r="Y2333" s="42"/>
    </row>
    <row r="2334" spans="25:25" x14ac:dyDescent="0.3">
      <c r="Y2334" s="42"/>
    </row>
    <row r="2335" spans="25:25" x14ac:dyDescent="0.3">
      <c r="Y2335" s="42"/>
    </row>
    <row r="2336" spans="25:25" x14ac:dyDescent="0.3">
      <c r="Y2336" s="42"/>
    </row>
    <row r="2337" spans="25:25" x14ac:dyDescent="0.3">
      <c r="Y2337" s="42"/>
    </row>
    <row r="2338" spans="25:25" x14ac:dyDescent="0.3">
      <c r="Y2338" s="42"/>
    </row>
    <row r="2339" spans="25:25" x14ac:dyDescent="0.3">
      <c r="Y2339" s="42"/>
    </row>
    <row r="2340" spans="25:25" x14ac:dyDescent="0.3">
      <c r="Y2340" s="42"/>
    </row>
    <row r="2341" spans="25:25" x14ac:dyDescent="0.3">
      <c r="Y2341" s="42"/>
    </row>
    <row r="2342" spans="25:25" x14ac:dyDescent="0.3">
      <c r="Y2342" s="42"/>
    </row>
    <row r="2343" spans="25:25" x14ac:dyDescent="0.3">
      <c r="Y2343" s="42"/>
    </row>
    <row r="2344" spans="25:25" x14ac:dyDescent="0.3">
      <c r="Y2344" s="42"/>
    </row>
    <row r="2345" spans="25:25" x14ac:dyDescent="0.3">
      <c r="Y2345" s="42"/>
    </row>
    <row r="2346" spans="25:25" x14ac:dyDescent="0.3">
      <c r="Y2346" s="42"/>
    </row>
    <row r="2347" spans="25:25" x14ac:dyDescent="0.3">
      <c r="Y2347" s="42"/>
    </row>
    <row r="2348" spans="25:25" x14ac:dyDescent="0.3">
      <c r="Y2348" s="42"/>
    </row>
    <row r="2349" spans="25:25" x14ac:dyDescent="0.3">
      <c r="Y2349" s="42"/>
    </row>
    <row r="2350" spans="25:25" x14ac:dyDescent="0.3">
      <c r="Y2350" s="42"/>
    </row>
    <row r="2351" spans="25:25" x14ac:dyDescent="0.3">
      <c r="Y2351" s="42"/>
    </row>
    <row r="2352" spans="25:25" x14ac:dyDescent="0.3">
      <c r="Y2352" s="42"/>
    </row>
    <row r="2353" spans="25:25" x14ac:dyDescent="0.3">
      <c r="Y2353" s="42"/>
    </row>
    <row r="2354" spans="25:25" x14ac:dyDescent="0.3">
      <c r="Y2354" s="42"/>
    </row>
    <row r="2355" spans="25:25" x14ac:dyDescent="0.3">
      <c r="Y2355" s="42"/>
    </row>
    <row r="2356" spans="25:25" x14ac:dyDescent="0.3">
      <c r="Y2356" s="42"/>
    </row>
    <row r="2357" spans="25:25" x14ac:dyDescent="0.3">
      <c r="Y2357" s="42"/>
    </row>
    <row r="2358" spans="25:25" x14ac:dyDescent="0.3">
      <c r="Y2358" s="42"/>
    </row>
    <row r="2359" spans="25:25" x14ac:dyDescent="0.3">
      <c r="Y2359" s="42"/>
    </row>
    <row r="2360" spans="25:25" x14ac:dyDescent="0.3">
      <c r="Y2360" s="42"/>
    </row>
    <row r="2361" spans="25:25" x14ac:dyDescent="0.3">
      <c r="Y2361" s="42"/>
    </row>
    <row r="2362" spans="25:25" x14ac:dyDescent="0.3">
      <c r="Y2362" s="42"/>
    </row>
    <row r="2363" spans="25:25" x14ac:dyDescent="0.3">
      <c r="Y2363" s="42"/>
    </row>
    <row r="2364" spans="25:25" x14ac:dyDescent="0.3">
      <c r="Y2364" s="42"/>
    </row>
    <row r="2365" spans="25:25" x14ac:dyDescent="0.3">
      <c r="Y2365" s="42"/>
    </row>
    <row r="2366" spans="25:25" x14ac:dyDescent="0.3">
      <c r="Y2366" s="42"/>
    </row>
    <row r="2367" spans="25:25" x14ac:dyDescent="0.3">
      <c r="Y2367" s="42"/>
    </row>
    <row r="2368" spans="25:25" x14ac:dyDescent="0.3">
      <c r="Y2368" s="42"/>
    </row>
    <row r="2369" spans="25:25" x14ac:dyDescent="0.3">
      <c r="Y2369" s="42"/>
    </row>
    <row r="2370" spans="25:25" x14ac:dyDescent="0.3">
      <c r="Y2370" s="42"/>
    </row>
    <row r="2371" spans="25:25" x14ac:dyDescent="0.3">
      <c r="Y2371" s="42"/>
    </row>
    <row r="2372" spans="25:25" x14ac:dyDescent="0.3">
      <c r="Y2372" s="42"/>
    </row>
    <row r="2373" spans="25:25" x14ac:dyDescent="0.3">
      <c r="Y2373" s="42"/>
    </row>
    <row r="2374" spans="25:25" x14ac:dyDescent="0.3">
      <c r="Y2374" s="42"/>
    </row>
    <row r="2375" spans="25:25" x14ac:dyDescent="0.3">
      <c r="Y2375" s="42"/>
    </row>
    <row r="2376" spans="25:25" x14ac:dyDescent="0.3">
      <c r="Y2376" s="42"/>
    </row>
    <row r="2377" spans="25:25" x14ac:dyDescent="0.3">
      <c r="Y2377" s="42"/>
    </row>
    <row r="2378" spans="25:25" x14ac:dyDescent="0.3">
      <c r="Y2378" s="42"/>
    </row>
    <row r="2379" spans="25:25" x14ac:dyDescent="0.3">
      <c r="Y2379" s="42"/>
    </row>
    <row r="2380" spans="25:25" x14ac:dyDescent="0.3">
      <c r="Y2380" s="42"/>
    </row>
    <row r="2381" spans="25:25" x14ac:dyDescent="0.3">
      <c r="Y2381" s="42"/>
    </row>
    <row r="2382" spans="25:25" x14ac:dyDescent="0.3">
      <c r="Y2382" s="42"/>
    </row>
    <row r="2383" spans="25:25" x14ac:dyDescent="0.3">
      <c r="Y2383" s="42"/>
    </row>
    <row r="2384" spans="25:25" x14ac:dyDescent="0.3">
      <c r="Y2384" s="42"/>
    </row>
    <row r="2385" spans="25:25" x14ac:dyDescent="0.3">
      <c r="Y2385" s="42"/>
    </row>
    <row r="2386" spans="25:25" x14ac:dyDescent="0.3">
      <c r="Y2386" s="42"/>
    </row>
    <row r="2387" spans="25:25" x14ac:dyDescent="0.3">
      <c r="Y2387" s="42"/>
    </row>
    <row r="2388" spans="25:25" x14ac:dyDescent="0.3">
      <c r="Y2388" s="42"/>
    </row>
    <row r="2389" spans="25:25" x14ac:dyDescent="0.3">
      <c r="Y2389" s="42"/>
    </row>
    <row r="2390" spans="25:25" x14ac:dyDescent="0.3">
      <c r="Y2390" s="42"/>
    </row>
    <row r="2391" spans="25:25" x14ac:dyDescent="0.3">
      <c r="Y2391" s="42"/>
    </row>
    <row r="2392" spans="25:25" x14ac:dyDescent="0.3">
      <c r="Y2392" s="42"/>
    </row>
    <row r="2393" spans="25:25" x14ac:dyDescent="0.3">
      <c r="Y2393" s="42"/>
    </row>
    <row r="2394" spans="25:25" x14ac:dyDescent="0.3">
      <c r="Y2394" s="42"/>
    </row>
    <row r="2395" spans="25:25" x14ac:dyDescent="0.3">
      <c r="Y2395" s="42"/>
    </row>
    <row r="2396" spans="25:25" x14ac:dyDescent="0.3">
      <c r="Y2396" s="42"/>
    </row>
    <row r="2397" spans="25:25" x14ac:dyDescent="0.3">
      <c r="Y2397" s="42"/>
    </row>
    <row r="2398" spans="25:25" x14ac:dyDescent="0.3">
      <c r="Y2398" s="42"/>
    </row>
    <row r="2399" spans="25:25" x14ac:dyDescent="0.3">
      <c r="Y2399" s="42"/>
    </row>
    <row r="2400" spans="25:25" x14ac:dyDescent="0.3">
      <c r="Y2400" s="42"/>
    </row>
    <row r="2401" spans="25:25" x14ac:dyDescent="0.3">
      <c r="Y2401" s="42"/>
    </row>
    <row r="2402" spans="25:25" x14ac:dyDescent="0.3">
      <c r="Y2402" s="42"/>
    </row>
    <row r="2403" spans="25:25" x14ac:dyDescent="0.3">
      <c r="Y2403" s="42"/>
    </row>
    <row r="2404" spans="25:25" x14ac:dyDescent="0.3">
      <c r="Y2404" s="42"/>
    </row>
    <row r="2405" spans="25:25" x14ac:dyDescent="0.3">
      <c r="Y2405" s="42"/>
    </row>
    <row r="2406" spans="25:25" x14ac:dyDescent="0.3">
      <c r="Y2406" s="42"/>
    </row>
    <row r="2407" spans="25:25" x14ac:dyDescent="0.3">
      <c r="Y2407" s="42"/>
    </row>
    <row r="2408" spans="25:25" x14ac:dyDescent="0.3">
      <c r="Y2408" s="42"/>
    </row>
    <row r="2409" spans="25:25" x14ac:dyDescent="0.3">
      <c r="Y2409" s="42"/>
    </row>
    <row r="2410" spans="25:25" x14ac:dyDescent="0.3">
      <c r="Y2410" s="42"/>
    </row>
    <row r="2411" spans="25:25" x14ac:dyDescent="0.3">
      <c r="Y2411" s="42"/>
    </row>
    <row r="2412" spans="25:25" x14ac:dyDescent="0.3">
      <c r="Y2412" s="42"/>
    </row>
    <row r="2413" spans="25:25" x14ac:dyDescent="0.3">
      <c r="Y2413" s="42"/>
    </row>
    <row r="2414" spans="25:25" x14ac:dyDescent="0.3">
      <c r="Y2414" s="42"/>
    </row>
    <row r="2415" spans="25:25" x14ac:dyDescent="0.3">
      <c r="Y2415" s="42"/>
    </row>
    <row r="2416" spans="25:25" x14ac:dyDescent="0.3">
      <c r="Y2416" s="42"/>
    </row>
    <row r="2417" spans="25:25" x14ac:dyDescent="0.3">
      <c r="Y2417" s="42"/>
    </row>
    <row r="2418" spans="25:25" x14ac:dyDescent="0.3">
      <c r="Y2418" s="42"/>
    </row>
    <row r="2419" spans="25:25" x14ac:dyDescent="0.3">
      <c r="Y2419" s="42"/>
    </row>
    <row r="2420" spans="25:25" x14ac:dyDescent="0.3">
      <c r="Y2420" s="42"/>
    </row>
    <row r="2421" spans="25:25" x14ac:dyDescent="0.3">
      <c r="Y2421" s="42"/>
    </row>
    <row r="2422" spans="25:25" x14ac:dyDescent="0.3">
      <c r="Y2422" s="42"/>
    </row>
    <row r="2423" spans="25:25" x14ac:dyDescent="0.3">
      <c r="Y2423" s="42"/>
    </row>
    <row r="2424" spans="25:25" x14ac:dyDescent="0.3">
      <c r="Y2424" s="42"/>
    </row>
    <row r="2425" spans="25:25" x14ac:dyDescent="0.3">
      <c r="Y2425" s="42"/>
    </row>
    <row r="2426" spans="25:25" x14ac:dyDescent="0.3">
      <c r="Y2426" s="42"/>
    </row>
    <row r="2427" spans="25:25" x14ac:dyDescent="0.3">
      <c r="Y2427" s="42"/>
    </row>
    <row r="2428" spans="25:25" x14ac:dyDescent="0.3">
      <c r="Y2428" s="42"/>
    </row>
    <row r="2429" spans="25:25" x14ac:dyDescent="0.3">
      <c r="Y2429" s="42"/>
    </row>
    <row r="2430" spans="25:25" x14ac:dyDescent="0.3">
      <c r="Y2430" s="42"/>
    </row>
    <row r="2431" spans="25:25" x14ac:dyDescent="0.3">
      <c r="Y2431" s="42"/>
    </row>
    <row r="2432" spans="25:25" x14ac:dyDescent="0.3">
      <c r="Y2432" s="42"/>
    </row>
    <row r="2433" spans="25:25" x14ac:dyDescent="0.3">
      <c r="Y2433" s="42"/>
    </row>
    <row r="2434" spans="25:25" x14ac:dyDescent="0.3">
      <c r="Y2434" s="42"/>
    </row>
    <row r="2435" spans="25:25" x14ac:dyDescent="0.3">
      <c r="Y2435" s="42"/>
    </row>
    <row r="2436" spans="25:25" x14ac:dyDescent="0.3">
      <c r="Y2436" s="42"/>
    </row>
    <row r="2437" spans="25:25" x14ac:dyDescent="0.3">
      <c r="Y2437" s="42"/>
    </row>
    <row r="2438" spans="25:25" x14ac:dyDescent="0.3">
      <c r="Y2438" s="42"/>
    </row>
    <row r="2439" spans="25:25" x14ac:dyDescent="0.3">
      <c r="Y2439" s="42"/>
    </row>
    <row r="2440" spans="25:25" x14ac:dyDescent="0.3">
      <c r="Y2440" s="42"/>
    </row>
    <row r="2441" spans="25:25" x14ac:dyDescent="0.3">
      <c r="Y2441" s="42"/>
    </row>
    <row r="2442" spans="25:25" x14ac:dyDescent="0.3">
      <c r="Y2442" s="42"/>
    </row>
    <row r="2443" spans="25:25" x14ac:dyDescent="0.3">
      <c r="Y2443" s="42"/>
    </row>
    <row r="2444" spans="25:25" x14ac:dyDescent="0.3">
      <c r="Y2444" s="42"/>
    </row>
    <row r="2445" spans="25:25" x14ac:dyDescent="0.3">
      <c r="Y2445" s="42"/>
    </row>
    <row r="2446" spans="25:25" x14ac:dyDescent="0.3">
      <c r="Y2446" s="42"/>
    </row>
    <row r="2447" spans="25:25" x14ac:dyDescent="0.3">
      <c r="Y2447" s="42"/>
    </row>
    <row r="2448" spans="25:25" x14ac:dyDescent="0.3">
      <c r="Y2448" s="42"/>
    </row>
    <row r="2449" spans="25:25" x14ac:dyDescent="0.3">
      <c r="Y2449" s="42"/>
    </row>
    <row r="2450" spans="25:25" x14ac:dyDescent="0.3">
      <c r="Y2450" s="42"/>
    </row>
    <row r="2451" spans="25:25" x14ac:dyDescent="0.3">
      <c r="Y2451" s="42"/>
    </row>
    <row r="2452" spans="25:25" x14ac:dyDescent="0.3">
      <c r="Y2452" s="42"/>
    </row>
    <row r="2453" spans="25:25" x14ac:dyDescent="0.3">
      <c r="Y2453" s="42"/>
    </row>
    <row r="2454" spans="25:25" x14ac:dyDescent="0.3">
      <c r="Y2454" s="42"/>
    </row>
    <row r="2455" spans="25:25" x14ac:dyDescent="0.3">
      <c r="Y2455" s="42"/>
    </row>
    <row r="2456" spans="25:25" x14ac:dyDescent="0.3">
      <c r="Y2456" s="42"/>
    </row>
    <row r="2457" spans="25:25" x14ac:dyDescent="0.3">
      <c r="Y2457" s="42"/>
    </row>
    <row r="2458" spans="25:25" x14ac:dyDescent="0.3">
      <c r="Y2458" s="42"/>
    </row>
    <row r="2459" spans="25:25" x14ac:dyDescent="0.3">
      <c r="Y2459" s="42"/>
    </row>
    <row r="2460" spans="25:25" x14ac:dyDescent="0.3">
      <c r="Y2460" s="42"/>
    </row>
    <row r="2461" spans="25:25" x14ac:dyDescent="0.3">
      <c r="Y2461" s="42"/>
    </row>
    <row r="2462" spans="25:25" x14ac:dyDescent="0.3">
      <c r="Y2462" s="42"/>
    </row>
  </sheetData>
  <dataConsolidate/>
  <mergeCells count="29">
    <mergeCell ref="A1:AH1"/>
    <mergeCell ref="L2:L3"/>
    <mergeCell ref="E2:E3"/>
    <mergeCell ref="H2:H3"/>
    <mergeCell ref="M2:M3"/>
    <mergeCell ref="O2:O3"/>
    <mergeCell ref="S2:S3"/>
    <mergeCell ref="Z2:Z3"/>
    <mergeCell ref="AA2:AA3"/>
    <mergeCell ref="A2:A3"/>
    <mergeCell ref="B2:B3"/>
    <mergeCell ref="C2:C3"/>
    <mergeCell ref="D2:D3"/>
    <mergeCell ref="F2:G2"/>
    <mergeCell ref="Y2:Y3"/>
    <mergeCell ref="AH2:AH3"/>
    <mergeCell ref="T2:T3"/>
    <mergeCell ref="N2:N3"/>
    <mergeCell ref="P2:P3"/>
    <mergeCell ref="X2:X3"/>
    <mergeCell ref="R2:R3"/>
    <mergeCell ref="Q2:Q3"/>
    <mergeCell ref="AI2:AI3"/>
    <mergeCell ref="AB2:AB3"/>
    <mergeCell ref="AC2:AC3"/>
    <mergeCell ref="AD2:AD3"/>
    <mergeCell ref="AE2:AE3"/>
    <mergeCell ref="AF2:AF3"/>
    <mergeCell ref="AG2:A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D1468"/>
  <sheetViews>
    <sheetView zoomScale="115" zoomScaleNormal="115" workbookViewId="0">
      <selection sqref="A1:AA428"/>
    </sheetView>
  </sheetViews>
  <sheetFormatPr defaultColWidth="9.109375" defaultRowHeight="13.8" x14ac:dyDescent="0.3"/>
  <cols>
    <col min="1" max="1" width="9.109375" style="40"/>
    <col min="2" max="2" width="21.33203125" style="40" customWidth="1"/>
    <col min="3" max="3" width="21.88671875" style="40" customWidth="1"/>
    <col min="4" max="4" width="22.33203125" style="40" customWidth="1"/>
    <col min="5" max="5" width="12.33203125" style="44" customWidth="1"/>
    <col min="6" max="6" width="14.33203125" style="40" customWidth="1"/>
    <col min="7" max="7" width="13.6640625" style="40" customWidth="1"/>
    <col min="8" max="8" width="17.5546875" style="40" customWidth="1"/>
    <col min="9" max="9" width="13" style="48" customWidth="1"/>
    <col min="10" max="10" width="12.6640625" style="48" customWidth="1"/>
    <col min="11" max="11" width="16.6640625" style="48" customWidth="1"/>
    <col min="12" max="13" width="9.6640625" style="49" bestFit="1" customWidth="1"/>
    <col min="14" max="14" width="9.6640625" style="40" bestFit="1" customWidth="1"/>
    <col min="15" max="15" width="12.5546875" style="40" customWidth="1"/>
    <col min="16" max="16" width="10.5546875" style="40" hidden="1" customWidth="1"/>
    <col min="17" max="18" width="10.5546875" style="42" customWidth="1"/>
    <col min="19" max="19" width="9.109375" style="40"/>
    <col min="20" max="20" width="13" style="40" customWidth="1"/>
    <col min="21" max="22" width="13" style="40" hidden="1" customWidth="1"/>
    <col min="23" max="23" width="13" style="42" hidden="1" customWidth="1"/>
    <col min="24" max="24" width="14.33203125" style="42" customWidth="1"/>
    <col min="25" max="25" width="14" style="40" customWidth="1"/>
    <col min="26" max="26" width="10.6640625" style="40" bestFit="1" customWidth="1"/>
    <col min="27" max="27" width="12" style="40" customWidth="1"/>
    <col min="28" max="28" width="11.5546875" style="40" customWidth="1"/>
    <col min="29" max="31" width="9.109375" style="40"/>
    <col min="32" max="32" width="13.109375" style="40" customWidth="1"/>
    <col min="33" max="33" width="10.88671875" style="40" customWidth="1"/>
    <col min="34" max="34" width="11" style="40" customWidth="1"/>
    <col min="35" max="35" width="10" style="40" customWidth="1"/>
    <col min="36" max="16384" width="9.109375" style="40"/>
  </cols>
  <sheetData>
    <row r="1" spans="1:56" ht="15" customHeight="1" x14ac:dyDescent="0.3">
      <c r="A1" s="124" t="s">
        <v>0</v>
      </c>
      <c r="B1" s="125" t="s">
        <v>605</v>
      </c>
      <c r="C1" s="125" t="s">
        <v>3</v>
      </c>
      <c r="D1" s="125" t="s">
        <v>2</v>
      </c>
      <c r="E1" s="126" t="s">
        <v>22</v>
      </c>
      <c r="F1" s="40" t="s">
        <v>7</v>
      </c>
      <c r="G1" s="40" t="s">
        <v>8</v>
      </c>
      <c r="H1" s="125" t="s">
        <v>5</v>
      </c>
      <c r="I1" s="70" t="s">
        <v>1989</v>
      </c>
      <c r="J1" s="70" t="s">
        <v>1990</v>
      </c>
      <c r="K1" s="70" t="s">
        <v>1991</v>
      </c>
      <c r="L1" s="127" t="s">
        <v>13</v>
      </c>
      <c r="M1" s="127" t="s">
        <v>6</v>
      </c>
      <c r="N1" s="125" t="s">
        <v>15</v>
      </c>
      <c r="O1" s="125" t="s">
        <v>27</v>
      </c>
      <c r="P1" s="122" t="s">
        <v>1775</v>
      </c>
      <c r="Q1" s="128" t="s">
        <v>1986</v>
      </c>
      <c r="R1" s="128" t="s">
        <v>17</v>
      </c>
      <c r="S1" s="125" t="s">
        <v>26</v>
      </c>
      <c r="T1" s="125" t="s">
        <v>21</v>
      </c>
      <c r="U1" s="39"/>
      <c r="V1" s="39"/>
      <c r="W1" s="71"/>
      <c r="X1" s="128" t="s">
        <v>16</v>
      </c>
      <c r="Y1" s="125" t="s">
        <v>25</v>
      </c>
      <c r="Z1" s="125" t="s">
        <v>24</v>
      </c>
      <c r="AA1" s="125" t="s">
        <v>23</v>
      </c>
      <c r="AB1" s="129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1"/>
    </row>
    <row r="2" spans="1:56" hidden="1" x14ac:dyDescent="0.3">
      <c r="A2" s="40">
        <v>311</v>
      </c>
      <c r="B2" s="40" t="s">
        <v>686</v>
      </c>
      <c r="C2" s="40" t="s">
        <v>687</v>
      </c>
      <c r="D2" s="40" t="s">
        <v>688</v>
      </c>
      <c r="E2" s="121">
        <v>105.26</v>
      </c>
      <c r="F2" s="77" t="s">
        <v>1927</v>
      </c>
      <c r="G2" s="77" t="s">
        <v>689</v>
      </c>
      <c r="H2" s="40">
        <v>35</v>
      </c>
      <c r="I2" s="48">
        <v>43425</v>
      </c>
      <c r="J2" s="48">
        <v>43455</v>
      </c>
      <c r="K2" s="48">
        <v>43564</v>
      </c>
      <c r="L2" s="121">
        <v>30</v>
      </c>
      <c r="M2" s="121">
        <v>139</v>
      </c>
      <c r="N2" s="40">
        <v>8140</v>
      </c>
      <c r="O2" s="42">
        <f t="shared" ref="O2:O65" si="0">(N2/H2)*247.1</f>
        <v>57468.4</v>
      </c>
      <c r="P2" s="42">
        <v>4.9000000000000004</v>
      </c>
      <c r="Q2" s="75">
        <f t="shared" ref="Q2:Q17" si="1">((P2*10000)/(25*247.1))*H2</f>
        <v>277.62039660056655</v>
      </c>
      <c r="R2" s="42">
        <f t="shared" ref="R2:R44" si="2">T2/Q2</f>
        <v>16.389285714285716</v>
      </c>
      <c r="S2" s="42">
        <f t="shared" ref="S2:S65" si="3">(Q2/H2)*247.1</f>
        <v>1959.9999999999998</v>
      </c>
      <c r="T2" s="49">
        <v>4550</v>
      </c>
      <c r="U2" s="40">
        <v>320</v>
      </c>
      <c r="V2" s="40">
        <v>28</v>
      </c>
      <c r="W2" s="42">
        <f>U2/V2</f>
        <v>11.428571428571429</v>
      </c>
      <c r="X2" s="49">
        <v>400</v>
      </c>
      <c r="Y2" s="42">
        <f t="shared" ref="Y2:Y65" si="4">(X2/H2)*247.1</f>
        <v>2824</v>
      </c>
      <c r="Z2" s="42">
        <f t="shared" ref="Z2:Z65" si="5">S2*R2</f>
        <v>32123</v>
      </c>
      <c r="AA2" s="42">
        <f t="shared" ref="AA2:AA65" si="6">Z2-O2</f>
        <v>-25345.4</v>
      </c>
    </row>
    <row r="3" spans="1:56" hidden="1" x14ac:dyDescent="0.3">
      <c r="A3" s="40">
        <v>312</v>
      </c>
      <c r="B3" s="40" t="s">
        <v>686</v>
      </c>
      <c r="C3" s="40" t="s">
        <v>687</v>
      </c>
      <c r="D3" s="40" t="s">
        <v>688</v>
      </c>
      <c r="E3" s="121">
        <v>105.1</v>
      </c>
      <c r="F3" s="77" t="s">
        <v>1928</v>
      </c>
      <c r="G3" s="77" t="s">
        <v>690</v>
      </c>
      <c r="H3" s="40">
        <v>35</v>
      </c>
      <c r="I3" s="48">
        <v>43428</v>
      </c>
      <c r="J3" s="48">
        <v>43463</v>
      </c>
      <c r="K3" s="48">
        <v>43568</v>
      </c>
      <c r="L3" s="121">
        <v>35</v>
      </c>
      <c r="M3" s="121">
        <v>140</v>
      </c>
      <c r="N3" s="40">
        <v>8070</v>
      </c>
      <c r="O3" s="42">
        <f t="shared" si="0"/>
        <v>56974.200000000004</v>
      </c>
      <c r="P3" s="42">
        <v>14.3</v>
      </c>
      <c r="Q3" s="75">
        <f t="shared" si="1"/>
        <v>810.19830028328613</v>
      </c>
      <c r="R3" s="42">
        <f t="shared" si="2"/>
        <v>16.286136363636363</v>
      </c>
      <c r="S3" s="42">
        <f t="shared" si="3"/>
        <v>5720</v>
      </c>
      <c r="T3" s="49">
        <v>13195</v>
      </c>
      <c r="U3" s="40">
        <v>720</v>
      </c>
      <c r="V3" s="40">
        <v>33</v>
      </c>
      <c r="W3" s="42">
        <f>U3/V3</f>
        <v>21.818181818181817</v>
      </c>
      <c r="X3" s="49">
        <v>763.63636363636363</v>
      </c>
      <c r="Y3" s="42">
        <f t="shared" si="4"/>
        <v>5391.272727272727</v>
      </c>
      <c r="Z3" s="42">
        <f t="shared" si="5"/>
        <v>93156.7</v>
      </c>
      <c r="AA3" s="42">
        <f t="shared" si="6"/>
        <v>36182.499999999993</v>
      </c>
    </row>
    <row r="4" spans="1:56" hidden="1" x14ac:dyDescent="0.3">
      <c r="A4" s="40">
        <v>313</v>
      </c>
      <c r="B4" s="40" t="s">
        <v>686</v>
      </c>
      <c r="C4" s="40" t="s">
        <v>687</v>
      </c>
      <c r="D4" s="40" t="s">
        <v>688</v>
      </c>
      <c r="E4" s="121">
        <v>105.4</v>
      </c>
      <c r="F4" s="77" t="s">
        <v>1929</v>
      </c>
      <c r="G4" s="77" t="s">
        <v>691</v>
      </c>
      <c r="H4" s="40">
        <v>35</v>
      </c>
      <c r="I4" s="48">
        <v>43423</v>
      </c>
      <c r="J4" s="48">
        <v>43458</v>
      </c>
      <c r="K4" s="48">
        <v>43564</v>
      </c>
      <c r="L4" s="121">
        <v>35</v>
      </c>
      <c r="M4" s="121">
        <v>141</v>
      </c>
      <c r="N4" s="40">
        <v>8060</v>
      </c>
      <c r="O4" s="42">
        <f t="shared" si="0"/>
        <v>56903.6</v>
      </c>
      <c r="P4" s="42">
        <v>6</v>
      </c>
      <c r="Q4" s="75">
        <f t="shared" si="1"/>
        <v>339.94334277620396</v>
      </c>
      <c r="R4" s="42">
        <f t="shared" si="2"/>
        <v>16.252708333333334</v>
      </c>
      <c r="S4" s="42">
        <f t="shared" si="3"/>
        <v>2400</v>
      </c>
      <c r="T4" s="49">
        <v>5525</v>
      </c>
      <c r="U4" s="40">
        <v>480</v>
      </c>
      <c r="V4" s="40">
        <v>20</v>
      </c>
      <c r="W4" s="42">
        <f>U4/V4</f>
        <v>24</v>
      </c>
      <c r="X4" s="49">
        <v>840</v>
      </c>
      <c r="Y4" s="42">
        <f t="shared" si="4"/>
        <v>5930.4</v>
      </c>
      <c r="Z4" s="42">
        <f t="shared" si="5"/>
        <v>39006.5</v>
      </c>
      <c r="AA4" s="42">
        <f t="shared" si="6"/>
        <v>-17897.099999999999</v>
      </c>
    </row>
    <row r="5" spans="1:56" hidden="1" x14ac:dyDescent="0.3">
      <c r="A5" s="40">
        <v>314</v>
      </c>
      <c r="B5" s="40" t="s">
        <v>686</v>
      </c>
      <c r="C5" s="40" t="s">
        <v>687</v>
      </c>
      <c r="D5" s="40" t="s">
        <v>688</v>
      </c>
      <c r="E5" s="121">
        <v>105.3</v>
      </c>
      <c r="F5" s="77" t="s">
        <v>1930</v>
      </c>
      <c r="G5" s="77" t="s">
        <v>691</v>
      </c>
      <c r="H5" s="40">
        <v>35</v>
      </c>
      <c r="I5" s="48">
        <v>43425</v>
      </c>
      <c r="J5" s="48">
        <v>43457</v>
      </c>
      <c r="K5" s="48">
        <v>43563</v>
      </c>
      <c r="L5" s="121">
        <v>32</v>
      </c>
      <c r="M5" s="121">
        <v>138</v>
      </c>
      <c r="N5" s="40">
        <v>7720</v>
      </c>
      <c r="O5" s="42">
        <f t="shared" si="0"/>
        <v>54503.200000000004</v>
      </c>
      <c r="P5" s="42">
        <v>5.3</v>
      </c>
      <c r="Q5" s="75">
        <f t="shared" si="1"/>
        <v>300.28328611898019</v>
      </c>
      <c r="R5" s="42">
        <f t="shared" si="2"/>
        <v>16.234669811320753</v>
      </c>
      <c r="S5" s="42">
        <f t="shared" si="3"/>
        <v>2120</v>
      </c>
      <c r="T5" s="49">
        <v>4875</v>
      </c>
      <c r="U5" s="40">
        <v>520</v>
      </c>
      <c r="V5" s="40">
        <v>20</v>
      </c>
      <c r="W5" s="42">
        <f>U5/V5</f>
        <v>26</v>
      </c>
      <c r="X5" s="49">
        <v>910</v>
      </c>
      <c r="Y5" s="42">
        <f t="shared" si="4"/>
        <v>6424.5999999999995</v>
      </c>
      <c r="Z5" s="42">
        <f t="shared" si="5"/>
        <v>34417.5</v>
      </c>
      <c r="AA5" s="42">
        <f t="shared" si="6"/>
        <v>-20085.700000000004</v>
      </c>
    </row>
    <row r="6" spans="1:56" hidden="1" x14ac:dyDescent="0.3">
      <c r="A6" s="40">
        <v>315</v>
      </c>
      <c r="B6" s="40" t="s">
        <v>686</v>
      </c>
      <c r="C6" s="40" t="s">
        <v>687</v>
      </c>
      <c r="D6" s="40" t="s">
        <v>688</v>
      </c>
      <c r="E6" s="121">
        <v>105.2</v>
      </c>
      <c r="F6" s="77" t="s">
        <v>1931</v>
      </c>
      <c r="G6" s="77" t="s">
        <v>692</v>
      </c>
      <c r="H6" s="40">
        <v>35</v>
      </c>
      <c r="I6" s="48">
        <v>43426</v>
      </c>
      <c r="J6" s="48">
        <v>43457</v>
      </c>
      <c r="K6" s="48">
        <v>43565</v>
      </c>
      <c r="L6" s="121">
        <v>31</v>
      </c>
      <c r="M6" s="121">
        <v>139</v>
      </c>
      <c r="N6" s="40">
        <v>8390</v>
      </c>
      <c r="O6" s="42">
        <f t="shared" si="0"/>
        <v>59233.4</v>
      </c>
      <c r="P6" s="42">
        <v>11.4</v>
      </c>
      <c r="Q6" s="75">
        <f t="shared" si="1"/>
        <v>645.89235127478753</v>
      </c>
      <c r="R6" s="42">
        <f t="shared" si="2"/>
        <v>16.303026315789474</v>
      </c>
      <c r="S6" s="42">
        <f t="shared" si="3"/>
        <v>4560</v>
      </c>
      <c r="T6" s="49">
        <v>10530</v>
      </c>
      <c r="U6" s="40">
        <v>500</v>
      </c>
      <c r="V6" s="78"/>
      <c r="X6" s="49">
        <v>550</v>
      </c>
      <c r="Y6" s="42">
        <f t="shared" si="4"/>
        <v>3882.9999999999995</v>
      </c>
      <c r="Z6" s="42">
        <f t="shared" si="5"/>
        <v>74341.8</v>
      </c>
      <c r="AA6" s="42">
        <f t="shared" si="6"/>
        <v>15108.400000000001</v>
      </c>
    </row>
    <row r="7" spans="1:56" hidden="1" x14ac:dyDescent="0.3">
      <c r="A7" s="40">
        <v>316</v>
      </c>
      <c r="B7" s="40" t="s">
        <v>686</v>
      </c>
      <c r="C7" s="40" t="s">
        <v>687</v>
      </c>
      <c r="D7" s="40" t="s">
        <v>688</v>
      </c>
      <c r="E7" s="121">
        <v>105.25</v>
      </c>
      <c r="F7" s="77" t="s">
        <v>1932</v>
      </c>
      <c r="G7" s="77" t="s">
        <v>693</v>
      </c>
      <c r="H7" s="40">
        <v>35</v>
      </c>
      <c r="I7" s="48">
        <v>43425</v>
      </c>
      <c r="J7" s="48">
        <v>43455</v>
      </c>
      <c r="K7" s="48">
        <v>43563</v>
      </c>
      <c r="L7" s="121">
        <v>30</v>
      </c>
      <c r="M7" s="121">
        <v>138</v>
      </c>
      <c r="N7" s="40">
        <v>8140</v>
      </c>
      <c r="O7" s="42">
        <f t="shared" si="0"/>
        <v>57468.4</v>
      </c>
      <c r="P7" s="42">
        <v>6.4</v>
      </c>
      <c r="Q7" s="75">
        <f t="shared" si="1"/>
        <v>362.6062322946176</v>
      </c>
      <c r="R7" s="42">
        <f t="shared" si="2"/>
        <v>16.133203124999998</v>
      </c>
      <c r="S7" s="42">
        <f t="shared" si="3"/>
        <v>2560</v>
      </c>
      <c r="T7" s="49">
        <v>5850</v>
      </c>
      <c r="U7" s="40">
        <v>520</v>
      </c>
      <c r="V7" s="40">
        <v>40</v>
      </c>
      <c r="W7" s="42">
        <f t="shared" ref="W7:W17" si="7">U7/V7</f>
        <v>13</v>
      </c>
      <c r="X7" s="49">
        <v>455</v>
      </c>
      <c r="Y7" s="42">
        <f t="shared" si="4"/>
        <v>3212.2999999999997</v>
      </c>
      <c r="Z7" s="42">
        <f t="shared" si="5"/>
        <v>41300.999999999993</v>
      </c>
      <c r="AA7" s="42">
        <f t="shared" si="6"/>
        <v>-16167.400000000009</v>
      </c>
    </row>
    <row r="8" spans="1:56" hidden="1" x14ac:dyDescent="0.3">
      <c r="A8" s="40">
        <v>317</v>
      </c>
      <c r="B8" s="40" t="s">
        <v>686</v>
      </c>
      <c r="C8" s="40" t="s">
        <v>687</v>
      </c>
      <c r="D8" s="40" t="s">
        <v>688</v>
      </c>
      <c r="E8" s="121">
        <v>105.24</v>
      </c>
      <c r="F8" s="77" t="s">
        <v>1933</v>
      </c>
      <c r="G8" s="77" t="s">
        <v>694</v>
      </c>
      <c r="H8" s="40">
        <v>35</v>
      </c>
      <c r="I8" s="48">
        <v>43424</v>
      </c>
      <c r="J8" s="48">
        <v>43455</v>
      </c>
      <c r="K8" s="48">
        <v>43563</v>
      </c>
      <c r="L8" s="121">
        <v>31</v>
      </c>
      <c r="M8" s="121">
        <v>139</v>
      </c>
      <c r="N8" s="40">
        <v>8230</v>
      </c>
      <c r="O8" s="42">
        <f t="shared" si="0"/>
        <v>58103.799999999996</v>
      </c>
      <c r="P8" s="42">
        <v>12</v>
      </c>
      <c r="Q8" s="75">
        <f t="shared" si="1"/>
        <v>679.88668555240793</v>
      </c>
      <c r="R8" s="42">
        <f t="shared" si="2"/>
        <v>16.252708333333334</v>
      </c>
      <c r="S8" s="42">
        <f t="shared" si="3"/>
        <v>4800</v>
      </c>
      <c r="T8" s="49">
        <v>11050</v>
      </c>
      <c r="U8" s="40">
        <v>640</v>
      </c>
      <c r="V8" s="40">
        <v>42</v>
      </c>
      <c r="W8" s="42">
        <f t="shared" si="7"/>
        <v>15.238095238095237</v>
      </c>
      <c r="X8" s="49">
        <v>533.33333333333326</v>
      </c>
      <c r="Y8" s="42">
        <f t="shared" si="4"/>
        <v>3765.3333333333326</v>
      </c>
      <c r="Z8" s="42">
        <f t="shared" si="5"/>
        <v>78013</v>
      </c>
      <c r="AA8" s="42">
        <f t="shared" si="6"/>
        <v>19909.200000000004</v>
      </c>
    </row>
    <row r="9" spans="1:56" hidden="1" x14ac:dyDescent="0.3">
      <c r="A9" s="40">
        <v>318</v>
      </c>
      <c r="B9" s="40" t="s">
        <v>686</v>
      </c>
      <c r="C9" s="40" t="s">
        <v>687</v>
      </c>
      <c r="D9" s="40" t="s">
        <v>688</v>
      </c>
      <c r="E9" s="121">
        <v>105.22</v>
      </c>
      <c r="F9" s="77" t="s">
        <v>1934</v>
      </c>
      <c r="G9" s="77" t="s">
        <v>695</v>
      </c>
      <c r="H9" s="40">
        <v>35</v>
      </c>
      <c r="I9" s="48">
        <v>43424</v>
      </c>
      <c r="J9" s="48">
        <v>43455</v>
      </c>
      <c r="K9" s="48">
        <v>43563</v>
      </c>
      <c r="L9" s="121">
        <v>31</v>
      </c>
      <c r="M9" s="121">
        <v>139</v>
      </c>
      <c r="N9" s="40">
        <v>8130</v>
      </c>
      <c r="O9" s="42">
        <f t="shared" si="0"/>
        <v>57397.799999999996</v>
      </c>
      <c r="P9" s="42">
        <v>9.9</v>
      </c>
      <c r="Q9" s="75">
        <f t="shared" si="1"/>
        <v>560.9065155807366</v>
      </c>
      <c r="R9" s="42">
        <f t="shared" si="2"/>
        <v>16.223737373737372</v>
      </c>
      <c r="S9" s="42">
        <f t="shared" si="3"/>
        <v>3960</v>
      </c>
      <c r="T9" s="49">
        <v>9100</v>
      </c>
      <c r="U9" s="40">
        <v>540</v>
      </c>
      <c r="V9" s="40">
        <v>40</v>
      </c>
      <c r="W9" s="42">
        <f t="shared" si="7"/>
        <v>13.5</v>
      </c>
      <c r="X9" s="49">
        <v>472.5</v>
      </c>
      <c r="Y9" s="42">
        <f t="shared" si="4"/>
        <v>3335.85</v>
      </c>
      <c r="Z9" s="42">
        <f t="shared" si="5"/>
        <v>64245.999999999993</v>
      </c>
      <c r="AA9" s="42">
        <f t="shared" si="6"/>
        <v>6848.1999999999971</v>
      </c>
    </row>
    <row r="10" spans="1:56" hidden="1" x14ac:dyDescent="0.3">
      <c r="A10" s="40">
        <v>319</v>
      </c>
      <c r="B10" s="40" t="s">
        <v>686</v>
      </c>
      <c r="C10" s="40" t="s">
        <v>687</v>
      </c>
      <c r="D10" s="40" t="s">
        <v>688</v>
      </c>
      <c r="E10" s="121">
        <v>105.21</v>
      </c>
      <c r="F10" s="77" t="s">
        <v>1935</v>
      </c>
      <c r="G10" s="77" t="s">
        <v>696</v>
      </c>
      <c r="H10" s="40">
        <v>35</v>
      </c>
      <c r="I10" s="48">
        <v>43425</v>
      </c>
      <c r="J10" s="48">
        <v>43456</v>
      </c>
      <c r="K10" s="48">
        <v>43564</v>
      </c>
      <c r="L10" s="121">
        <v>31</v>
      </c>
      <c r="M10" s="121">
        <v>139</v>
      </c>
      <c r="N10" s="40">
        <v>8040</v>
      </c>
      <c r="O10" s="42">
        <f t="shared" si="0"/>
        <v>56762.400000000001</v>
      </c>
      <c r="P10" s="42">
        <v>10.9</v>
      </c>
      <c r="Q10" s="75">
        <f t="shared" si="1"/>
        <v>617.56373937677051</v>
      </c>
      <c r="R10" s="42">
        <f t="shared" si="2"/>
        <v>16.208853211009174</v>
      </c>
      <c r="S10" s="42">
        <f t="shared" si="3"/>
        <v>4360</v>
      </c>
      <c r="T10" s="49">
        <v>10010</v>
      </c>
      <c r="U10" s="40">
        <v>580</v>
      </c>
      <c r="V10" s="40">
        <v>32</v>
      </c>
      <c r="W10" s="42">
        <f t="shared" si="7"/>
        <v>18.125</v>
      </c>
      <c r="X10" s="49">
        <v>634.375</v>
      </c>
      <c r="Y10" s="42">
        <f t="shared" si="4"/>
        <v>4478.6875</v>
      </c>
      <c r="Z10" s="42">
        <f t="shared" si="5"/>
        <v>70670.600000000006</v>
      </c>
      <c r="AA10" s="42">
        <f t="shared" si="6"/>
        <v>13908.200000000004</v>
      </c>
    </row>
    <row r="11" spans="1:56" hidden="1" x14ac:dyDescent="0.3">
      <c r="A11" s="40">
        <v>320</v>
      </c>
      <c r="B11" s="40" t="s">
        <v>686</v>
      </c>
      <c r="C11" s="40" t="s">
        <v>687</v>
      </c>
      <c r="D11" s="40" t="s">
        <v>688</v>
      </c>
      <c r="E11" s="121">
        <v>105.9</v>
      </c>
      <c r="F11" s="77" t="s">
        <v>1936</v>
      </c>
      <c r="G11" s="77" t="s">
        <v>697</v>
      </c>
      <c r="H11" s="40">
        <v>35</v>
      </c>
      <c r="I11" s="48">
        <v>43426</v>
      </c>
      <c r="J11" s="48">
        <v>43457</v>
      </c>
      <c r="K11" s="48">
        <v>43566</v>
      </c>
      <c r="L11" s="121">
        <v>31</v>
      </c>
      <c r="M11" s="121">
        <v>140</v>
      </c>
      <c r="N11" s="40">
        <v>8040</v>
      </c>
      <c r="O11" s="42">
        <f t="shared" si="0"/>
        <v>56762.400000000001</v>
      </c>
      <c r="P11" s="42">
        <v>12.3</v>
      </c>
      <c r="Q11" s="75">
        <f t="shared" si="1"/>
        <v>696.88385269121818</v>
      </c>
      <c r="R11" s="42">
        <f t="shared" si="2"/>
        <v>16.229390243902436</v>
      </c>
      <c r="S11" s="42">
        <f t="shared" si="3"/>
        <v>4920</v>
      </c>
      <c r="T11" s="49">
        <v>11310</v>
      </c>
      <c r="U11" s="40">
        <v>600</v>
      </c>
      <c r="V11" s="40">
        <v>35</v>
      </c>
      <c r="W11" s="42">
        <f t="shared" si="7"/>
        <v>17.142857142857142</v>
      </c>
      <c r="X11" s="49">
        <v>600</v>
      </c>
      <c r="Y11" s="42">
        <f t="shared" si="4"/>
        <v>4236</v>
      </c>
      <c r="Z11" s="42">
        <f t="shared" si="5"/>
        <v>79848.599999999991</v>
      </c>
      <c r="AA11" s="42">
        <f t="shared" si="6"/>
        <v>23086.19999999999</v>
      </c>
    </row>
    <row r="12" spans="1:56" hidden="1" x14ac:dyDescent="0.3">
      <c r="A12" s="40">
        <v>321</v>
      </c>
      <c r="B12" s="40" t="s">
        <v>686</v>
      </c>
      <c r="C12" s="40" t="s">
        <v>687</v>
      </c>
      <c r="D12" s="40" t="s">
        <v>688</v>
      </c>
      <c r="E12" s="121">
        <v>105.16</v>
      </c>
      <c r="F12" s="77" t="s">
        <v>1937</v>
      </c>
      <c r="G12" s="77" t="s">
        <v>698</v>
      </c>
      <c r="H12" s="40">
        <v>35</v>
      </c>
      <c r="I12" s="48">
        <v>43425</v>
      </c>
      <c r="J12" s="48">
        <v>43456</v>
      </c>
      <c r="K12" s="48">
        <v>43564</v>
      </c>
      <c r="L12" s="121">
        <v>31</v>
      </c>
      <c r="M12" s="121">
        <v>139</v>
      </c>
      <c r="N12" s="40">
        <v>8000</v>
      </c>
      <c r="O12" s="42">
        <f t="shared" si="0"/>
        <v>56480</v>
      </c>
      <c r="P12" s="42">
        <v>11.3</v>
      </c>
      <c r="Q12" s="75">
        <f t="shared" si="1"/>
        <v>640.22662889518404</v>
      </c>
      <c r="R12" s="42">
        <f t="shared" si="2"/>
        <v>16.244247787610622</v>
      </c>
      <c r="S12" s="42">
        <f t="shared" si="3"/>
        <v>4519.9999999999991</v>
      </c>
      <c r="T12" s="49">
        <v>10400</v>
      </c>
      <c r="U12" s="40">
        <v>580</v>
      </c>
      <c r="V12" s="40">
        <v>32</v>
      </c>
      <c r="W12" s="42">
        <f t="shared" si="7"/>
        <v>18.125</v>
      </c>
      <c r="X12" s="49">
        <v>634.375</v>
      </c>
      <c r="Y12" s="42">
        <f t="shared" si="4"/>
        <v>4478.6875</v>
      </c>
      <c r="Z12" s="42">
        <f t="shared" si="5"/>
        <v>73424</v>
      </c>
      <c r="AA12" s="42">
        <f t="shared" si="6"/>
        <v>16944</v>
      </c>
    </row>
    <row r="13" spans="1:56" hidden="1" x14ac:dyDescent="0.3">
      <c r="A13" s="40">
        <v>322</v>
      </c>
      <c r="B13" s="40" t="s">
        <v>686</v>
      </c>
      <c r="C13" s="40" t="s">
        <v>687</v>
      </c>
      <c r="D13" s="40" t="s">
        <v>688</v>
      </c>
      <c r="E13" s="121">
        <v>105.13</v>
      </c>
      <c r="F13" s="77" t="s">
        <v>1938</v>
      </c>
      <c r="G13" s="77" t="s">
        <v>699</v>
      </c>
      <c r="H13" s="40">
        <v>35</v>
      </c>
      <c r="I13" s="48">
        <v>43423</v>
      </c>
      <c r="J13" s="48">
        <v>43456</v>
      </c>
      <c r="K13" s="48">
        <v>43564</v>
      </c>
      <c r="L13" s="121">
        <v>33</v>
      </c>
      <c r="M13" s="121">
        <v>141</v>
      </c>
      <c r="N13" s="40">
        <v>7890</v>
      </c>
      <c r="O13" s="42">
        <f t="shared" si="0"/>
        <v>55703.399999999994</v>
      </c>
      <c r="P13" s="42">
        <v>4.9000000000000004</v>
      </c>
      <c r="Q13" s="75">
        <f t="shared" si="1"/>
        <v>277.62039660056655</v>
      </c>
      <c r="R13" s="42">
        <f t="shared" si="2"/>
        <v>16.389285714285716</v>
      </c>
      <c r="S13" s="42">
        <f t="shared" si="3"/>
        <v>1959.9999999999998</v>
      </c>
      <c r="T13" s="49">
        <v>4550</v>
      </c>
      <c r="U13" s="40">
        <v>320</v>
      </c>
      <c r="V13" s="40">
        <v>30</v>
      </c>
      <c r="W13" s="42">
        <f t="shared" si="7"/>
        <v>10.666666666666666</v>
      </c>
      <c r="X13" s="49">
        <v>373.33333333333331</v>
      </c>
      <c r="Y13" s="42">
        <f t="shared" si="4"/>
        <v>2635.7333333333331</v>
      </c>
      <c r="Z13" s="42">
        <f t="shared" si="5"/>
        <v>32123</v>
      </c>
      <c r="AA13" s="42">
        <f t="shared" si="6"/>
        <v>-23580.399999999994</v>
      </c>
    </row>
    <row r="14" spans="1:56" hidden="1" x14ac:dyDescent="0.3">
      <c r="A14" s="40">
        <v>323</v>
      </c>
      <c r="B14" s="40" t="s">
        <v>686</v>
      </c>
      <c r="C14" s="40" t="s">
        <v>687</v>
      </c>
      <c r="D14" s="40" t="s">
        <v>688</v>
      </c>
      <c r="E14" s="121">
        <v>105.15</v>
      </c>
      <c r="F14" s="77" t="s">
        <v>1939</v>
      </c>
      <c r="G14" s="77" t="s">
        <v>700</v>
      </c>
      <c r="H14" s="40">
        <v>35</v>
      </c>
      <c r="I14" s="48">
        <v>43425</v>
      </c>
      <c r="J14" s="48">
        <v>43456</v>
      </c>
      <c r="K14" s="48">
        <v>43565</v>
      </c>
      <c r="L14" s="121">
        <v>31</v>
      </c>
      <c r="M14" s="121">
        <v>140</v>
      </c>
      <c r="N14" s="40">
        <v>8040</v>
      </c>
      <c r="O14" s="42">
        <f t="shared" si="0"/>
        <v>56762.400000000001</v>
      </c>
      <c r="P14" s="42">
        <v>12</v>
      </c>
      <c r="Q14" s="75">
        <f t="shared" si="1"/>
        <v>679.88668555240793</v>
      </c>
      <c r="R14" s="42">
        <f t="shared" si="2"/>
        <v>16.252708333333334</v>
      </c>
      <c r="S14" s="42">
        <f t="shared" si="3"/>
        <v>4800</v>
      </c>
      <c r="T14" s="49">
        <v>11050</v>
      </c>
      <c r="U14" s="40">
        <v>600</v>
      </c>
      <c r="V14" s="40">
        <v>34</v>
      </c>
      <c r="W14" s="42">
        <f t="shared" si="7"/>
        <v>17.647058823529413</v>
      </c>
      <c r="X14" s="49">
        <v>617.64705882352951</v>
      </c>
      <c r="Y14" s="42">
        <f t="shared" si="4"/>
        <v>4360.588235294118</v>
      </c>
      <c r="Z14" s="42">
        <f t="shared" si="5"/>
        <v>78013</v>
      </c>
      <c r="AA14" s="42">
        <f t="shared" si="6"/>
        <v>21250.6</v>
      </c>
    </row>
    <row r="15" spans="1:56" hidden="1" x14ac:dyDescent="0.3">
      <c r="A15" s="40">
        <v>324</v>
      </c>
      <c r="B15" s="40" t="s">
        <v>686</v>
      </c>
      <c r="C15" s="40" t="s">
        <v>687</v>
      </c>
      <c r="D15" s="40" t="s">
        <v>688</v>
      </c>
      <c r="E15" s="121">
        <v>105.11</v>
      </c>
      <c r="F15" s="77" t="s">
        <v>1940</v>
      </c>
      <c r="G15" s="77" t="s">
        <v>701</v>
      </c>
      <c r="H15" s="40">
        <v>35</v>
      </c>
      <c r="I15" s="48">
        <v>43425</v>
      </c>
      <c r="J15" s="48">
        <v>43457</v>
      </c>
      <c r="K15" s="48">
        <v>43565</v>
      </c>
      <c r="L15" s="121">
        <v>32</v>
      </c>
      <c r="M15" s="121">
        <v>140</v>
      </c>
      <c r="N15" s="40">
        <v>7290</v>
      </c>
      <c r="O15" s="42">
        <f t="shared" si="0"/>
        <v>51467.399999999994</v>
      </c>
      <c r="P15" s="42">
        <v>12.7</v>
      </c>
      <c r="Q15" s="75">
        <f t="shared" si="1"/>
        <v>719.5467422096317</v>
      </c>
      <c r="R15" s="42">
        <f t="shared" si="2"/>
        <v>16.260236220472443</v>
      </c>
      <c r="S15" s="42">
        <f t="shared" si="3"/>
        <v>5080</v>
      </c>
      <c r="T15" s="49">
        <v>11700</v>
      </c>
      <c r="U15" s="40">
        <v>600</v>
      </c>
      <c r="V15" s="40">
        <v>38</v>
      </c>
      <c r="W15" s="42">
        <f t="shared" si="7"/>
        <v>15.789473684210526</v>
      </c>
      <c r="X15" s="49">
        <v>552.63157894736844</v>
      </c>
      <c r="Y15" s="42">
        <f t="shared" si="4"/>
        <v>3901.5789473684213</v>
      </c>
      <c r="Z15" s="42">
        <f t="shared" si="5"/>
        <v>82602.000000000015</v>
      </c>
      <c r="AA15" s="42">
        <f t="shared" si="6"/>
        <v>31134.60000000002</v>
      </c>
    </row>
    <row r="16" spans="1:56" hidden="1" x14ac:dyDescent="0.3">
      <c r="A16" s="40">
        <v>325</v>
      </c>
      <c r="B16" s="40" t="s">
        <v>686</v>
      </c>
      <c r="C16" s="40" t="s">
        <v>687</v>
      </c>
      <c r="D16" s="40" t="s">
        <v>688</v>
      </c>
      <c r="E16" s="42">
        <v>105.1</v>
      </c>
      <c r="F16" s="77" t="s">
        <v>1941</v>
      </c>
      <c r="G16" s="77" t="s">
        <v>702</v>
      </c>
      <c r="H16" s="40">
        <v>35</v>
      </c>
      <c r="I16" s="48">
        <v>43426</v>
      </c>
      <c r="J16" s="48">
        <v>43457</v>
      </c>
      <c r="K16" s="48">
        <v>43566</v>
      </c>
      <c r="L16" s="121">
        <v>31</v>
      </c>
      <c r="M16" s="121">
        <v>140</v>
      </c>
      <c r="N16" s="40">
        <v>7990</v>
      </c>
      <c r="O16" s="42">
        <f t="shared" si="0"/>
        <v>56409.399999999994</v>
      </c>
      <c r="P16" s="42">
        <v>11.3</v>
      </c>
      <c r="Q16" s="75">
        <f t="shared" si="1"/>
        <v>640.22662889518404</v>
      </c>
      <c r="R16" s="42">
        <f t="shared" si="2"/>
        <v>16.244247787610622</v>
      </c>
      <c r="S16" s="42">
        <f t="shared" si="3"/>
        <v>4519.9999999999991</v>
      </c>
      <c r="T16" s="49">
        <v>10400</v>
      </c>
      <c r="U16" s="40">
        <v>400</v>
      </c>
      <c r="V16" s="40">
        <v>40</v>
      </c>
      <c r="W16" s="42">
        <f t="shared" si="7"/>
        <v>10</v>
      </c>
      <c r="X16" s="49">
        <v>350</v>
      </c>
      <c r="Y16" s="42">
        <f t="shared" si="4"/>
        <v>2471</v>
      </c>
      <c r="Z16" s="42">
        <f t="shared" si="5"/>
        <v>73424</v>
      </c>
      <c r="AA16" s="42">
        <f t="shared" si="6"/>
        <v>17014.600000000006</v>
      </c>
    </row>
    <row r="17" spans="1:27" hidden="1" x14ac:dyDescent="0.3">
      <c r="A17" s="40">
        <v>326</v>
      </c>
      <c r="B17" s="40" t="s">
        <v>686</v>
      </c>
      <c r="C17" s="40" t="s">
        <v>687</v>
      </c>
      <c r="D17" s="40" t="s">
        <v>688</v>
      </c>
      <c r="E17" s="121">
        <v>105.18</v>
      </c>
      <c r="F17" s="77" t="s">
        <v>1942</v>
      </c>
      <c r="G17" s="77" t="s">
        <v>703</v>
      </c>
      <c r="H17" s="40">
        <v>35</v>
      </c>
      <c r="I17" s="48">
        <v>43424</v>
      </c>
      <c r="J17" s="48">
        <v>43454</v>
      </c>
      <c r="K17" s="48">
        <v>43563</v>
      </c>
      <c r="L17" s="121">
        <v>30</v>
      </c>
      <c r="M17" s="121">
        <v>139</v>
      </c>
      <c r="N17" s="40">
        <v>7890</v>
      </c>
      <c r="O17" s="42">
        <f t="shared" si="0"/>
        <v>55703.399999999994</v>
      </c>
      <c r="P17" s="42">
        <v>12</v>
      </c>
      <c r="Q17" s="75">
        <f t="shared" si="1"/>
        <v>679.88668555240793</v>
      </c>
      <c r="R17" s="42">
        <f t="shared" si="2"/>
        <v>16.252708333333334</v>
      </c>
      <c r="S17" s="42">
        <f t="shared" si="3"/>
        <v>4800</v>
      </c>
      <c r="T17" s="49">
        <v>11050</v>
      </c>
      <c r="U17" s="40">
        <v>680</v>
      </c>
      <c r="V17" s="40">
        <v>38</v>
      </c>
      <c r="W17" s="42">
        <f t="shared" si="7"/>
        <v>17.894736842105264</v>
      </c>
      <c r="X17" s="49">
        <v>626.31578947368428</v>
      </c>
      <c r="Y17" s="42">
        <f t="shared" si="4"/>
        <v>4421.7894736842109</v>
      </c>
      <c r="Z17" s="42">
        <f t="shared" si="5"/>
        <v>78013</v>
      </c>
      <c r="AA17" s="42">
        <f t="shared" si="6"/>
        <v>22309.600000000006</v>
      </c>
    </row>
    <row r="18" spans="1:27" hidden="1" x14ac:dyDescent="0.3">
      <c r="A18" s="40">
        <v>962</v>
      </c>
      <c r="B18" s="87" t="s">
        <v>1562</v>
      </c>
      <c r="C18" s="87" t="s">
        <v>1563</v>
      </c>
      <c r="D18" s="87" t="s">
        <v>1564</v>
      </c>
      <c r="E18" s="87">
        <v>49.07</v>
      </c>
      <c r="F18" s="122" t="s">
        <v>1850</v>
      </c>
      <c r="G18" s="122" t="s">
        <v>787</v>
      </c>
      <c r="H18" s="87">
        <v>33</v>
      </c>
      <c r="I18" s="88">
        <v>43450</v>
      </c>
      <c r="J18" s="88">
        <v>43484</v>
      </c>
      <c r="K18" s="88">
        <v>43583</v>
      </c>
      <c r="L18" s="87">
        <v>34</v>
      </c>
      <c r="M18" s="87">
        <v>133</v>
      </c>
      <c r="N18" s="87">
        <v>9310</v>
      </c>
      <c r="O18" s="42">
        <f t="shared" si="0"/>
        <v>69712.15151515152</v>
      </c>
      <c r="P18" s="89"/>
      <c r="Q18" s="89">
        <v>908</v>
      </c>
      <c r="R18" s="42">
        <f t="shared" ca="1" si="2"/>
        <v>17</v>
      </c>
      <c r="S18" s="42">
        <f t="shared" si="3"/>
        <v>6798.9939393939394</v>
      </c>
      <c r="T18" s="90">
        <f ca="1">R18*Q18</f>
        <v>11350</v>
      </c>
      <c r="U18" s="87"/>
      <c r="V18" s="87"/>
      <c r="W18" s="87"/>
      <c r="X18" s="90">
        <v>850</v>
      </c>
      <c r="Y18" s="42">
        <f t="shared" si="4"/>
        <v>6364.69696969697</v>
      </c>
      <c r="Z18" s="42">
        <f t="shared" ca="1" si="5"/>
        <v>78930.8</v>
      </c>
      <c r="AA18" s="42">
        <f t="shared" ca="1" si="6"/>
        <v>16802.80000000001</v>
      </c>
    </row>
    <row r="19" spans="1:27" hidden="1" x14ac:dyDescent="0.3">
      <c r="A19" s="40">
        <v>963</v>
      </c>
      <c r="B19" s="87" t="s">
        <v>1562</v>
      </c>
      <c r="C19" s="87" t="s">
        <v>1565</v>
      </c>
      <c r="D19" s="87" t="s">
        <v>1564</v>
      </c>
      <c r="E19" s="87">
        <v>49.7</v>
      </c>
      <c r="F19" s="122" t="s">
        <v>1844</v>
      </c>
      <c r="G19" s="122" t="s">
        <v>787</v>
      </c>
      <c r="H19" s="87">
        <v>33</v>
      </c>
      <c r="I19" s="88">
        <v>43449</v>
      </c>
      <c r="J19" s="88">
        <v>43482</v>
      </c>
      <c r="K19" s="88">
        <v>43580</v>
      </c>
      <c r="L19" s="87">
        <v>33</v>
      </c>
      <c r="M19" s="87">
        <v>131</v>
      </c>
      <c r="N19" s="87">
        <v>9300</v>
      </c>
      <c r="O19" s="42">
        <f t="shared" si="0"/>
        <v>69637.272727272721</v>
      </c>
      <c r="P19" s="89"/>
      <c r="Q19" s="89">
        <v>908</v>
      </c>
      <c r="R19" s="42">
        <f t="shared" ca="1" si="2"/>
        <v>17</v>
      </c>
      <c r="S19" s="42">
        <f t="shared" si="3"/>
        <v>6798.9939393939394</v>
      </c>
      <c r="T19" s="90">
        <f ca="1">R19*Q19</f>
        <v>11350</v>
      </c>
      <c r="U19" s="87"/>
      <c r="V19" s="87"/>
      <c r="W19" s="87"/>
      <c r="X19" s="90">
        <v>908</v>
      </c>
      <c r="Y19" s="42">
        <f t="shared" si="4"/>
        <v>6798.9939393939394</v>
      </c>
      <c r="Z19" s="42">
        <f t="shared" ca="1" si="5"/>
        <v>78930.8</v>
      </c>
      <c r="AA19" s="42">
        <f t="shared" ca="1" si="6"/>
        <v>16802.80000000001</v>
      </c>
    </row>
    <row r="20" spans="1:27" hidden="1" x14ac:dyDescent="0.3">
      <c r="A20" s="40">
        <v>79</v>
      </c>
      <c r="B20" s="40" t="s">
        <v>111</v>
      </c>
      <c r="C20" s="40" t="s">
        <v>495</v>
      </c>
      <c r="D20" s="40" t="s">
        <v>494</v>
      </c>
      <c r="E20" s="44" t="s">
        <v>519</v>
      </c>
      <c r="F20" s="122" t="s">
        <v>1765</v>
      </c>
      <c r="G20" s="122" t="s">
        <v>145</v>
      </c>
      <c r="H20" s="40">
        <v>35</v>
      </c>
      <c r="I20" s="48">
        <v>43427</v>
      </c>
      <c r="J20" s="48">
        <v>43462</v>
      </c>
      <c r="K20" s="48">
        <v>43568</v>
      </c>
      <c r="L20" s="49">
        <v>35</v>
      </c>
      <c r="M20" s="49">
        <v>141</v>
      </c>
      <c r="N20" s="40">
        <v>9890</v>
      </c>
      <c r="O20" s="42">
        <f t="shared" si="0"/>
        <v>69823.399999999994</v>
      </c>
      <c r="Q20" s="42">
        <v>890</v>
      </c>
      <c r="R20" s="42">
        <f t="shared" si="2"/>
        <v>17.5</v>
      </c>
      <c r="S20" s="42">
        <f t="shared" si="3"/>
        <v>6283.4</v>
      </c>
      <c r="T20" s="40">
        <v>15575</v>
      </c>
      <c r="X20" s="42">
        <v>805</v>
      </c>
      <c r="Y20" s="42">
        <f t="shared" si="4"/>
        <v>5683.3</v>
      </c>
      <c r="Z20" s="42">
        <f t="shared" si="5"/>
        <v>109959.5</v>
      </c>
      <c r="AA20" s="42">
        <f t="shared" si="6"/>
        <v>40136.100000000006</v>
      </c>
    </row>
    <row r="21" spans="1:27" hidden="1" x14ac:dyDescent="0.3">
      <c r="A21" s="40">
        <v>80</v>
      </c>
      <c r="B21" s="40" t="s">
        <v>111</v>
      </c>
      <c r="C21" s="40" t="s">
        <v>495</v>
      </c>
      <c r="D21" s="40" t="s">
        <v>494</v>
      </c>
      <c r="E21" s="44" t="s">
        <v>518</v>
      </c>
      <c r="F21" s="122" t="s">
        <v>1766</v>
      </c>
      <c r="G21" s="122" t="s">
        <v>146</v>
      </c>
      <c r="H21" s="40">
        <v>35</v>
      </c>
      <c r="I21" s="48">
        <v>43435</v>
      </c>
      <c r="J21" s="48">
        <v>43470</v>
      </c>
      <c r="K21" s="48">
        <v>43574</v>
      </c>
      <c r="L21" s="49">
        <v>35</v>
      </c>
      <c r="M21" s="49">
        <v>139</v>
      </c>
      <c r="N21" s="40">
        <v>10905</v>
      </c>
      <c r="O21" s="42">
        <f t="shared" si="0"/>
        <v>76989.299999999988</v>
      </c>
      <c r="Q21" s="42">
        <v>960</v>
      </c>
      <c r="R21" s="42">
        <f t="shared" si="2"/>
        <v>17.5</v>
      </c>
      <c r="S21" s="42">
        <f t="shared" si="3"/>
        <v>6777.5999999999995</v>
      </c>
      <c r="T21" s="40">
        <v>16800</v>
      </c>
      <c r="X21" s="42">
        <v>845</v>
      </c>
      <c r="Y21" s="42">
        <f t="shared" si="4"/>
        <v>5965.7</v>
      </c>
      <c r="Z21" s="42">
        <f t="shared" si="5"/>
        <v>118607.99999999999</v>
      </c>
      <c r="AA21" s="42">
        <f t="shared" si="6"/>
        <v>41618.699999999997</v>
      </c>
    </row>
    <row r="22" spans="1:27" hidden="1" x14ac:dyDescent="0.3">
      <c r="A22" s="40">
        <v>81</v>
      </c>
      <c r="B22" s="40" t="s">
        <v>111</v>
      </c>
      <c r="C22" s="40" t="s">
        <v>495</v>
      </c>
      <c r="D22" s="40" t="s">
        <v>494</v>
      </c>
      <c r="E22" s="44" t="s">
        <v>517</v>
      </c>
      <c r="F22" s="122" t="s">
        <v>1767</v>
      </c>
      <c r="G22" s="122" t="s">
        <v>147</v>
      </c>
      <c r="H22" s="40">
        <v>35</v>
      </c>
      <c r="I22" s="48">
        <v>43427</v>
      </c>
      <c r="J22" s="48">
        <v>43464</v>
      </c>
      <c r="K22" s="48">
        <v>43566</v>
      </c>
      <c r="L22" s="49">
        <v>37</v>
      </c>
      <c r="M22" s="49">
        <v>139</v>
      </c>
      <c r="N22" s="40">
        <v>9915</v>
      </c>
      <c r="O22" s="42">
        <f t="shared" si="0"/>
        <v>69999.899999999994</v>
      </c>
      <c r="Q22" s="42">
        <v>892</v>
      </c>
      <c r="R22" s="42">
        <f t="shared" si="2"/>
        <v>17.5</v>
      </c>
      <c r="S22" s="42">
        <f t="shared" si="3"/>
        <v>6297.5199999999995</v>
      </c>
      <c r="T22" s="40">
        <v>15610</v>
      </c>
      <c r="X22" s="42">
        <v>788</v>
      </c>
      <c r="Y22" s="42">
        <f t="shared" si="4"/>
        <v>5563.2800000000007</v>
      </c>
      <c r="Z22" s="42">
        <f t="shared" si="5"/>
        <v>110206.59999999999</v>
      </c>
      <c r="AA22" s="42">
        <f t="shared" si="6"/>
        <v>40206.699999999997</v>
      </c>
    </row>
    <row r="23" spans="1:27" hidden="1" x14ac:dyDescent="0.3">
      <c r="A23" s="40">
        <v>82</v>
      </c>
      <c r="B23" s="40" t="s">
        <v>111</v>
      </c>
      <c r="C23" s="40" t="s">
        <v>495</v>
      </c>
      <c r="D23" s="40" t="s">
        <v>494</v>
      </c>
      <c r="E23" s="44" t="s">
        <v>516</v>
      </c>
      <c r="F23" s="122" t="s">
        <v>1768</v>
      </c>
      <c r="G23" s="122" t="s">
        <v>148</v>
      </c>
      <c r="H23" s="40">
        <v>35</v>
      </c>
      <c r="I23" s="48">
        <v>43438</v>
      </c>
      <c r="J23" s="48">
        <v>43473</v>
      </c>
      <c r="K23" s="48">
        <v>43577</v>
      </c>
      <c r="L23" s="49">
        <v>35</v>
      </c>
      <c r="M23" s="49">
        <v>139</v>
      </c>
      <c r="N23" s="40">
        <v>10950</v>
      </c>
      <c r="O23" s="42">
        <f t="shared" si="0"/>
        <v>77306.999999999985</v>
      </c>
      <c r="Q23" s="42">
        <v>927</v>
      </c>
      <c r="R23" s="42">
        <f t="shared" si="2"/>
        <v>17.499460625674217</v>
      </c>
      <c r="S23" s="42">
        <f t="shared" si="3"/>
        <v>6544.619999999999</v>
      </c>
      <c r="T23" s="40">
        <v>16222</v>
      </c>
      <c r="X23" s="42">
        <v>786</v>
      </c>
      <c r="Y23" s="42">
        <f t="shared" si="4"/>
        <v>5549.16</v>
      </c>
      <c r="Z23" s="42">
        <f t="shared" si="5"/>
        <v>114527.31999999998</v>
      </c>
      <c r="AA23" s="42">
        <f t="shared" si="6"/>
        <v>37220.319999999992</v>
      </c>
    </row>
    <row r="24" spans="1:27" hidden="1" x14ac:dyDescent="0.3">
      <c r="A24" s="40">
        <v>83</v>
      </c>
      <c r="B24" s="40" t="s">
        <v>111</v>
      </c>
      <c r="C24" s="40" t="s">
        <v>495</v>
      </c>
      <c r="D24" s="40" t="s">
        <v>494</v>
      </c>
      <c r="E24" s="44" t="s">
        <v>515</v>
      </c>
      <c r="F24" s="122" t="s">
        <v>1769</v>
      </c>
      <c r="G24" s="122" t="s">
        <v>149</v>
      </c>
      <c r="H24" s="40">
        <v>35</v>
      </c>
      <c r="I24" s="48">
        <v>43434</v>
      </c>
      <c r="J24" s="48">
        <v>43470</v>
      </c>
      <c r="K24" s="48">
        <v>43573</v>
      </c>
      <c r="L24" s="49">
        <v>36</v>
      </c>
      <c r="M24" s="49">
        <v>139</v>
      </c>
      <c r="N24" s="40">
        <v>10115</v>
      </c>
      <c r="O24" s="42">
        <f t="shared" si="0"/>
        <v>71411.899999999994</v>
      </c>
      <c r="Q24" s="42">
        <v>847</v>
      </c>
      <c r="R24" s="42">
        <f t="shared" si="2"/>
        <v>18.74970484061393</v>
      </c>
      <c r="S24" s="42">
        <f t="shared" si="3"/>
        <v>5979.82</v>
      </c>
      <c r="T24" s="40">
        <v>15881</v>
      </c>
      <c r="X24" s="42">
        <v>720</v>
      </c>
      <c r="Y24" s="42">
        <f t="shared" si="4"/>
        <v>5083.2</v>
      </c>
      <c r="Z24" s="42">
        <f t="shared" si="5"/>
        <v>112119.85999999999</v>
      </c>
      <c r="AA24" s="42">
        <f t="shared" si="6"/>
        <v>40707.959999999992</v>
      </c>
    </row>
    <row r="25" spans="1:27" hidden="1" x14ac:dyDescent="0.3">
      <c r="A25" s="40">
        <v>84</v>
      </c>
      <c r="B25" s="40" t="s">
        <v>111</v>
      </c>
      <c r="C25" s="40" t="s">
        <v>495</v>
      </c>
      <c r="D25" s="40" t="s">
        <v>494</v>
      </c>
      <c r="E25" s="44" t="s">
        <v>514</v>
      </c>
      <c r="F25" s="122" t="s">
        <v>1770</v>
      </c>
      <c r="G25" s="122" t="s">
        <v>150</v>
      </c>
      <c r="H25" s="40">
        <v>35</v>
      </c>
      <c r="I25" s="48">
        <v>43427</v>
      </c>
      <c r="J25" s="48">
        <v>43462</v>
      </c>
      <c r="K25" s="48">
        <v>43568</v>
      </c>
      <c r="L25" s="49">
        <v>35</v>
      </c>
      <c r="M25" s="49">
        <v>141</v>
      </c>
      <c r="N25" s="40">
        <v>10940</v>
      </c>
      <c r="O25" s="42">
        <f t="shared" si="0"/>
        <v>77236.399999999994</v>
      </c>
      <c r="Q25" s="42">
        <v>924</v>
      </c>
      <c r="R25" s="42">
        <f t="shared" si="2"/>
        <v>18.75</v>
      </c>
      <c r="S25" s="42">
        <f t="shared" si="3"/>
        <v>6523.44</v>
      </c>
      <c r="T25" s="40">
        <v>17325</v>
      </c>
      <c r="X25" s="42">
        <v>780</v>
      </c>
      <c r="Y25" s="42">
        <f t="shared" si="4"/>
        <v>5506.7999999999993</v>
      </c>
      <c r="Z25" s="42">
        <f t="shared" si="5"/>
        <v>122314.49999999999</v>
      </c>
      <c r="AA25" s="42">
        <f t="shared" si="6"/>
        <v>45078.099999999991</v>
      </c>
    </row>
    <row r="26" spans="1:27" hidden="1" x14ac:dyDescent="0.3">
      <c r="A26" s="40">
        <v>85</v>
      </c>
      <c r="B26" s="40" t="s">
        <v>111</v>
      </c>
      <c r="C26" s="40" t="s">
        <v>495</v>
      </c>
      <c r="D26" s="40" t="s">
        <v>494</v>
      </c>
      <c r="E26" s="44" t="s">
        <v>513</v>
      </c>
      <c r="F26" s="122" t="s">
        <v>1771</v>
      </c>
      <c r="G26" s="122" t="s">
        <v>151</v>
      </c>
      <c r="H26" s="40">
        <v>35</v>
      </c>
      <c r="I26" s="48">
        <v>43421</v>
      </c>
      <c r="J26" s="48">
        <v>43457</v>
      </c>
      <c r="K26" s="48">
        <v>43562</v>
      </c>
      <c r="L26" s="49">
        <v>36</v>
      </c>
      <c r="M26" s="49">
        <v>141</v>
      </c>
      <c r="N26" s="40">
        <v>9675</v>
      </c>
      <c r="O26" s="42">
        <f t="shared" si="0"/>
        <v>68305.5</v>
      </c>
      <c r="Q26" s="42">
        <v>870</v>
      </c>
      <c r="R26" s="42">
        <f t="shared" si="2"/>
        <v>17.5</v>
      </c>
      <c r="S26" s="42">
        <f t="shared" si="3"/>
        <v>6142.2</v>
      </c>
      <c r="T26" s="40">
        <v>15225</v>
      </c>
      <c r="X26" s="42">
        <v>730</v>
      </c>
      <c r="Y26" s="42">
        <f t="shared" si="4"/>
        <v>5153.8</v>
      </c>
      <c r="Z26" s="42">
        <f t="shared" si="5"/>
        <v>107488.5</v>
      </c>
      <c r="AA26" s="42">
        <f t="shared" si="6"/>
        <v>39183</v>
      </c>
    </row>
    <row r="27" spans="1:27" hidden="1" x14ac:dyDescent="0.3">
      <c r="A27" s="40">
        <v>86</v>
      </c>
      <c r="B27" s="40" t="s">
        <v>111</v>
      </c>
      <c r="C27" s="40" t="s">
        <v>495</v>
      </c>
      <c r="D27" s="40" t="s">
        <v>494</v>
      </c>
      <c r="E27" s="44" t="s">
        <v>512</v>
      </c>
      <c r="F27" s="122" t="s">
        <v>1772</v>
      </c>
      <c r="G27" s="122" t="s">
        <v>152</v>
      </c>
      <c r="H27" s="40">
        <v>35</v>
      </c>
      <c r="I27" s="48">
        <v>43446</v>
      </c>
      <c r="J27" s="48">
        <v>43480</v>
      </c>
      <c r="K27" s="48">
        <v>43585</v>
      </c>
      <c r="L27" s="49">
        <v>34</v>
      </c>
      <c r="M27" s="49">
        <v>139</v>
      </c>
      <c r="N27" s="40">
        <v>9810</v>
      </c>
      <c r="O27" s="42">
        <f t="shared" si="0"/>
        <v>69258.599999999991</v>
      </c>
      <c r="Q27" s="42">
        <v>963</v>
      </c>
      <c r="R27" s="42">
        <f t="shared" si="2"/>
        <v>17.499480789200415</v>
      </c>
      <c r="S27" s="42">
        <f t="shared" si="3"/>
        <v>6798.7800000000007</v>
      </c>
      <c r="T27" s="40">
        <v>16852</v>
      </c>
      <c r="X27" s="42">
        <v>795</v>
      </c>
      <c r="Y27" s="42">
        <f t="shared" si="4"/>
        <v>5612.7</v>
      </c>
      <c r="Z27" s="42">
        <f t="shared" si="5"/>
        <v>118975.12000000001</v>
      </c>
      <c r="AA27" s="42">
        <f t="shared" si="6"/>
        <v>49716.520000000019</v>
      </c>
    </row>
    <row r="28" spans="1:27" hidden="1" x14ac:dyDescent="0.3">
      <c r="A28" s="40">
        <v>87</v>
      </c>
      <c r="B28" s="40" t="s">
        <v>111</v>
      </c>
      <c r="C28" s="40" t="s">
        <v>495</v>
      </c>
      <c r="D28" s="40" t="s">
        <v>494</v>
      </c>
      <c r="E28" s="44" t="s">
        <v>511</v>
      </c>
      <c r="F28" s="122" t="s">
        <v>1773</v>
      </c>
      <c r="G28" s="122" t="s">
        <v>153</v>
      </c>
      <c r="H28" s="40">
        <v>35</v>
      </c>
      <c r="I28" s="48">
        <v>43435</v>
      </c>
      <c r="J28" s="48">
        <v>43470</v>
      </c>
      <c r="K28" s="48">
        <v>43574</v>
      </c>
      <c r="L28" s="49">
        <v>35</v>
      </c>
      <c r="M28" s="49">
        <v>139</v>
      </c>
      <c r="N28" s="40">
        <v>10015</v>
      </c>
      <c r="O28" s="42">
        <f t="shared" si="0"/>
        <v>70705.900000000009</v>
      </c>
      <c r="Q28" s="42">
        <v>775</v>
      </c>
      <c r="R28" s="42">
        <f t="shared" si="2"/>
        <v>18.749677419354839</v>
      </c>
      <c r="S28" s="42">
        <f t="shared" si="3"/>
        <v>5471.5</v>
      </c>
      <c r="T28" s="40">
        <v>14531</v>
      </c>
      <c r="X28" s="42">
        <v>688</v>
      </c>
      <c r="Y28" s="42">
        <f t="shared" si="4"/>
        <v>4857.28</v>
      </c>
      <c r="Z28" s="42">
        <f t="shared" si="5"/>
        <v>102588.86</v>
      </c>
      <c r="AA28" s="42">
        <f t="shared" si="6"/>
        <v>31882.959999999992</v>
      </c>
    </row>
    <row r="29" spans="1:27" hidden="1" x14ac:dyDescent="0.3">
      <c r="A29" s="40">
        <v>88</v>
      </c>
      <c r="B29" s="40" t="s">
        <v>111</v>
      </c>
      <c r="C29" s="40" t="s">
        <v>495</v>
      </c>
      <c r="D29" s="40" t="s">
        <v>494</v>
      </c>
      <c r="E29" s="44" t="s">
        <v>510</v>
      </c>
      <c r="F29" s="122" t="s">
        <v>1774</v>
      </c>
      <c r="G29" s="122" t="s">
        <v>147</v>
      </c>
      <c r="H29" s="40">
        <v>35</v>
      </c>
      <c r="I29" s="48">
        <v>43427</v>
      </c>
      <c r="J29" s="48">
        <v>43462</v>
      </c>
      <c r="K29" s="48">
        <v>43566</v>
      </c>
      <c r="L29" s="49">
        <v>35</v>
      </c>
      <c r="M29" s="49">
        <v>139</v>
      </c>
      <c r="N29" s="40">
        <v>10812</v>
      </c>
      <c r="O29" s="42">
        <f t="shared" si="0"/>
        <v>76332.72</v>
      </c>
      <c r="Q29" s="42">
        <v>967</v>
      </c>
      <c r="R29" s="42">
        <f t="shared" si="2"/>
        <v>17.499482936918305</v>
      </c>
      <c r="S29" s="42">
        <f t="shared" si="3"/>
        <v>6827.02</v>
      </c>
      <c r="T29" s="40">
        <v>16922</v>
      </c>
      <c r="X29" s="42">
        <v>855</v>
      </c>
      <c r="Y29" s="42">
        <f t="shared" si="4"/>
        <v>6036.2999999999993</v>
      </c>
      <c r="Z29" s="42">
        <f t="shared" si="5"/>
        <v>119469.32000000002</v>
      </c>
      <c r="AA29" s="42">
        <f t="shared" si="6"/>
        <v>43136.60000000002</v>
      </c>
    </row>
    <row r="30" spans="1:27" hidden="1" x14ac:dyDescent="0.3">
      <c r="A30" s="40">
        <v>89</v>
      </c>
      <c r="B30" s="40" t="s">
        <v>111</v>
      </c>
      <c r="C30" s="40" t="s">
        <v>495</v>
      </c>
      <c r="D30" s="40" t="s">
        <v>494</v>
      </c>
      <c r="E30" s="44" t="s">
        <v>509</v>
      </c>
      <c r="F30" s="122" t="s">
        <v>154</v>
      </c>
      <c r="G30" s="40" t="s">
        <v>155</v>
      </c>
      <c r="H30" s="40">
        <v>35</v>
      </c>
      <c r="I30" s="48">
        <v>43441</v>
      </c>
      <c r="J30" s="48">
        <v>43475</v>
      </c>
      <c r="K30" s="48">
        <v>43580</v>
      </c>
      <c r="L30" s="49">
        <v>34</v>
      </c>
      <c r="M30" s="49">
        <v>139</v>
      </c>
      <c r="N30" s="40">
        <v>11070</v>
      </c>
      <c r="O30" s="42">
        <f t="shared" si="0"/>
        <v>78154.2</v>
      </c>
      <c r="Q30" s="42">
        <v>816</v>
      </c>
      <c r="R30" s="42">
        <f t="shared" si="2"/>
        <v>18.75</v>
      </c>
      <c r="S30" s="42">
        <f t="shared" si="3"/>
        <v>5760.96</v>
      </c>
      <c r="T30" s="40">
        <v>15300</v>
      </c>
      <c r="X30" s="42">
        <v>690</v>
      </c>
      <c r="Y30" s="42">
        <f t="shared" si="4"/>
        <v>4871.4000000000005</v>
      </c>
      <c r="Z30" s="42">
        <f t="shared" si="5"/>
        <v>108018</v>
      </c>
      <c r="AA30" s="42">
        <f t="shared" si="6"/>
        <v>29863.800000000003</v>
      </c>
    </row>
    <row r="31" spans="1:27" hidden="1" x14ac:dyDescent="0.3">
      <c r="A31" s="40">
        <v>90</v>
      </c>
      <c r="B31" s="40" t="s">
        <v>111</v>
      </c>
      <c r="C31" s="40" t="s">
        <v>495</v>
      </c>
      <c r="D31" s="40" t="s">
        <v>494</v>
      </c>
      <c r="E31" s="44" t="s">
        <v>508</v>
      </c>
      <c r="F31" s="40" t="s">
        <v>156</v>
      </c>
      <c r="G31" s="40" t="s">
        <v>157</v>
      </c>
      <c r="H31" s="40">
        <v>35</v>
      </c>
      <c r="I31" s="48">
        <v>43427</v>
      </c>
      <c r="J31" s="48">
        <v>43463</v>
      </c>
      <c r="K31" s="48">
        <v>43568</v>
      </c>
      <c r="L31" s="49">
        <v>36</v>
      </c>
      <c r="M31" s="49">
        <v>141</v>
      </c>
      <c r="N31" s="40">
        <v>11160</v>
      </c>
      <c r="O31" s="42">
        <f t="shared" si="0"/>
        <v>78789.599999999991</v>
      </c>
      <c r="Q31" s="42">
        <v>888</v>
      </c>
      <c r="R31" s="42">
        <f t="shared" si="2"/>
        <v>17.5</v>
      </c>
      <c r="S31" s="42">
        <f t="shared" si="3"/>
        <v>6269.28</v>
      </c>
      <c r="T31" s="40">
        <v>15540</v>
      </c>
      <c r="X31" s="42">
        <v>776</v>
      </c>
      <c r="Y31" s="42">
        <f t="shared" si="4"/>
        <v>5478.5599999999995</v>
      </c>
      <c r="Z31" s="42">
        <f t="shared" si="5"/>
        <v>109712.4</v>
      </c>
      <c r="AA31" s="42">
        <f t="shared" si="6"/>
        <v>30922.800000000003</v>
      </c>
    </row>
    <row r="32" spans="1:27" hidden="1" x14ac:dyDescent="0.3">
      <c r="A32" s="40">
        <v>91</v>
      </c>
      <c r="B32" s="40" t="s">
        <v>111</v>
      </c>
      <c r="C32" s="40" t="s">
        <v>495</v>
      </c>
      <c r="D32" s="40" t="s">
        <v>494</v>
      </c>
      <c r="E32" s="44" t="s">
        <v>507</v>
      </c>
      <c r="F32" s="40" t="s">
        <v>158</v>
      </c>
      <c r="G32" s="40" t="s">
        <v>159</v>
      </c>
      <c r="H32" s="40">
        <v>35</v>
      </c>
      <c r="I32" s="48">
        <v>43427</v>
      </c>
      <c r="J32" s="48">
        <v>43462</v>
      </c>
      <c r="K32" s="48">
        <v>43566</v>
      </c>
      <c r="L32" s="49">
        <v>35</v>
      </c>
      <c r="M32" s="49">
        <v>139</v>
      </c>
      <c r="N32" s="40">
        <v>11350</v>
      </c>
      <c r="O32" s="42">
        <f t="shared" si="0"/>
        <v>80131</v>
      </c>
      <c r="Q32" s="42">
        <v>797</v>
      </c>
      <c r="R32" s="42">
        <f t="shared" si="2"/>
        <v>17.499372647427855</v>
      </c>
      <c r="S32" s="42">
        <f t="shared" si="3"/>
        <v>5626.82</v>
      </c>
      <c r="T32" s="40">
        <v>13947</v>
      </c>
      <c r="X32" s="42">
        <v>724</v>
      </c>
      <c r="Y32" s="42">
        <f t="shared" si="4"/>
        <v>5111.4400000000005</v>
      </c>
      <c r="Z32" s="42">
        <f t="shared" si="5"/>
        <v>98465.819999999992</v>
      </c>
      <c r="AA32" s="42">
        <f t="shared" si="6"/>
        <v>18334.819999999992</v>
      </c>
    </row>
    <row r="33" spans="1:27" hidden="1" x14ac:dyDescent="0.3">
      <c r="A33" s="40">
        <v>92</v>
      </c>
      <c r="B33" s="40" t="s">
        <v>111</v>
      </c>
      <c r="C33" s="40" t="s">
        <v>495</v>
      </c>
      <c r="D33" s="40" t="s">
        <v>494</v>
      </c>
      <c r="E33" s="44" t="s">
        <v>506</v>
      </c>
      <c r="F33" s="40" t="s">
        <v>160</v>
      </c>
      <c r="G33" s="40" t="s">
        <v>157</v>
      </c>
      <c r="H33" s="40">
        <v>35</v>
      </c>
      <c r="I33" s="48">
        <v>43427</v>
      </c>
      <c r="J33" s="48">
        <v>43463</v>
      </c>
      <c r="K33" s="48">
        <v>43565</v>
      </c>
      <c r="L33" s="49">
        <v>36</v>
      </c>
      <c r="M33" s="49">
        <v>138</v>
      </c>
      <c r="N33" s="40">
        <v>10815</v>
      </c>
      <c r="O33" s="42">
        <f t="shared" si="0"/>
        <v>76353.899999999994</v>
      </c>
      <c r="Q33" s="42">
        <v>852</v>
      </c>
      <c r="R33" s="42">
        <f t="shared" si="2"/>
        <v>17.5</v>
      </c>
      <c r="S33" s="42">
        <f t="shared" si="3"/>
        <v>6015.12</v>
      </c>
      <c r="T33" s="40">
        <v>14910</v>
      </c>
      <c r="X33" s="42">
        <v>725</v>
      </c>
      <c r="Y33" s="42">
        <f t="shared" si="4"/>
        <v>5118.5</v>
      </c>
      <c r="Z33" s="42">
        <f t="shared" si="5"/>
        <v>105264.59999999999</v>
      </c>
      <c r="AA33" s="42">
        <f t="shared" si="6"/>
        <v>28910.699999999997</v>
      </c>
    </row>
    <row r="34" spans="1:27" hidden="1" x14ac:dyDescent="0.3">
      <c r="A34" s="40">
        <v>93</v>
      </c>
      <c r="B34" s="40" t="s">
        <v>111</v>
      </c>
      <c r="C34" s="40" t="s">
        <v>495</v>
      </c>
      <c r="D34" s="40" t="s">
        <v>494</v>
      </c>
      <c r="E34" s="44" t="s">
        <v>505</v>
      </c>
      <c r="F34" s="40" t="s">
        <v>161</v>
      </c>
      <c r="G34" s="40" t="s">
        <v>162</v>
      </c>
      <c r="H34" s="40">
        <v>35</v>
      </c>
      <c r="I34" s="48">
        <v>43427</v>
      </c>
      <c r="J34" s="48">
        <v>43463</v>
      </c>
      <c r="K34" s="48">
        <v>43566</v>
      </c>
      <c r="L34" s="49">
        <v>36</v>
      </c>
      <c r="M34" s="49">
        <v>139</v>
      </c>
      <c r="N34" s="40">
        <v>11030</v>
      </c>
      <c r="O34" s="42">
        <f t="shared" si="0"/>
        <v>77871.8</v>
      </c>
      <c r="Q34" s="42">
        <v>927</v>
      </c>
      <c r="R34" s="42">
        <f t="shared" si="2"/>
        <v>17.499460625674217</v>
      </c>
      <c r="S34" s="42">
        <f t="shared" si="3"/>
        <v>6544.619999999999</v>
      </c>
      <c r="T34" s="40">
        <v>16222</v>
      </c>
      <c r="X34" s="42">
        <v>825</v>
      </c>
      <c r="Y34" s="42">
        <f t="shared" si="4"/>
        <v>5824.5</v>
      </c>
      <c r="Z34" s="42">
        <f t="shared" si="5"/>
        <v>114527.31999999998</v>
      </c>
      <c r="AA34" s="42">
        <f t="shared" si="6"/>
        <v>36655.519999999975</v>
      </c>
    </row>
    <row r="35" spans="1:27" hidden="1" x14ac:dyDescent="0.3">
      <c r="A35" s="40">
        <v>94</v>
      </c>
      <c r="B35" s="40" t="s">
        <v>111</v>
      </c>
      <c r="C35" s="40" t="s">
        <v>495</v>
      </c>
      <c r="D35" s="40" t="s">
        <v>494</v>
      </c>
      <c r="E35" s="44" t="s">
        <v>504</v>
      </c>
      <c r="F35" s="40" t="s">
        <v>163</v>
      </c>
      <c r="G35" s="40" t="s">
        <v>164</v>
      </c>
      <c r="H35" s="40">
        <v>35</v>
      </c>
      <c r="I35" s="48">
        <v>43426</v>
      </c>
      <c r="J35" s="48">
        <v>43462</v>
      </c>
      <c r="K35" s="48">
        <v>43567</v>
      </c>
      <c r="L35" s="49">
        <v>36</v>
      </c>
      <c r="M35" s="49">
        <v>141</v>
      </c>
      <c r="N35" s="40">
        <v>10760</v>
      </c>
      <c r="O35" s="42">
        <f t="shared" si="0"/>
        <v>75965.600000000006</v>
      </c>
      <c r="Q35" s="42">
        <v>925</v>
      </c>
      <c r="R35" s="42">
        <f t="shared" si="2"/>
        <v>17.499459459459459</v>
      </c>
      <c r="S35" s="42">
        <f t="shared" si="3"/>
        <v>6530.4999999999991</v>
      </c>
      <c r="T35" s="40">
        <v>16187</v>
      </c>
      <c r="X35" s="42">
        <v>795</v>
      </c>
      <c r="Y35" s="42">
        <f t="shared" si="4"/>
        <v>5612.7</v>
      </c>
      <c r="Z35" s="42">
        <f t="shared" si="5"/>
        <v>114280.21999999999</v>
      </c>
      <c r="AA35" s="42">
        <f t="shared" si="6"/>
        <v>38314.619999999981</v>
      </c>
    </row>
    <row r="36" spans="1:27" hidden="1" x14ac:dyDescent="0.3">
      <c r="A36" s="40">
        <v>95</v>
      </c>
      <c r="B36" s="40" t="s">
        <v>111</v>
      </c>
      <c r="C36" s="40" t="s">
        <v>495</v>
      </c>
      <c r="D36" s="40" t="s">
        <v>494</v>
      </c>
      <c r="E36" s="44" t="s">
        <v>503</v>
      </c>
      <c r="F36" s="40" t="s">
        <v>165</v>
      </c>
      <c r="G36" s="40" t="s">
        <v>166</v>
      </c>
      <c r="H36" s="40">
        <v>35</v>
      </c>
      <c r="I36" s="48">
        <v>43432</v>
      </c>
      <c r="J36" s="48">
        <v>43465</v>
      </c>
      <c r="K36" s="48">
        <v>43571</v>
      </c>
      <c r="L36" s="49">
        <v>33</v>
      </c>
      <c r="M36" s="49">
        <v>139</v>
      </c>
      <c r="N36" s="40">
        <v>11135</v>
      </c>
      <c r="O36" s="42">
        <f t="shared" si="0"/>
        <v>78613.100000000006</v>
      </c>
      <c r="Q36" s="42">
        <v>790</v>
      </c>
      <c r="R36" s="42">
        <f t="shared" si="2"/>
        <v>17.5</v>
      </c>
      <c r="S36" s="42">
        <f t="shared" si="3"/>
        <v>5577.4000000000005</v>
      </c>
      <c r="T36" s="40">
        <v>13825</v>
      </c>
      <c r="X36" s="42">
        <v>705</v>
      </c>
      <c r="Y36" s="42">
        <f t="shared" si="4"/>
        <v>4977.3</v>
      </c>
      <c r="Z36" s="42">
        <f t="shared" si="5"/>
        <v>97604.500000000015</v>
      </c>
      <c r="AA36" s="42">
        <f t="shared" si="6"/>
        <v>18991.400000000009</v>
      </c>
    </row>
    <row r="37" spans="1:27" hidden="1" x14ac:dyDescent="0.3">
      <c r="A37" s="40">
        <v>96</v>
      </c>
      <c r="B37" s="40" t="s">
        <v>111</v>
      </c>
      <c r="C37" s="40" t="s">
        <v>495</v>
      </c>
      <c r="D37" s="40" t="s">
        <v>494</v>
      </c>
      <c r="E37" s="44" t="s">
        <v>502</v>
      </c>
      <c r="F37" s="40" t="s">
        <v>167</v>
      </c>
      <c r="G37" s="40" t="s">
        <v>168</v>
      </c>
      <c r="H37" s="40">
        <v>35</v>
      </c>
      <c r="I37" s="48">
        <v>43427</v>
      </c>
      <c r="J37" s="48">
        <v>43461</v>
      </c>
      <c r="K37" s="48">
        <v>43567</v>
      </c>
      <c r="L37" s="49">
        <v>34</v>
      </c>
      <c r="M37" s="49">
        <v>140</v>
      </c>
      <c r="N37" s="40">
        <v>9850</v>
      </c>
      <c r="O37" s="42">
        <f t="shared" si="0"/>
        <v>69541</v>
      </c>
      <c r="Q37" s="42">
        <v>730</v>
      </c>
      <c r="R37" s="42">
        <f t="shared" si="2"/>
        <v>17.5</v>
      </c>
      <c r="S37" s="42">
        <f t="shared" si="3"/>
        <v>5153.8</v>
      </c>
      <c r="T37" s="40">
        <v>12775</v>
      </c>
      <c r="X37" s="42">
        <v>645</v>
      </c>
      <c r="Y37" s="42">
        <f t="shared" si="4"/>
        <v>4553.7</v>
      </c>
      <c r="Z37" s="42">
        <f t="shared" si="5"/>
        <v>90191.5</v>
      </c>
      <c r="AA37" s="42">
        <f t="shared" si="6"/>
        <v>20650.5</v>
      </c>
    </row>
    <row r="38" spans="1:27" hidden="1" x14ac:dyDescent="0.3">
      <c r="A38" s="40">
        <v>97</v>
      </c>
      <c r="B38" s="40" t="s">
        <v>111</v>
      </c>
      <c r="C38" s="40" t="s">
        <v>495</v>
      </c>
      <c r="D38" s="40" t="s">
        <v>494</v>
      </c>
      <c r="E38" s="44" t="s">
        <v>501</v>
      </c>
      <c r="F38" s="40" t="s">
        <v>169</v>
      </c>
      <c r="G38" s="40" t="s">
        <v>170</v>
      </c>
      <c r="H38" s="40">
        <v>35</v>
      </c>
      <c r="I38" s="48">
        <v>43435</v>
      </c>
      <c r="J38" s="48">
        <v>43467</v>
      </c>
      <c r="K38" s="48">
        <v>43575</v>
      </c>
      <c r="L38" s="49">
        <v>32</v>
      </c>
      <c r="M38" s="49">
        <v>140</v>
      </c>
      <c r="N38" s="40">
        <v>10770</v>
      </c>
      <c r="O38" s="42">
        <f t="shared" si="0"/>
        <v>76036.2</v>
      </c>
      <c r="Q38" s="42">
        <v>890</v>
      </c>
      <c r="R38" s="42">
        <f t="shared" si="2"/>
        <v>18.749438202247191</v>
      </c>
      <c r="S38" s="42">
        <f t="shared" si="3"/>
        <v>6283.4</v>
      </c>
      <c r="T38" s="40">
        <v>16687</v>
      </c>
      <c r="X38" s="42">
        <v>767</v>
      </c>
      <c r="Y38" s="42">
        <f t="shared" si="4"/>
        <v>5415.0199999999995</v>
      </c>
      <c r="Z38" s="42">
        <f t="shared" si="5"/>
        <v>117810.21999999999</v>
      </c>
      <c r="AA38" s="42">
        <f t="shared" si="6"/>
        <v>41774.01999999999</v>
      </c>
    </row>
    <row r="39" spans="1:27" hidden="1" x14ac:dyDescent="0.3">
      <c r="A39" s="40">
        <v>98</v>
      </c>
      <c r="B39" s="40" t="s">
        <v>111</v>
      </c>
      <c r="C39" s="40" t="s">
        <v>495</v>
      </c>
      <c r="D39" s="40" t="s">
        <v>494</v>
      </c>
      <c r="E39" s="44" t="s">
        <v>500</v>
      </c>
      <c r="F39" s="40" t="s">
        <v>173</v>
      </c>
      <c r="G39" s="40" t="s">
        <v>174</v>
      </c>
      <c r="H39" s="40">
        <v>35</v>
      </c>
      <c r="I39" s="48">
        <v>43430</v>
      </c>
      <c r="J39" s="48">
        <v>43465</v>
      </c>
      <c r="K39" s="48">
        <v>43570</v>
      </c>
      <c r="L39" s="49">
        <v>35</v>
      </c>
      <c r="M39" s="49">
        <v>140</v>
      </c>
      <c r="N39" s="40">
        <v>9970</v>
      </c>
      <c r="O39" s="42">
        <f t="shared" si="0"/>
        <v>70388.2</v>
      </c>
      <c r="Q39" s="42">
        <v>875</v>
      </c>
      <c r="R39" s="42">
        <f t="shared" si="2"/>
        <v>18.748571428571427</v>
      </c>
      <c r="S39" s="42">
        <f t="shared" si="3"/>
        <v>6177.5</v>
      </c>
      <c r="T39" s="40">
        <v>16405</v>
      </c>
      <c r="X39" s="42">
        <v>760</v>
      </c>
      <c r="Y39" s="42">
        <f t="shared" si="4"/>
        <v>5365.6</v>
      </c>
      <c r="Z39" s="42">
        <f t="shared" si="5"/>
        <v>115819.29999999999</v>
      </c>
      <c r="AA39" s="42">
        <f t="shared" si="6"/>
        <v>45431.099999999991</v>
      </c>
    </row>
    <row r="40" spans="1:27" hidden="1" x14ac:dyDescent="0.3">
      <c r="A40" s="40">
        <v>99</v>
      </c>
      <c r="B40" s="40" t="s">
        <v>111</v>
      </c>
      <c r="C40" s="40" t="s">
        <v>495</v>
      </c>
      <c r="D40" s="40" t="s">
        <v>494</v>
      </c>
      <c r="E40" s="44" t="s">
        <v>499</v>
      </c>
      <c r="F40" s="40" t="s">
        <v>175</v>
      </c>
      <c r="G40" s="40" t="s">
        <v>176</v>
      </c>
      <c r="H40" s="40">
        <v>35</v>
      </c>
      <c r="I40" s="48">
        <v>43426</v>
      </c>
      <c r="J40" s="48">
        <v>43462</v>
      </c>
      <c r="K40" s="48">
        <v>43567</v>
      </c>
      <c r="L40" s="49">
        <v>36</v>
      </c>
      <c r="M40" s="49">
        <v>141</v>
      </c>
      <c r="N40" s="40">
        <v>9105</v>
      </c>
      <c r="O40" s="42">
        <f t="shared" si="0"/>
        <v>64281.3</v>
      </c>
      <c r="Q40" s="42">
        <v>920</v>
      </c>
      <c r="R40" s="42">
        <f t="shared" si="2"/>
        <v>17.5</v>
      </c>
      <c r="S40" s="42">
        <f t="shared" si="3"/>
        <v>6495.2</v>
      </c>
      <c r="T40" s="40">
        <v>16100</v>
      </c>
      <c r="X40" s="42">
        <v>805</v>
      </c>
      <c r="Y40" s="42">
        <f t="shared" si="4"/>
        <v>5683.3</v>
      </c>
      <c r="Z40" s="42">
        <f t="shared" si="5"/>
        <v>113666</v>
      </c>
      <c r="AA40" s="42">
        <f t="shared" si="6"/>
        <v>49384.7</v>
      </c>
    </row>
    <row r="41" spans="1:27" hidden="1" x14ac:dyDescent="0.3">
      <c r="A41" s="40">
        <v>100</v>
      </c>
      <c r="B41" s="40" t="s">
        <v>111</v>
      </c>
      <c r="C41" s="40" t="s">
        <v>495</v>
      </c>
      <c r="D41" s="40" t="s">
        <v>494</v>
      </c>
      <c r="E41" s="44" t="s">
        <v>498</v>
      </c>
      <c r="F41" s="40" t="s">
        <v>177</v>
      </c>
      <c r="G41" s="40" t="s">
        <v>178</v>
      </c>
      <c r="H41" s="40">
        <v>35</v>
      </c>
      <c r="I41" s="48">
        <v>43429</v>
      </c>
      <c r="J41" s="48">
        <v>43464</v>
      </c>
      <c r="K41" s="48">
        <v>43568</v>
      </c>
      <c r="L41" s="49">
        <v>35</v>
      </c>
      <c r="M41" s="49">
        <v>139</v>
      </c>
      <c r="N41" s="40">
        <v>11050</v>
      </c>
      <c r="O41" s="42">
        <f t="shared" si="0"/>
        <v>78013</v>
      </c>
      <c r="Q41" s="42">
        <v>963</v>
      </c>
      <c r="R41" s="42">
        <f t="shared" si="2"/>
        <v>17.499480789200415</v>
      </c>
      <c r="S41" s="42">
        <f t="shared" si="3"/>
        <v>6798.7800000000007</v>
      </c>
      <c r="T41" s="40">
        <v>16852</v>
      </c>
      <c r="X41" s="42">
        <v>840</v>
      </c>
      <c r="Y41" s="42">
        <f t="shared" si="4"/>
        <v>5930.4</v>
      </c>
      <c r="Z41" s="42">
        <f t="shared" si="5"/>
        <v>118975.12000000001</v>
      </c>
      <c r="AA41" s="42">
        <f t="shared" si="6"/>
        <v>40962.12000000001</v>
      </c>
    </row>
    <row r="42" spans="1:27" hidden="1" x14ac:dyDescent="0.3">
      <c r="A42" s="40">
        <v>101</v>
      </c>
      <c r="B42" s="40" t="s">
        <v>111</v>
      </c>
      <c r="C42" s="40" t="s">
        <v>495</v>
      </c>
      <c r="D42" s="40" t="s">
        <v>494</v>
      </c>
      <c r="E42" s="44" t="s">
        <v>497</v>
      </c>
      <c r="F42" s="40" t="s">
        <v>179</v>
      </c>
      <c r="G42" s="40" t="s">
        <v>180</v>
      </c>
      <c r="H42" s="40">
        <v>35</v>
      </c>
      <c r="I42" s="48">
        <v>43431</v>
      </c>
      <c r="J42" s="48">
        <v>43464</v>
      </c>
      <c r="K42" s="48">
        <v>43570</v>
      </c>
      <c r="L42" s="49">
        <v>33</v>
      </c>
      <c r="M42" s="49">
        <v>139</v>
      </c>
      <c r="N42" s="40">
        <v>11940</v>
      </c>
      <c r="O42" s="42">
        <f t="shared" si="0"/>
        <v>84296.400000000009</v>
      </c>
      <c r="Q42" s="42">
        <v>928</v>
      </c>
      <c r="R42" s="42">
        <f t="shared" si="2"/>
        <v>17.5</v>
      </c>
      <c r="S42" s="42">
        <f t="shared" si="3"/>
        <v>6551.68</v>
      </c>
      <c r="T42" s="40">
        <v>16240</v>
      </c>
      <c r="X42" s="42">
        <v>804</v>
      </c>
      <c r="Y42" s="42">
        <f t="shared" si="4"/>
        <v>5676.24</v>
      </c>
      <c r="Z42" s="42">
        <f t="shared" si="5"/>
        <v>114654.40000000001</v>
      </c>
      <c r="AA42" s="42">
        <f t="shared" si="6"/>
        <v>30358</v>
      </c>
    </row>
    <row r="43" spans="1:27" hidden="1" x14ac:dyDescent="0.3">
      <c r="A43" s="40">
        <v>102</v>
      </c>
      <c r="B43" s="40" t="s">
        <v>111</v>
      </c>
      <c r="C43" s="40" t="s">
        <v>495</v>
      </c>
      <c r="D43" s="40" t="s">
        <v>494</v>
      </c>
      <c r="E43" s="44" t="s">
        <v>496</v>
      </c>
      <c r="F43" s="40" t="s">
        <v>181</v>
      </c>
      <c r="G43" s="40" t="s">
        <v>182</v>
      </c>
      <c r="H43" s="40">
        <v>35</v>
      </c>
      <c r="I43" s="48">
        <v>43433</v>
      </c>
      <c r="J43" s="48">
        <v>43466</v>
      </c>
      <c r="K43" s="48">
        <v>43573</v>
      </c>
      <c r="L43" s="49">
        <v>33</v>
      </c>
      <c r="M43" s="49">
        <v>140</v>
      </c>
      <c r="N43" s="40">
        <v>9720</v>
      </c>
      <c r="O43" s="42">
        <f t="shared" si="0"/>
        <v>68623.199999999997</v>
      </c>
      <c r="Q43" s="42">
        <v>695</v>
      </c>
      <c r="R43" s="42">
        <f t="shared" si="2"/>
        <v>17.499280575539569</v>
      </c>
      <c r="S43" s="42">
        <f t="shared" si="3"/>
        <v>4906.7</v>
      </c>
      <c r="T43" s="40">
        <v>12162</v>
      </c>
      <c r="X43" s="42">
        <v>640</v>
      </c>
      <c r="Y43" s="42">
        <f t="shared" si="4"/>
        <v>4518.3999999999996</v>
      </c>
      <c r="Z43" s="42">
        <f t="shared" si="5"/>
        <v>85863.72</v>
      </c>
      <c r="AA43" s="42">
        <f t="shared" si="6"/>
        <v>17240.520000000004</v>
      </c>
    </row>
    <row r="44" spans="1:27" hidden="1" x14ac:dyDescent="0.3">
      <c r="A44" s="40">
        <v>103</v>
      </c>
      <c r="B44" s="40" t="s">
        <v>111</v>
      </c>
      <c r="C44" s="40" t="s">
        <v>495</v>
      </c>
      <c r="D44" s="40" t="s">
        <v>494</v>
      </c>
      <c r="E44" s="44" t="s">
        <v>493</v>
      </c>
      <c r="F44" s="40" t="s">
        <v>183</v>
      </c>
      <c r="G44" s="40" t="s">
        <v>178</v>
      </c>
      <c r="H44" s="40">
        <v>35</v>
      </c>
      <c r="I44" s="48">
        <v>43427</v>
      </c>
      <c r="J44" s="48">
        <v>43462</v>
      </c>
      <c r="K44" s="48">
        <v>43565</v>
      </c>
      <c r="L44" s="49">
        <v>35</v>
      </c>
      <c r="M44" s="49">
        <v>138</v>
      </c>
      <c r="N44" s="40">
        <v>10295</v>
      </c>
      <c r="O44" s="42">
        <f t="shared" si="0"/>
        <v>72682.7</v>
      </c>
      <c r="Q44" s="42">
        <v>890</v>
      </c>
      <c r="R44" s="42">
        <f t="shared" si="2"/>
        <v>17.5</v>
      </c>
      <c r="S44" s="42">
        <f t="shared" si="3"/>
        <v>6283.4</v>
      </c>
      <c r="T44" s="40">
        <v>15575</v>
      </c>
      <c r="X44" s="42">
        <v>665</v>
      </c>
      <c r="Y44" s="42">
        <f t="shared" si="4"/>
        <v>4694.8999999999996</v>
      </c>
      <c r="Z44" s="42">
        <f t="shared" si="5"/>
        <v>109959.5</v>
      </c>
      <c r="AA44" s="42">
        <f t="shared" si="6"/>
        <v>37276.800000000003</v>
      </c>
    </row>
    <row r="45" spans="1:27" hidden="1" x14ac:dyDescent="0.3">
      <c r="A45" s="40">
        <v>207</v>
      </c>
      <c r="B45" s="40" t="s">
        <v>111</v>
      </c>
      <c r="C45" s="40" t="s">
        <v>356</v>
      </c>
      <c r="D45" s="40" t="s">
        <v>355</v>
      </c>
      <c r="E45" s="44" t="s">
        <v>381</v>
      </c>
      <c r="F45" s="40" t="s">
        <v>258</v>
      </c>
      <c r="G45" s="40" t="s">
        <v>259</v>
      </c>
      <c r="H45" s="40">
        <v>35</v>
      </c>
      <c r="I45" s="48">
        <v>43428</v>
      </c>
      <c r="J45" s="48">
        <v>43464</v>
      </c>
      <c r="K45" s="48">
        <v>43571</v>
      </c>
      <c r="L45" s="49">
        <v>36</v>
      </c>
      <c r="M45" s="49">
        <v>143</v>
      </c>
      <c r="N45" s="40">
        <v>9527</v>
      </c>
      <c r="O45" s="42">
        <f t="shared" si="0"/>
        <v>67260.62</v>
      </c>
      <c r="Q45" s="42">
        <v>305</v>
      </c>
      <c r="R45" s="42">
        <v>16.25</v>
      </c>
      <c r="S45" s="42">
        <f t="shared" si="3"/>
        <v>2153.2999999999997</v>
      </c>
      <c r="T45" s="40">
        <f>Q45*17.5</f>
        <v>5337.5</v>
      </c>
      <c r="X45" s="42">
        <v>283</v>
      </c>
      <c r="Y45" s="42">
        <f t="shared" si="4"/>
        <v>1997.9799999999998</v>
      </c>
      <c r="Z45" s="42">
        <f t="shared" si="5"/>
        <v>34991.124999999993</v>
      </c>
      <c r="AA45" s="42">
        <f t="shared" si="6"/>
        <v>-32269.495000000003</v>
      </c>
    </row>
    <row r="46" spans="1:27" hidden="1" x14ac:dyDescent="0.3">
      <c r="A46" s="40">
        <v>208</v>
      </c>
      <c r="B46" s="40" t="s">
        <v>111</v>
      </c>
      <c r="C46" s="40" t="s">
        <v>356</v>
      </c>
      <c r="D46" s="40" t="s">
        <v>355</v>
      </c>
      <c r="E46" s="44" t="s">
        <v>380</v>
      </c>
      <c r="F46" s="40" t="s">
        <v>261</v>
      </c>
      <c r="G46" s="40" t="s">
        <v>262</v>
      </c>
      <c r="H46" s="40">
        <v>35</v>
      </c>
      <c r="I46" s="48">
        <v>43429</v>
      </c>
      <c r="J46" s="48">
        <v>43468</v>
      </c>
      <c r="K46" s="48">
        <v>43585</v>
      </c>
      <c r="L46" s="49">
        <v>39</v>
      </c>
      <c r="M46" s="49">
        <v>156</v>
      </c>
      <c r="N46" s="40">
        <v>9470</v>
      </c>
      <c r="O46" s="42">
        <f t="shared" si="0"/>
        <v>66858.2</v>
      </c>
      <c r="Q46" s="42">
        <v>452</v>
      </c>
      <c r="R46" s="42">
        <v>16.25</v>
      </c>
      <c r="S46" s="42">
        <f t="shared" si="3"/>
        <v>3191.12</v>
      </c>
      <c r="T46" s="40">
        <f>Q46*17</f>
        <v>7684</v>
      </c>
      <c r="X46" s="42">
        <v>397</v>
      </c>
      <c r="Y46" s="42">
        <f t="shared" si="4"/>
        <v>2802.82</v>
      </c>
      <c r="Z46" s="42">
        <f t="shared" si="5"/>
        <v>51855.7</v>
      </c>
      <c r="AA46" s="42">
        <f t="shared" si="6"/>
        <v>-15002.5</v>
      </c>
    </row>
    <row r="47" spans="1:27" hidden="1" x14ac:dyDescent="0.3">
      <c r="A47" s="40">
        <v>209</v>
      </c>
      <c r="B47" s="40" t="s">
        <v>111</v>
      </c>
      <c r="C47" s="40" t="s">
        <v>356</v>
      </c>
      <c r="D47" s="40" t="s">
        <v>355</v>
      </c>
      <c r="E47" s="44" t="s">
        <v>379</v>
      </c>
      <c r="F47" s="40" t="s">
        <v>243</v>
      </c>
      <c r="G47" s="40" t="s">
        <v>264</v>
      </c>
      <c r="H47" s="40">
        <v>35</v>
      </c>
      <c r="I47" s="48">
        <v>43424</v>
      </c>
      <c r="J47" s="48">
        <v>43470</v>
      </c>
      <c r="K47" s="48">
        <v>43583</v>
      </c>
      <c r="L47" s="49">
        <v>46</v>
      </c>
      <c r="M47" s="49">
        <v>159</v>
      </c>
      <c r="N47" s="40">
        <v>8816</v>
      </c>
      <c r="O47" s="42">
        <f t="shared" si="0"/>
        <v>62240.959999999992</v>
      </c>
      <c r="Q47" s="42">
        <v>451</v>
      </c>
      <c r="R47" s="42">
        <v>16.25</v>
      </c>
      <c r="S47" s="42">
        <f t="shared" si="3"/>
        <v>3184.06</v>
      </c>
      <c r="T47" s="40">
        <f>Q47*17</f>
        <v>7667</v>
      </c>
      <c r="X47" s="42">
        <v>402</v>
      </c>
      <c r="Y47" s="42">
        <f t="shared" si="4"/>
        <v>2838.12</v>
      </c>
      <c r="Z47" s="42">
        <f t="shared" si="5"/>
        <v>51740.974999999999</v>
      </c>
      <c r="AA47" s="42">
        <f t="shared" si="6"/>
        <v>-10499.984999999993</v>
      </c>
    </row>
    <row r="48" spans="1:27" hidden="1" x14ac:dyDescent="0.3">
      <c r="A48" s="40">
        <v>210</v>
      </c>
      <c r="B48" s="40" t="s">
        <v>111</v>
      </c>
      <c r="C48" s="40" t="s">
        <v>356</v>
      </c>
      <c r="D48" s="40" t="s">
        <v>355</v>
      </c>
      <c r="E48" s="44" t="s">
        <v>378</v>
      </c>
      <c r="F48" s="40" t="s">
        <v>266</v>
      </c>
      <c r="G48" s="40" t="s">
        <v>267</v>
      </c>
      <c r="H48" s="40">
        <v>35</v>
      </c>
      <c r="I48" s="48">
        <v>43426</v>
      </c>
      <c r="J48" s="48">
        <v>43468</v>
      </c>
      <c r="K48" s="48">
        <v>43567</v>
      </c>
      <c r="L48" s="49">
        <v>42</v>
      </c>
      <c r="M48" s="49">
        <v>141</v>
      </c>
      <c r="N48" s="40">
        <v>9480</v>
      </c>
      <c r="O48" s="42">
        <f t="shared" si="0"/>
        <v>66928.799999999988</v>
      </c>
      <c r="Q48" s="42">
        <v>172</v>
      </c>
      <c r="R48" s="42">
        <v>16.25</v>
      </c>
      <c r="S48" s="42">
        <f t="shared" si="3"/>
        <v>1214.32</v>
      </c>
      <c r="T48" s="40">
        <f>Q48*17.5</f>
        <v>3010</v>
      </c>
      <c r="X48" s="42">
        <v>175</v>
      </c>
      <c r="Y48" s="42">
        <f t="shared" si="4"/>
        <v>1235.5</v>
      </c>
      <c r="Z48" s="42">
        <f t="shared" si="5"/>
        <v>19732.7</v>
      </c>
      <c r="AA48" s="42">
        <f t="shared" si="6"/>
        <v>-47196.099999999991</v>
      </c>
    </row>
    <row r="49" spans="1:27" hidden="1" x14ac:dyDescent="0.3">
      <c r="A49" s="40">
        <v>211</v>
      </c>
      <c r="B49" s="40" t="s">
        <v>111</v>
      </c>
      <c r="C49" s="40" t="s">
        <v>356</v>
      </c>
      <c r="D49" s="40" t="s">
        <v>355</v>
      </c>
      <c r="E49" s="44" t="s">
        <v>377</v>
      </c>
      <c r="F49" s="40" t="s">
        <v>269</v>
      </c>
      <c r="G49" s="40" t="s">
        <v>270</v>
      </c>
      <c r="H49" s="40">
        <v>35</v>
      </c>
      <c r="I49" s="48">
        <v>43430</v>
      </c>
      <c r="J49" s="48">
        <v>43468</v>
      </c>
      <c r="K49" s="48">
        <v>43569</v>
      </c>
      <c r="L49" s="49">
        <v>38</v>
      </c>
      <c r="M49" s="49">
        <v>139</v>
      </c>
      <c r="N49" s="40">
        <v>9710</v>
      </c>
      <c r="O49" s="42">
        <f t="shared" si="0"/>
        <v>68552.600000000006</v>
      </c>
      <c r="Q49" s="42">
        <v>317</v>
      </c>
      <c r="R49" s="42">
        <v>16.25</v>
      </c>
      <c r="S49" s="42">
        <f t="shared" si="3"/>
        <v>2238.02</v>
      </c>
      <c r="T49" s="40">
        <f>Q49*17.5</f>
        <v>5547.5</v>
      </c>
      <c r="X49" s="42">
        <v>180</v>
      </c>
      <c r="Y49" s="42">
        <f t="shared" si="4"/>
        <v>1270.8</v>
      </c>
      <c r="Z49" s="42">
        <f t="shared" si="5"/>
        <v>36367.824999999997</v>
      </c>
      <c r="AA49" s="42">
        <f t="shared" si="6"/>
        <v>-32184.775000000009</v>
      </c>
    </row>
    <row r="50" spans="1:27" hidden="1" x14ac:dyDescent="0.3">
      <c r="A50" s="40">
        <v>212</v>
      </c>
      <c r="B50" s="40" t="s">
        <v>111</v>
      </c>
      <c r="C50" s="40" t="s">
        <v>356</v>
      </c>
      <c r="D50" s="40" t="s">
        <v>355</v>
      </c>
      <c r="E50" s="44" t="s">
        <v>376</v>
      </c>
      <c r="F50" s="40" t="s">
        <v>272</v>
      </c>
      <c r="G50" s="40" t="s">
        <v>273</v>
      </c>
      <c r="H50" s="40">
        <v>35</v>
      </c>
      <c r="I50" s="48">
        <v>43426</v>
      </c>
      <c r="J50" s="48">
        <v>43466</v>
      </c>
      <c r="K50" s="48">
        <v>43565</v>
      </c>
      <c r="L50" s="49">
        <v>40</v>
      </c>
      <c r="M50" s="49">
        <v>139</v>
      </c>
      <c r="N50" s="40">
        <v>9660</v>
      </c>
      <c r="O50" s="42">
        <f t="shared" si="0"/>
        <v>68199.599999999991</v>
      </c>
      <c r="Q50" s="42">
        <v>375</v>
      </c>
      <c r="R50" s="42">
        <v>16.25</v>
      </c>
      <c r="S50" s="42">
        <f t="shared" si="3"/>
        <v>2647.4999999999995</v>
      </c>
      <c r="T50" s="40">
        <f>Q50*17.5</f>
        <v>6562.5</v>
      </c>
      <c r="X50" s="42">
        <v>305</v>
      </c>
      <c r="Y50" s="42">
        <f t="shared" si="4"/>
        <v>2153.2999999999997</v>
      </c>
      <c r="Z50" s="42">
        <f t="shared" si="5"/>
        <v>43021.874999999993</v>
      </c>
      <c r="AA50" s="42">
        <f t="shared" si="6"/>
        <v>-25177.724999999999</v>
      </c>
    </row>
    <row r="51" spans="1:27" hidden="1" x14ac:dyDescent="0.3">
      <c r="A51" s="40">
        <v>213</v>
      </c>
      <c r="B51" s="40" t="s">
        <v>111</v>
      </c>
      <c r="C51" s="40" t="s">
        <v>356</v>
      </c>
      <c r="D51" s="40" t="s">
        <v>355</v>
      </c>
      <c r="E51" s="44" t="s">
        <v>375</v>
      </c>
      <c r="F51" s="40" t="s">
        <v>275</v>
      </c>
      <c r="G51" s="40" t="s">
        <v>276</v>
      </c>
      <c r="H51" s="40">
        <v>35</v>
      </c>
      <c r="I51" s="48">
        <v>43436</v>
      </c>
      <c r="J51" s="48">
        <v>43477</v>
      </c>
      <c r="K51" s="48">
        <v>43575</v>
      </c>
      <c r="L51" s="49">
        <v>41</v>
      </c>
      <c r="M51" s="49">
        <v>139</v>
      </c>
      <c r="N51" s="40">
        <v>9325</v>
      </c>
      <c r="O51" s="42">
        <f t="shared" si="0"/>
        <v>65834.5</v>
      </c>
      <c r="Q51" s="42">
        <v>295</v>
      </c>
      <c r="R51" s="42">
        <v>16.25</v>
      </c>
      <c r="S51" s="42">
        <f t="shared" si="3"/>
        <v>2082.6999999999998</v>
      </c>
      <c r="T51" s="40">
        <f>Q51*17.5</f>
        <v>5162.5</v>
      </c>
      <c r="X51" s="42">
        <v>278</v>
      </c>
      <c r="Y51" s="42">
        <f t="shared" si="4"/>
        <v>1962.68</v>
      </c>
      <c r="Z51" s="42">
        <f t="shared" si="5"/>
        <v>33843.875</v>
      </c>
      <c r="AA51" s="42">
        <f t="shared" si="6"/>
        <v>-31990.625</v>
      </c>
    </row>
    <row r="52" spans="1:27" hidden="1" x14ac:dyDescent="0.3">
      <c r="A52" s="40">
        <v>214</v>
      </c>
      <c r="B52" s="40" t="s">
        <v>111</v>
      </c>
      <c r="C52" s="40" t="s">
        <v>356</v>
      </c>
      <c r="D52" s="40" t="s">
        <v>355</v>
      </c>
      <c r="E52" s="44" t="s">
        <v>374</v>
      </c>
      <c r="F52" s="40" t="s">
        <v>278</v>
      </c>
      <c r="G52" s="40" t="s">
        <v>279</v>
      </c>
      <c r="H52" s="40">
        <v>35</v>
      </c>
      <c r="I52" s="48">
        <v>43434</v>
      </c>
      <c r="J52" s="48">
        <v>43476</v>
      </c>
      <c r="K52" s="48">
        <v>43593</v>
      </c>
      <c r="L52" s="49">
        <v>42</v>
      </c>
      <c r="M52" s="49">
        <v>159</v>
      </c>
      <c r="N52" s="40">
        <v>9790</v>
      </c>
      <c r="O52" s="42">
        <f t="shared" si="0"/>
        <v>69117.399999999994</v>
      </c>
      <c r="Q52" s="42">
        <v>1733</v>
      </c>
      <c r="R52" s="42">
        <v>16.25</v>
      </c>
      <c r="S52" s="42">
        <f t="shared" si="3"/>
        <v>12234.98</v>
      </c>
      <c r="T52" s="40">
        <f t="shared" ref="T52:T57" si="8">Q52*17</f>
        <v>29461</v>
      </c>
      <c r="X52" s="42">
        <v>1447</v>
      </c>
      <c r="Y52" s="42">
        <f t="shared" si="4"/>
        <v>10215.82</v>
      </c>
      <c r="Z52" s="42">
        <f t="shared" si="5"/>
        <v>198818.42499999999</v>
      </c>
      <c r="AA52" s="42">
        <f t="shared" si="6"/>
        <v>129701.02499999999</v>
      </c>
    </row>
    <row r="53" spans="1:27" hidden="1" x14ac:dyDescent="0.3">
      <c r="A53" s="40">
        <v>215</v>
      </c>
      <c r="B53" s="40" t="s">
        <v>111</v>
      </c>
      <c r="C53" s="40" t="s">
        <v>356</v>
      </c>
      <c r="D53" s="40" t="s">
        <v>355</v>
      </c>
      <c r="E53" s="44" t="s">
        <v>373</v>
      </c>
      <c r="F53" s="40" t="s">
        <v>281</v>
      </c>
      <c r="G53" s="40" t="s">
        <v>282</v>
      </c>
      <c r="H53" s="40">
        <v>35</v>
      </c>
      <c r="I53" s="48">
        <v>43427</v>
      </c>
      <c r="J53" s="48">
        <v>43471</v>
      </c>
      <c r="K53" s="48">
        <v>43567</v>
      </c>
      <c r="L53" s="49">
        <v>44</v>
      </c>
      <c r="M53" s="49">
        <v>140</v>
      </c>
      <c r="N53" s="40">
        <v>8525</v>
      </c>
      <c r="O53" s="42">
        <f t="shared" si="0"/>
        <v>60186.5</v>
      </c>
      <c r="Q53" s="42">
        <v>248</v>
      </c>
      <c r="R53" s="42">
        <v>16.25</v>
      </c>
      <c r="S53" s="42">
        <f t="shared" si="3"/>
        <v>1750.8799999999999</v>
      </c>
      <c r="T53" s="40">
        <f t="shared" si="8"/>
        <v>4216</v>
      </c>
      <c r="X53" s="42">
        <v>231</v>
      </c>
      <c r="Y53" s="42">
        <f t="shared" si="4"/>
        <v>1630.86</v>
      </c>
      <c r="Z53" s="42">
        <f t="shared" si="5"/>
        <v>28451.8</v>
      </c>
      <c r="AA53" s="42">
        <f t="shared" si="6"/>
        <v>-31734.7</v>
      </c>
    </row>
    <row r="54" spans="1:27" hidden="1" x14ac:dyDescent="0.3">
      <c r="A54" s="40">
        <v>216</v>
      </c>
      <c r="B54" s="40" t="s">
        <v>111</v>
      </c>
      <c r="C54" s="40" t="s">
        <v>356</v>
      </c>
      <c r="D54" s="40" t="s">
        <v>355</v>
      </c>
      <c r="E54" s="44" t="s">
        <v>372</v>
      </c>
      <c r="F54" s="40" t="s">
        <v>284</v>
      </c>
      <c r="G54" s="40" t="s">
        <v>285</v>
      </c>
      <c r="H54" s="40">
        <v>35</v>
      </c>
      <c r="I54" s="48">
        <v>43429</v>
      </c>
      <c r="J54" s="48">
        <v>43471</v>
      </c>
      <c r="K54" s="48">
        <v>43589</v>
      </c>
      <c r="L54" s="49">
        <v>42</v>
      </c>
      <c r="M54" s="49">
        <v>160</v>
      </c>
      <c r="N54" s="40">
        <v>9302</v>
      </c>
      <c r="O54" s="42">
        <f t="shared" si="0"/>
        <v>65672.12</v>
      </c>
      <c r="Q54" s="42">
        <v>337</v>
      </c>
      <c r="R54" s="42">
        <v>16.25</v>
      </c>
      <c r="S54" s="42">
        <f t="shared" si="3"/>
        <v>2379.2199999999998</v>
      </c>
      <c r="T54" s="40">
        <f t="shared" si="8"/>
        <v>5729</v>
      </c>
      <c r="X54" s="42">
        <v>302</v>
      </c>
      <c r="Y54" s="42">
        <f t="shared" si="4"/>
        <v>2132.12</v>
      </c>
      <c r="Z54" s="42">
        <f t="shared" si="5"/>
        <v>38662.324999999997</v>
      </c>
      <c r="AA54" s="42">
        <f t="shared" si="6"/>
        <v>-27009.794999999998</v>
      </c>
    </row>
    <row r="55" spans="1:27" hidden="1" x14ac:dyDescent="0.3">
      <c r="A55" s="40">
        <v>217</v>
      </c>
      <c r="B55" s="40" t="s">
        <v>111</v>
      </c>
      <c r="C55" s="40" t="s">
        <v>356</v>
      </c>
      <c r="D55" s="40" t="s">
        <v>355</v>
      </c>
      <c r="E55" s="44" t="s">
        <v>371</v>
      </c>
      <c r="F55" s="40" t="s">
        <v>287</v>
      </c>
      <c r="G55" s="40" t="s">
        <v>288</v>
      </c>
      <c r="H55" s="40">
        <v>35</v>
      </c>
      <c r="I55" s="48">
        <v>43432</v>
      </c>
      <c r="J55" s="48">
        <v>43469</v>
      </c>
      <c r="K55" s="48">
        <v>43573</v>
      </c>
      <c r="L55" s="49">
        <v>37</v>
      </c>
      <c r="M55" s="49">
        <v>141</v>
      </c>
      <c r="N55" s="40">
        <v>9639</v>
      </c>
      <c r="O55" s="42">
        <f t="shared" si="0"/>
        <v>68051.34</v>
      </c>
      <c r="Q55" s="42">
        <v>379</v>
      </c>
      <c r="R55" s="42">
        <v>16.25</v>
      </c>
      <c r="S55" s="42">
        <f t="shared" si="3"/>
        <v>2675.7400000000002</v>
      </c>
      <c r="T55" s="40">
        <f t="shared" si="8"/>
        <v>6443</v>
      </c>
      <c r="X55" s="42">
        <v>358</v>
      </c>
      <c r="Y55" s="42">
        <f t="shared" si="4"/>
        <v>2527.4799999999996</v>
      </c>
      <c r="Z55" s="42">
        <f t="shared" si="5"/>
        <v>43480.775000000001</v>
      </c>
      <c r="AA55" s="42">
        <f t="shared" si="6"/>
        <v>-24570.564999999995</v>
      </c>
    </row>
    <row r="56" spans="1:27" hidden="1" x14ac:dyDescent="0.3">
      <c r="A56" s="40">
        <v>218</v>
      </c>
      <c r="B56" s="40" t="s">
        <v>111</v>
      </c>
      <c r="C56" s="40" t="s">
        <v>356</v>
      </c>
      <c r="D56" s="40" t="s">
        <v>355</v>
      </c>
      <c r="E56" s="44" t="s">
        <v>370</v>
      </c>
      <c r="F56" s="40" t="s">
        <v>290</v>
      </c>
      <c r="G56" s="40" t="s">
        <v>291</v>
      </c>
      <c r="H56" s="40">
        <v>35</v>
      </c>
      <c r="I56" s="48">
        <v>43435</v>
      </c>
      <c r="J56" s="48">
        <v>43469</v>
      </c>
      <c r="K56" s="48">
        <v>43565</v>
      </c>
      <c r="L56" s="49">
        <v>34</v>
      </c>
      <c r="M56" s="49">
        <v>130</v>
      </c>
      <c r="N56" s="40">
        <v>9427</v>
      </c>
      <c r="O56" s="42">
        <f t="shared" si="0"/>
        <v>66554.62</v>
      </c>
      <c r="Q56" s="42">
        <v>556</v>
      </c>
      <c r="R56" s="42">
        <v>16.25</v>
      </c>
      <c r="S56" s="42">
        <f t="shared" si="3"/>
        <v>3925.36</v>
      </c>
      <c r="T56" s="40">
        <f t="shared" si="8"/>
        <v>9452</v>
      </c>
      <c r="X56" s="42">
        <v>502</v>
      </c>
      <c r="Y56" s="42">
        <f t="shared" si="4"/>
        <v>3544.12</v>
      </c>
      <c r="Z56" s="42">
        <f t="shared" si="5"/>
        <v>63787.1</v>
      </c>
      <c r="AA56" s="42">
        <f t="shared" si="6"/>
        <v>-2767.5199999999968</v>
      </c>
    </row>
    <row r="57" spans="1:27" hidden="1" x14ac:dyDescent="0.3">
      <c r="A57" s="40">
        <v>219</v>
      </c>
      <c r="B57" s="40" t="s">
        <v>111</v>
      </c>
      <c r="C57" s="40" t="s">
        <v>356</v>
      </c>
      <c r="D57" s="40" t="s">
        <v>355</v>
      </c>
      <c r="E57" s="44" t="s">
        <v>369</v>
      </c>
      <c r="F57" s="40" t="s">
        <v>293</v>
      </c>
      <c r="G57" s="40" t="s">
        <v>294</v>
      </c>
      <c r="H57" s="40">
        <v>35</v>
      </c>
      <c r="I57" s="48">
        <v>43435</v>
      </c>
      <c r="J57" s="48">
        <v>43475</v>
      </c>
      <c r="K57" s="48">
        <v>43574</v>
      </c>
      <c r="L57" s="49">
        <v>40</v>
      </c>
      <c r="M57" s="49">
        <v>139</v>
      </c>
      <c r="N57" s="40">
        <v>9107</v>
      </c>
      <c r="O57" s="42">
        <f t="shared" si="0"/>
        <v>64295.42</v>
      </c>
      <c r="Q57" s="42">
        <v>642</v>
      </c>
      <c r="R57" s="42">
        <v>16.25</v>
      </c>
      <c r="S57" s="42">
        <f t="shared" si="3"/>
        <v>4532.5199999999995</v>
      </c>
      <c r="T57" s="40">
        <f t="shared" si="8"/>
        <v>10914</v>
      </c>
      <c r="X57" s="42">
        <v>587</v>
      </c>
      <c r="Y57" s="42">
        <f t="shared" si="4"/>
        <v>4144.22</v>
      </c>
      <c r="Z57" s="42">
        <f t="shared" si="5"/>
        <v>73653.45</v>
      </c>
      <c r="AA57" s="42">
        <f t="shared" si="6"/>
        <v>9358.0299999999988</v>
      </c>
    </row>
    <row r="58" spans="1:27" hidden="1" x14ac:dyDescent="0.3">
      <c r="A58" s="40">
        <v>220</v>
      </c>
      <c r="B58" s="40" t="s">
        <v>111</v>
      </c>
      <c r="C58" s="40" t="s">
        <v>356</v>
      </c>
      <c r="D58" s="40" t="s">
        <v>355</v>
      </c>
      <c r="E58" s="44" t="s">
        <v>368</v>
      </c>
      <c r="F58" s="40" t="s">
        <v>296</v>
      </c>
      <c r="G58" s="40" t="s">
        <v>297</v>
      </c>
      <c r="H58" s="40">
        <v>35</v>
      </c>
      <c r="I58" s="48">
        <v>43428</v>
      </c>
      <c r="J58" s="48">
        <v>43468</v>
      </c>
      <c r="K58" s="48">
        <v>43577</v>
      </c>
      <c r="L58" s="49">
        <v>40</v>
      </c>
      <c r="M58" s="49">
        <v>149</v>
      </c>
      <c r="N58" s="40">
        <v>8517</v>
      </c>
      <c r="O58" s="42">
        <f t="shared" si="0"/>
        <v>60130.020000000004</v>
      </c>
      <c r="Q58" s="42">
        <v>485</v>
      </c>
      <c r="R58" s="42">
        <v>16.25</v>
      </c>
      <c r="S58" s="42">
        <f t="shared" si="3"/>
        <v>3424.1</v>
      </c>
      <c r="T58" s="40">
        <f>Q58*16.5</f>
        <v>8002.5</v>
      </c>
      <c r="X58" s="42">
        <v>412</v>
      </c>
      <c r="Y58" s="42">
        <f t="shared" si="4"/>
        <v>2908.7200000000003</v>
      </c>
      <c r="Z58" s="42">
        <f t="shared" si="5"/>
        <v>55641.625</v>
      </c>
      <c r="AA58" s="42">
        <f t="shared" si="6"/>
        <v>-4488.3950000000041</v>
      </c>
    </row>
    <row r="59" spans="1:27" hidden="1" x14ac:dyDescent="0.3">
      <c r="A59" s="40">
        <v>221</v>
      </c>
      <c r="B59" s="40" t="s">
        <v>111</v>
      </c>
      <c r="C59" s="40" t="s">
        <v>356</v>
      </c>
      <c r="D59" s="40" t="s">
        <v>355</v>
      </c>
      <c r="E59" s="44" t="s">
        <v>367</v>
      </c>
      <c r="F59" s="40" t="s">
        <v>299</v>
      </c>
      <c r="G59" s="40" t="s">
        <v>300</v>
      </c>
      <c r="H59" s="40">
        <v>35</v>
      </c>
      <c r="I59" s="48">
        <v>43429</v>
      </c>
      <c r="J59" s="48">
        <v>43468</v>
      </c>
      <c r="K59" s="48">
        <v>43580</v>
      </c>
      <c r="L59" s="49">
        <v>39</v>
      </c>
      <c r="M59" s="49">
        <v>151</v>
      </c>
      <c r="N59" s="40">
        <v>11497</v>
      </c>
      <c r="O59" s="42">
        <f t="shared" si="0"/>
        <v>81168.819999999992</v>
      </c>
      <c r="Q59" s="42">
        <v>568</v>
      </c>
      <c r="R59" s="42">
        <v>16.25</v>
      </c>
      <c r="S59" s="42">
        <f t="shared" si="3"/>
        <v>4010.08</v>
      </c>
      <c r="T59" s="40">
        <f>Q59*16.5</f>
        <v>9372</v>
      </c>
      <c r="X59" s="42">
        <v>425</v>
      </c>
      <c r="Y59" s="42">
        <f t="shared" si="4"/>
        <v>3000.5</v>
      </c>
      <c r="Z59" s="42">
        <f t="shared" si="5"/>
        <v>65163.799999999996</v>
      </c>
      <c r="AA59" s="42">
        <f t="shared" si="6"/>
        <v>-16005.019999999997</v>
      </c>
    </row>
    <row r="60" spans="1:27" hidden="1" x14ac:dyDescent="0.3">
      <c r="A60" s="40">
        <v>222</v>
      </c>
      <c r="B60" s="40" t="s">
        <v>111</v>
      </c>
      <c r="C60" s="40" t="s">
        <v>356</v>
      </c>
      <c r="D60" s="40" t="s">
        <v>355</v>
      </c>
      <c r="E60" s="44" t="s">
        <v>366</v>
      </c>
      <c r="F60" s="40" t="s">
        <v>302</v>
      </c>
      <c r="G60" s="40" t="s">
        <v>303</v>
      </c>
      <c r="H60" s="40">
        <v>35</v>
      </c>
      <c r="I60" s="48">
        <v>43436</v>
      </c>
      <c r="J60" s="48">
        <v>43472</v>
      </c>
      <c r="K60" s="48">
        <v>43590</v>
      </c>
      <c r="L60" s="49">
        <v>36</v>
      </c>
      <c r="M60" s="49">
        <v>154</v>
      </c>
      <c r="N60" s="40">
        <v>9917</v>
      </c>
      <c r="O60" s="42">
        <f t="shared" si="0"/>
        <v>70014.02</v>
      </c>
      <c r="Q60" s="42">
        <v>1215</v>
      </c>
      <c r="R60" s="42">
        <v>16.25</v>
      </c>
      <c r="S60" s="42">
        <f t="shared" si="3"/>
        <v>8577.9</v>
      </c>
      <c r="T60" s="40">
        <f>Q60*17</f>
        <v>20655</v>
      </c>
      <c r="X60" s="42">
        <v>1052</v>
      </c>
      <c r="Y60" s="42">
        <f t="shared" si="4"/>
        <v>7427.12</v>
      </c>
      <c r="Z60" s="42">
        <f t="shared" si="5"/>
        <v>139390.875</v>
      </c>
      <c r="AA60" s="42">
        <f t="shared" si="6"/>
        <v>69376.854999999996</v>
      </c>
    </row>
    <row r="61" spans="1:27" hidden="1" x14ac:dyDescent="0.3">
      <c r="A61" s="40">
        <v>223</v>
      </c>
      <c r="B61" s="40" t="s">
        <v>111</v>
      </c>
      <c r="C61" s="40" t="s">
        <v>356</v>
      </c>
      <c r="D61" s="40" t="s">
        <v>355</v>
      </c>
      <c r="E61" s="44" t="s">
        <v>365</v>
      </c>
      <c r="F61" s="122" t="s">
        <v>1769</v>
      </c>
      <c r="G61" s="122" t="s">
        <v>149</v>
      </c>
      <c r="H61" s="40">
        <v>35</v>
      </c>
      <c r="I61" s="48">
        <v>43429</v>
      </c>
      <c r="J61" s="48">
        <v>43473</v>
      </c>
      <c r="K61" s="48">
        <v>43586</v>
      </c>
      <c r="L61" s="49">
        <v>44</v>
      </c>
      <c r="M61" s="49">
        <v>157</v>
      </c>
      <c r="N61" s="40">
        <v>9597</v>
      </c>
      <c r="O61" s="42">
        <f t="shared" si="0"/>
        <v>67754.819999999992</v>
      </c>
      <c r="Q61" s="42">
        <v>225</v>
      </c>
      <c r="R61" s="42">
        <v>16.25</v>
      </c>
      <c r="S61" s="42">
        <f t="shared" si="3"/>
        <v>1588.5</v>
      </c>
      <c r="T61" s="40">
        <f>Q61*16.5</f>
        <v>3712.5</v>
      </c>
      <c r="X61" s="42">
        <v>238</v>
      </c>
      <c r="Y61" s="42">
        <f t="shared" si="4"/>
        <v>1680.28</v>
      </c>
      <c r="Z61" s="42">
        <f t="shared" si="5"/>
        <v>25813.125</v>
      </c>
      <c r="AA61" s="42">
        <f t="shared" si="6"/>
        <v>-41941.694999999992</v>
      </c>
    </row>
    <row r="62" spans="1:27" hidden="1" x14ac:dyDescent="0.3">
      <c r="A62" s="40">
        <v>224</v>
      </c>
      <c r="B62" s="40" t="s">
        <v>111</v>
      </c>
      <c r="C62" s="40" t="s">
        <v>356</v>
      </c>
      <c r="D62" s="40" t="s">
        <v>355</v>
      </c>
      <c r="E62" s="44" t="s">
        <v>364</v>
      </c>
      <c r="F62" s="122" t="s">
        <v>1770</v>
      </c>
      <c r="G62" s="122" t="s">
        <v>150</v>
      </c>
      <c r="H62" s="40">
        <v>35</v>
      </c>
      <c r="I62" s="48">
        <v>43429</v>
      </c>
      <c r="J62" s="48">
        <v>43468</v>
      </c>
      <c r="K62" s="48">
        <v>43574</v>
      </c>
      <c r="L62" s="49">
        <v>39</v>
      </c>
      <c r="M62" s="49">
        <v>145</v>
      </c>
      <c r="N62" s="40">
        <v>9825</v>
      </c>
      <c r="O62" s="42">
        <f t="shared" si="0"/>
        <v>69364.5</v>
      </c>
      <c r="Q62" s="42">
        <v>227</v>
      </c>
      <c r="R62" s="42">
        <v>16.25</v>
      </c>
      <c r="S62" s="42">
        <f t="shared" si="3"/>
        <v>1602.62</v>
      </c>
      <c r="T62" s="40">
        <f>Q62*17</f>
        <v>3859</v>
      </c>
      <c r="X62" s="42">
        <v>212</v>
      </c>
      <c r="Y62" s="42">
        <f t="shared" si="4"/>
        <v>1496.72</v>
      </c>
      <c r="Z62" s="42">
        <f t="shared" si="5"/>
        <v>26042.574999999997</v>
      </c>
      <c r="AA62" s="42">
        <f t="shared" si="6"/>
        <v>-43321.925000000003</v>
      </c>
    </row>
    <row r="63" spans="1:27" hidden="1" x14ac:dyDescent="0.3">
      <c r="A63" s="40">
        <v>225</v>
      </c>
      <c r="B63" s="40" t="s">
        <v>111</v>
      </c>
      <c r="C63" s="40" t="s">
        <v>356</v>
      </c>
      <c r="D63" s="40" t="s">
        <v>355</v>
      </c>
      <c r="E63" s="44" t="s">
        <v>363</v>
      </c>
      <c r="F63" s="122" t="s">
        <v>1771</v>
      </c>
      <c r="G63" s="122" t="s">
        <v>151</v>
      </c>
      <c r="H63" s="40">
        <v>35</v>
      </c>
      <c r="I63" s="48">
        <v>43436</v>
      </c>
      <c r="J63" s="48">
        <v>43470</v>
      </c>
      <c r="K63" s="48">
        <v>43589</v>
      </c>
      <c r="L63" s="49">
        <v>34</v>
      </c>
      <c r="M63" s="49">
        <v>153</v>
      </c>
      <c r="N63" s="40">
        <v>9662</v>
      </c>
      <c r="O63" s="42">
        <f t="shared" si="0"/>
        <v>68213.72</v>
      </c>
      <c r="Q63" s="42">
        <v>378</v>
      </c>
      <c r="R63" s="42">
        <v>16.25</v>
      </c>
      <c r="S63" s="42">
        <f t="shared" si="3"/>
        <v>2668.6800000000003</v>
      </c>
      <c r="T63" s="40">
        <f>Q63*16.5</f>
        <v>6237</v>
      </c>
      <c r="X63" s="42">
        <v>323</v>
      </c>
      <c r="Y63" s="42">
        <f t="shared" si="4"/>
        <v>2280.3799999999997</v>
      </c>
      <c r="Z63" s="42">
        <f t="shared" si="5"/>
        <v>43366.05</v>
      </c>
      <c r="AA63" s="42">
        <f t="shared" si="6"/>
        <v>-24847.67</v>
      </c>
    </row>
    <row r="64" spans="1:27" hidden="1" x14ac:dyDescent="0.3">
      <c r="A64" s="40">
        <v>226</v>
      </c>
      <c r="B64" s="40" t="s">
        <v>111</v>
      </c>
      <c r="C64" s="40" t="s">
        <v>356</v>
      </c>
      <c r="D64" s="40" t="s">
        <v>355</v>
      </c>
      <c r="E64" s="44" t="s">
        <v>362</v>
      </c>
      <c r="F64" s="122" t="s">
        <v>1772</v>
      </c>
      <c r="G64" s="122" t="s">
        <v>152</v>
      </c>
      <c r="H64" s="40">
        <v>35</v>
      </c>
      <c r="I64" s="48">
        <v>43436</v>
      </c>
      <c r="J64" s="48">
        <v>43466</v>
      </c>
      <c r="K64" s="48">
        <v>43592</v>
      </c>
      <c r="L64" s="49">
        <v>30</v>
      </c>
      <c r="M64" s="49">
        <v>156</v>
      </c>
      <c r="N64" s="40">
        <v>8777</v>
      </c>
      <c r="O64" s="42">
        <f t="shared" si="0"/>
        <v>61965.619999999995</v>
      </c>
      <c r="Q64" s="42">
        <v>417</v>
      </c>
      <c r="R64" s="42">
        <v>16.25</v>
      </c>
      <c r="S64" s="42">
        <f t="shared" si="3"/>
        <v>2944.02</v>
      </c>
      <c r="T64" s="40">
        <f>Q64*16.5</f>
        <v>6880.5</v>
      </c>
      <c r="X64" s="42">
        <v>385</v>
      </c>
      <c r="Y64" s="42">
        <f t="shared" si="4"/>
        <v>2718.1</v>
      </c>
      <c r="Z64" s="42">
        <f t="shared" si="5"/>
        <v>47840.324999999997</v>
      </c>
      <c r="AA64" s="42">
        <f t="shared" si="6"/>
        <v>-14125.294999999998</v>
      </c>
    </row>
    <row r="65" spans="1:27" hidden="1" x14ac:dyDescent="0.3">
      <c r="A65" s="40">
        <v>227</v>
      </c>
      <c r="B65" s="40" t="s">
        <v>111</v>
      </c>
      <c r="C65" s="40" t="s">
        <v>356</v>
      </c>
      <c r="D65" s="40" t="s">
        <v>355</v>
      </c>
      <c r="E65" s="44" t="s">
        <v>361</v>
      </c>
      <c r="F65" s="122" t="s">
        <v>1773</v>
      </c>
      <c r="G65" s="122" t="s">
        <v>153</v>
      </c>
      <c r="H65" s="40">
        <v>35</v>
      </c>
      <c r="I65" s="48">
        <v>43431</v>
      </c>
      <c r="J65" s="48">
        <v>43473</v>
      </c>
      <c r="K65" s="48">
        <v>43590</v>
      </c>
      <c r="L65" s="49">
        <v>42</v>
      </c>
      <c r="M65" s="49">
        <v>159</v>
      </c>
      <c r="N65" s="40">
        <v>9877</v>
      </c>
      <c r="O65" s="42">
        <f t="shared" si="0"/>
        <v>69731.62</v>
      </c>
      <c r="Q65" s="42">
        <v>408</v>
      </c>
      <c r="R65" s="42">
        <v>16.25</v>
      </c>
      <c r="S65" s="42">
        <f t="shared" si="3"/>
        <v>2880.48</v>
      </c>
      <c r="T65" s="40">
        <f>Q65*16.5</f>
        <v>6732</v>
      </c>
      <c r="X65" s="42">
        <v>396</v>
      </c>
      <c r="Y65" s="42">
        <f t="shared" si="4"/>
        <v>2795.76</v>
      </c>
      <c r="Z65" s="42">
        <f t="shared" si="5"/>
        <v>46807.8</v>
      </c>
      <c r="AA65" s="42">
        <f t="shared" si="6"/>
        <v>-22923.819999999992</v>
      </c>
    </row>
    <row r="66" spans="1:27" hidden="1" x14ac:dyDescent="0.3">
      <c r="A66" s="40">
        <v>228</v>
      </c>
      <c r="B66" s="40" t="s">
        <v>111</v>
      </c>
      <c r="C66" s="40" t="s">
        <v>356</v>
      </c>
      <c r="D66" s="40" t="s">
        <v>355</v>
      </c>
      <c r="E66" s="44" t="s">
        <v>360</v>
      </c>
      <c r="F66" s="122" t="s">
        <v>1774</v>
      </c>
      <c r="G66" s="122" t="s">
        <v>147</v>
      </c>
      <c r="H66" s="40">
        <v>35</v>
      </c>
      <c r="I66" s="48">
        <v>43428</v>
      </c>
      <c r="J66" s="48">
        <v>43468</v>
      </c>
      <c r="K66" s="48">
        <v>43569</v>
      </c>
      <c r="L66" s="49">
        <v>40</v>
      </c>
      <c r="M66" s="49">
        <v>141</v>
      </c>
      <c r="N66" s="40">
        <v>8932</v>
      </c>
      <c r="O66" s="42">
        <f t="shared" ref="O66:O129" si="9">(N66/H66)*247.1</f>
        <v>63059.92</v>
      </c>
      <c r="Q66" s="42">
        <v>347</v>
      </c>
      <c r="R66" s="42">
        <v>16.25</v>
      </c>
      <c r="S66" s="42">
        <f t="shared" ref="S66:S129" si="10">(Q66/H66)*247.1</f>
        <v>2449.8200000000002</v>
      </c>
      <c r="T66" s="40">
        <f>Q66*17</f>
        <v>5899</v>
      </c>
      <c r="X66" s="42">
        <v>325</v>
      </c>
      <c r="Y66" s="42">
        <f t="shared" ref="Y66:Y129" si="11">(X66/H66)*247.1</f>
        <v>2294.5</v>
      </c>
      <c r="Z66" s="42">
        <f t="shared" ref="Z66:Z129" si="12">S66*R66</f>
        <v>39809.575000000004</v>
      </c>
      <c r="AA66" s="42">
        <f t="shared" ref="AA66:AA129" si="13">Z66-O66</f>
        <v>-23250.344999999994</v>
      </c>
    </row>
    <row r="67" spans="1:27" hidden="1" x14ac:dyDescent="0.3">
      <c r="A67" s="40">
        <v>229</v>
      </c>
      <c r="B67" s="40" t="s">
        <v>111</v>
      </c>
      <c r="C67" s="40" t="s">
        <v>356</v>
      </c>
      <c r="D67" s="40" t="s">
        <v>355</v>
      </c>
      <c r="E67" s="44" t="s">
        <v>359</v>
      </c>
      <c r="F67" s="122" t="s">
        <v>154</v>
      </c>
      <c r="G67" s="40" t="s">
        <v>155</v>
      </c>
      <c r="H67" s="40">
        <v>35</v>
      </c>
      <c r="I67" s="48">
        <v>43430</v>
      </c>
      <c r="J67" s="48">
        <v>43475</v>
      </c>
      <c r="K67" s="48">
        <v>43569</v>
      </c>
      <c r="L67" s="49">
        <v>45</v>
      </c>
      <c r="M67" s="49">
        <v>139</v>
      </c>
      <c r="N67" s="40">
        <v>8907</v>
      </c>
      <c r="O67" s="42">
        <f t="shared" si="9"/>
        <v>62883.42</v>
      </c>
      <c r="Q67" s="42">
        <v>358</v>
      </c>
      <c r="R67" s="42">
        <v>16.25</v>
      </c>
      <c r="S67" s="42">
        <f t="shared" si="10"/>
        <v>2527.4799999999996</v>
      </c>
      <c r="T67" s="40">
        <f>Q67*17</f>
        <v>6086</v>
      </c>
      <c r="X67" s="42">
        <v>332</v>
      </c>
      <c r="Y67" s="42">
        <f t="shared" si="11"/>
        <v>2343.92</v>
      </c>
      <c r="Z67" s="42">
        <f t="shared" si="12"/>
        <v>41071.549999999996</v>
      </c>
      <c r="AA67" s="42">
        <f t="shared" si="13"/>
        <v>-21811.870000000003</v>
      </c>
    </row>
    <row r="68" spans="1:27" hidden="1" x14ac:dyDescent="0.3">
      <c r="A68" s="40">
        <v>230</v>
      </c>
      <c r="B68" s="40" t="s">
        <v>111</v>
      </c>
      <c r="C68" s="40" t="s">
        <v>356</v>
      </c>
      <c r="D68" s="40" t="s">
        <v>355</v>
      </c>
      <c r="E68" s="44" t="s">
        <v>358</v>
      </c>
      <c r="F68" s="40" t="s">
        <v>156</v>
      </c>
      <c r="G68" s="40" t="s">
        <v>157</v>
      </c>
      <c r="H68" s="40">
        <v>35</v>
      </c>
      <c r="I68" s="48">
        <v>43425</v>
      </c>
      <c r="J68" s="48">
        <v>43468</v>
      </c>
      <c r="K68" s="48">
        <v>43585</v>
      </c>
      <c r="L68" s="49">
        <v>43</v>
      </c>
      <c r="M68" s="49">
        <v>160</v>
      </c>
      <c r="N68" s="40">
        <v>8377</v>
      </c>
      <c r="O68" s="42">
        <f t="shared" si="9"/>
        <v>59141.62</v>
      </c>
      <c r="Q68" s="42">
        <v>568</v>
      </c>
      <c r="R68" s="42">
        <v>16.25</v>
      </c>
      <c r="S68" s="42">
        <f t="shared" si="10"/>
        <v>4010.08</v>
      </c>
      <c r="T68" s="40">
        <f>Q68*16.5</f>
        <v>9372</v>
      </c>
      <c r="X68" s="42">
        <v>375</v>
      </c>
      <c r="Y68" s="42">
        <f t="shared" si="11"/>
        <v>2647.4999999999995</v>
      </c>
      <c r="Z68" s="42">
        <f t="shared" si="12"/>
        <v>65163.799999999996</v>
      </c>
      <c r="AA68" s="42">
        <f t="shared" si="13"/>
        <v>6022.179999999993</v>
      </c>
    </row>
    <row r="69" spans="1:27" hidden="1" x14ac:dyDescent="0.3">
      <c r="A69" s="40">
        <v>231</v>
      </c>
      <c r="B69" s="40" t="s">
        <v>111</v>
      </c>
      <c r="C69" s="40" t="s">
        <v>356</v>
      </c>
      <c r="D69" s="40" t="s">
        <v>355</v>
      </c>
      <c r="E69" s="44" t="s">
        <v>357</v>
      </c>
      <c r="F69" s="121" t="s">
        <v>158</v>
      </c>
      <c r="G69" s="121" t="s">
        <v>159</v>
      </c>
      <c r="H69" s="40">
        <v>35</v>
      </c>
      <c r="I69" s="48">
        <v>43429</v>
      </c>
      <c r="J69" s="48">
        <v>43473</v>
      </c>
      <c r="K69" s="48">
        <v>43568</v>
      </c>
      <c r="L69" s="49">
        <v>44</v>
      </c>
      <c r="M69" s="49">
        <v>139</v>
      </c>
      <c r="N69" s="40">
        <v>8377</v>
      </c>
      <c r="O69" s="42">
        <f t="shared" si="9"/>
        <v>59141.62</v>
      </c>
      <c r="Q69" s="42">
        <v>355</v>
      </c>
      <c r="R69" s="42">
        <v>16.25</v>
      </c>
      <c r="S69" s="42">
        <f t="shared" si="10"/>
        <v>2506.2999999999997</v>
      </c>
      <c r="T69" s="40">
        <f>Q69*17</f>
        <v>6035</v>
      </c>
      <c r="X69" s="42">
        <v>305</v>
      </c>
      <c r="Y69" s="42">
        <f t="shared" si="11"/>
        <v>2153.2999999999997</v>
      </c>
      <c r="Z69" s="42">
        <f t="shared" si="12"/>
        <v>40727.374999999993</v>
      </c>
      <c r="AA69" s="42">
        <f t="shared" si="13"/>
        <v>-18414.24500000001</v>
      </c>
    </row>
    <row r="70" spans="1:27" hidden="1" x14ac:dyDescent="0.3">
      <c r="A70" s="40">
        <v>232</v>
      </c>
      <c r="B70" s="40" t="s">
        <v>111</v>
      </c>
      <c r="C70" s="40" t="s">
        <v>356</v>
      </c>
      <c r="D70" s="40" t="s">
        <v>355</v>
      </c>
      <c r="E70" s="44" t="s">
        <v>354</v>
      </c>
      <c r="F70" s="121" t="s">
        <v>160</v>
      </c>
      <c r="G70" s="121" t="s">
        <v>157</v>
      </c>
      <c r="H70" s="40">
        <v>35</v>
      </c>
      <c r="I70" s="48">
        <v>43425</v>
      </c>
      <c r="J70" s="48">
        <v>43464</v>
      </c>
      <c r="K70" s="48">
        <v>43565</v>
      </c>
      <c r="L70" s="49">
        <v>39</v>
      </c>
      <c r="M70" s="49">
        <v>140</v>
      </c>
      <c r="N70" s="40">
        <v>8487</v>
      </c>
      <c r="O70" s="42">
        <f t="shared" si="9"/>
        <v>59918.22</v>
      </c>
      <c r="Q70" s="42">
        <v>207</v>
      </c>
      <c r="R70" s="42">
        <v>16.25</v>
      </c>
      <c r="S70" s="42">
        <f t="shared" si="10"/>
        <v>1461.42</v>
      </c>
      <c r="T70" s="40">
        <f>Q70*17</f>
        <v>3519</v>
      </c>
      <c r="X70" s="42">
        <v>210</v>
      </c>
      <c r="Y70" s="42">
        <f t="shared" si="11"/>
        <v>1482.6</v>
      </c>
      <c r="Z70" s="42">
        <f t="shared" si="12"/>
        <v>23748.075000000001</v>
      </c>
      <c r="AA70" s="42">
        <f t="shared" si="13"/>
        <v>-36170.145000000004</v>
      </c>
    </row>
    <row r="71" spans="1:27" hidden="1" x14ac:dyDescent="0.3">
      <c r="A71" s="40">
        <v>756</v>
      </c>
      <c r="B71" s="40" t="s">
        <v>111</v>
      </c>
      <c r="C71" s="40" t="s">
        <v>1245</v>
      </c>
      <c r="D71" s="40" t="s">
        <v>1246</v>
      </c>
      <c r="E71" s="44" t="s">
        <v>1391</v>
      </c>
      <c r="F71" s="38" t="s">
        <v>1765</v>
      </c>
      <c r="G71" s="38" t="s">
        <v>145</v>
      </c>
      <c r="H71" s="40">
        <v>35</v>
      </c>
      <c r="I71" s="48">
        <v>43424</v>
      </c>
      <c r="J71" s="48">
        <v>43461</v>
      </c>
      <c r="K71" s="48">
        <v>43566</v>
      </c>
      <c r="L71" s="49">
        <v>37</v>
      </c>
      <c r="M71" s="49">
        <v>142</v>
      </c>
      <c r="N71" s="40">
        <v>12810</v>
      </c>
      <c r="O71" s="42">
        <f t="shared" si="9"/>
        <v>90438.599999999991</v>
      </c>
      <c r="Q71" s="42">
        <v>525</v>
      </c>
      <c r="R71" s="42">
        <f t="shared" ref="R71:R134" si="14">T71/Q71</f>
        <v>17.5</v>
      </c>
      <c r="S71" s="42">
        <f t="shared" si="10"/>
        <v>3706.5</v>
      </c>
      <c r="T71" s="40">
        <f>525*17.5</f>
        <v>9187.5</v>
      </c>
      <c r="U71" s="42">
        <v>460</v>
      </c>
      <c r="W71" s="121"/>
      <c r="X71" s="49">
        <f t="shared" ref="X71:X102" si="15">Q71-78</f>
        <v>447</v>
      </c>
      <c r="Y71" s="42">
        <f t="shared" si="11"/>
        <v>3155.82</v>
      </c>
      <c r="Z71" s="42">
        <f t="shared" si="12"/>
        <v>64863.75</v>
      </c>
      <c r="AA71" s="42">
        <f t="shared" si="13"/>
        <v>-25574.849999999991</v>
      </c>
    </row>
    <row r="72" spans="1:27" hidden="1" x14ac:dyDescent="0.3">
      <c r="A72" s="40">
        <v>757</v>
      </c>
      <c r="B72" s="40" t="s">
        <v>111</v>
      </c>
      <c r="C72" s="40" t="s">
        <v>1245</v>
      </c>
      <c r="D72" s="40" t="s">
        <v>1246</v>
      </c>
      <c r="E72" s="44" t="s">
        <v>1392</v>
      </c>
      <c r="F72" s="38" t="s">
        <v>1769</v>
      </c>
      <c r="G72" s="38" t="s">
        <v>149</v>
      </c>
      <c r="H72" s="40">
        <v>35</v>
      </c>
      <c r="I72" s="48">
        <v>43427</v>
      </c>
      <c r="J72" s="48">
        <v>43466</v>
      </c>
      <c r="K72" s="48">
        <v>43568</v>
      </c>
      <c r="L72" s="49">
        <v>39</v>
      </c>
      <c r="M72" s="49">
        <v>141</v>
      </c>
      <c r="N72" s="40">
        <v>10250</v>
      </c>
      <c r="O72" s="42">
        <f t="shared" si="9"/>
        <v>72364.999999999985</v>
      </c>
      <c r="Q72" s="42">
        <v>485</v>
      </c>
      <c r="R72" s="42">
        <f t="shared" si="14"/>
        <v>17.25</v>
      </c>
      <c r="S72" s="42">
        <f t="shared" si="10"/>
        <v>3424.1</v>
      </c>
      <c r="T72" s="40">
        <f>485*17.25</f>
        <v>8366.25</v>
      </c>
      <c r="U72" s="42">
        <v>450</v>
      </c>
      <c r="W72" s="121"/>
      <c r="X72" s="49">
        <f t="shared" si="15"/>
        <v>407</v>
      </c>
      <c r="Y72" s="42">
        <f t="shared" si="11"/>
        <v>2873.4199999999996</v>
      </c>
      <c r="Z72" s="42">
        <f t="shared" si="12"/>
        <v>59065.724999999999</v>
      </c>
      <c r="AA72" s="42">
        <f t="shared" si="13"/>
        <v>-13299.274999999987</v>
      </c>
    </row>
    <row r="73" spans="1:27" hidden="1" x14ac:dyDescent="0.3">
      <c r="A73" s="40">
        <v>758</v>
      </c>
      <c r="B73" s="40" t="s">
        <v>111</v>
      </c>
      <c r="C73" s="40" t="s">
        <v>1245</v>
      </c>
      <c r="D73" s="40" t="s">
        <v>1246</v>
      </c>
      <c r="E73" s="44" t="s">
        <v>1393</v>
      </c>
      <c r="F73" s="38" t="s">
        <v>1770</v>
      </c>
      <c r="G73" s="38" t="s">
        <v>150</v>
      </c>
      <c r="H73" s="40">
        <v>35</v>
      </c>
      <c r="I73" s="48">
        <v>43430</v>
      </c>
      <c r="J73" s="48">
        <v>43469</v>
      </c>
      <c r="K73" s="48">
        <v>43571</v>
      </c>
      <c r="L73" s="49">
        <v>39</v>
      </c>
      <c r="M73" s="49">
        <v>141</v>
      </c>
      <c r="N73" s="40">
        <v>10570</v>
      </c>
      <c r="O73" s="42">
        <f t="shared" si="9"/>
        <v>74624.2</v>
      </c>
      <c r="Q73" s="42">
        <v>485</v>
      </c>
      <c r="R73" s="42">
        <f t="shared" si="14"/>
        <v>17</v>
      </c>
      <c r="S73" s="42">
        <f t="shared" si="10"/>
        <v>3424.1</v>
      </c>
      <c r="T73" s="40">
        <f>485*17</f>
        <v>8245</v>
      </c>
      <c r="U73" s="42">
        <v>440</v>
      </c>
      <c r="W73" s="121"/>
      <c r="X73" s="49">
        <f t="shared" si="15"/>
        <v>407</v>
      </c>
      <c r="Y73" s="42">
        <f t="shared" si="11"/>
        <v>2873.4199999999996</v>
      </c>
      <c r="Z73" s="42">
        <f t="shared" si="12"/>
        <v>58209.7</v>
      </c>
      <c r="AA73" s="42">
        <f t="shared" si="13"/>
        <v>-16414.5</v>
      </c>
    </row>
    <row r="74" spans="1:27" hidden="1" x14ac:dyDescent="0.3">
      <c r="A74" s="40">
        <v>759</v>
      </c>
      <c r="B74" s="40" t="s">
        <v>111</v>
      </c>
      <c r="C74" s="40" t="s">
        <v>1245</v>
      </c>
      <c r="D74" s="40" t="s">
        <v>1246</v>
      </c>
      <c r="E74" s="44" t="s">
        <v>1394</v>
      </c>
      <c r="F74" s="38" t="s">
        <v>1771</v>
      </c>
      <c r="G74" s="38" t="s">
        <v>151</v>
      </c>
      <c r="H74" s="40">
        <v>35</v>
      </c>
      <c r="I74" s="48">
        <v>43425</v>
      </c>
      <c r="J74" s="48">
        <v>43462</v>
      </c>
      <c r="K74" s="48">
        <v>43567</v>
      </c>
      <c r="L74" s="49">
        <v>37</v>
      </c>
      <c r="M74" s="49">
        <v>142</v>
      </c>
      <c r="N74" s="40">
        <v>10340</v>
      </c>
      <c r="O74" s="42">
        <f t="shared" si="9"/>
        <v>73000.400000000009</v>
      </c>
      <c r="Q74" s="42">
        <v>470</v>
      </c>
      <c r="R74" s="42">
        <f t="shared" si="14"/>
        <v>17.25</v>
      </c>
      <c r="S74" s="42">
        <f t="shared" si="10"/>
        <v>3318.2</v>
      </c>
      <c r="T74" s="40">
        <f>470*17.25</f>
        <v>8107.5</v>
      </c>
      <c r="U74" s="42">
        <v>435</v>
      </c>
      <c r="W74" s="121"/>
      <c r="X74" s="49">
        <f t="shared" si="15"/>
        <v>392</v>
      </c>
      <c r="Y74" s="42">
        <f t="shared" si="11"/>
        <v>2767.52</v>
      </c>
      <c r="Z74" s="42">
        <f t="shared" si="12"/>
        <v>57238.95</v>
      </c>
      <c r="AA74" s="42">
        <f t="shared" si="13"/>
        <v>-15761.450000000012</v>
      </c>
    </row>
    <row r="75" spans="1:27" hidden="1" x14ac:dyDescent="0.3">
      <c r="A75" s="40">
        <v>760</v>
      </c>
      <c r="B75" s="40" t="s">
        <v>111</v>
      </c>
      <c r="C75" s="40" t="s">
        <v>1245</v>
      </c>
      <c r="D75" s="40" t="s">
        <v>1246</v>
      </c>
      <c r="E75" s="44" t="s">
        <v>1395</v>
      </c>
      <c r="F75" s="38" t="s">
        <v>1772</v>
      </c>
      <c r="G75" s="38" t="s">
        <v>152</v>
      </c>
      <c r="H75" s="40">
        <v>35</v>
      </c>
      <c r="I75" s="48">
        <v>43439</v>
      </c>
      <c r="J75" s="48">
        <v>43473</v>
      </c>
      <c r="K75" s="48">
        <v>43581</v>
      </c>
      <c r="L75" s="49">
        <v>34</v>
      </c>
      <c r="M75" s="49">
        <v>142</v>
      </c>
      <c r="N75" s="40">
        <v>10270</v>
      </c>
      <c r="O75" s="42">
        <f t="shared" si="9"/>
        <v>72506.2</v>
      </c>
      <c r="Q75" s="42">
        <v>482</v>
      </c>
      <c r="R75" s="42">
        <f t="shared" si="14"/>
        <v>17.25</v>
      </c>
      <c r="S75" s="42">
        <f t="shared" si="10"/>
        <v>3402.92</v>
      </c>
      <c r="T75" s="40">
        <f>482*17.25</f>
        <v>8314.5</v>
      </c>
      <c r="U75" s="42">
        <v>435</v>
      </c>
      <c r="W75" s="121"/>
      <c r="X75" s="49">
        <f t="shared" si="15"/>
        <v>404</v>
      </c>
      <c r="Y75" s="42">
        <f t="shared" si="11"/>
        <v>2852.24</v>
      </c>
      <c r="Z75" s="42">
        <f t="shared" si="12"/>
        <v>58700.37</v>
      </c>
      <c r="AA75" s="42">
        <f t="shared" si="13"/>
        <v>-13805.829999999994</v>
      </c>
    </row>
    <row r="76" spans="1:27" hidden="1" x14ac:dyDescent="0.3">
      <c r="A76" s="40">
        <v>761</v>
      </c>
      <c r="B76" s="40" t="s">
        <v>111</v>
      </c>
      <c r="C76" s="40" t="s">
        <v>1245</v>
      </c>
      <c r="D76" s="40" t="s">
        <v>1246</v>
      </c>
      <c r="E76" s="44" t="s">
        <v>1396</v>
      </c>
      <c r="F76" s="38" t="s">
        <v>1773</v>
      </c>
      <c r="G76" s="38" t="s">
        <v>153</v>
      </c>
      <c r="H76" s="40">
        <v>35</v>
      </c>
      <c r="I76" s="48">
        <v>43428</v>
      </c>
      <c r="J76" s="48">
        <v>43463</v>
      </c>
      <c r="K76" s="48">
        <v>43570</v>
      </c>
      <c r="L76" s="49">
        <v>35</v>
      </c>
      <c r="M76" s="49">
        <v>142</v>
      </c>
      <c r="N76" s="40">
        <v>10810</v>
      </c>
      <c r="O76" s="42">
        <f t="shared" si="9"/>
        <v>76318.599999999991</v>
      </c>
      <c r="Q76" s="42">
        <v>492</v>
      </c>
      <c r="R76" s="42">
        <f t="shared" si="14"/>
        <v>17.5</v>
      </c>
      <c r="S76" s="42">
        <f t="shared" si="10"/>
        <v>3473.52</v>
      </c>
      <c r="T76" s="40">
        <f>492*17.5</f>
        <v>8610</v>
      </c>
      <c r="U76" s="42">
        <v>450</v>
      </c>
      <c r="W76" s="121"/>
      <c r="X76" s="49">
        <f t="shared" si="15"/>
        <v>414</v>
      </c>
      <c r="Y76" s="42">
        <f t="shared" si="11"/>
        <v>2922.84</v>
      </c>
      <c r="Z76" s="42">
        <f t="shared" si="12"/>
        <v>60786.6</v>
      </c>
      <c r="AA76" s="42">
        <f t="shared" si="13"/>
        <v>-15531.999999999993</v>
      </c>
    </row>
    <row r="77" spans="1:27" hidden="1" x14ac:dyDescent="0.3">
      <c r="A77" s="40">
        <v>762</v>
      </c>
      <c r="B77" s="40" t="s">
        <v>111</v>
      </c>
      <c r="C77" s="40" t="s">
        <v>1245</v>
      </c>
      <c r="D77" s="40" t="s">
        <v>1246</v>
      </c>
      <c r="E77" s="44" t="s">
        <v>1397</v>
      </c>
      <c r="F77" s="38" t="s">
        <v>1774</v>
      </c>
      <c r="G77" s="38" t="s">
        <v>147</v>
      </c>
      <c r="H77" s="40">
        <v>35</v>
      </c>
      <c r="I77" s="48">
        <v>43428</v>
      </c>
      <c r="J77" s="48">
        <v>43467</v>
      </c>
      <c r="K77" s="48">
        <v>43570</v>
      </c>
      <c r="L77" s="49">
        <v>39</v>
      </c>
      <c r="M77" s="49">
        <v>142</v>
      </c>
      <c r="N77" s="40">
        <v>10590</v>
      </c>
      <c r="O77" s="42">
        <f t="shared" si="9"/>
        <v>74765.399999999994</v>
      </c>
      <c r="Q77" s="42">
        <v>485</v>
      </c>
      <c r="R77" s="42">
        <f t="shared" si="14"/>
        <v>17.25</v>
      </c>
      <c r="S77" s="42">
        <f t="shared" si="10"/>
        <v>3424.1</v>
      </c>
      <c r="T77" s="40">
        <f>485*17.25</f>
        <v>8366.25</v>
      </c>
      <c r="U77" s="42">
        <v>460</v>
      </c>
      <c r="W77" s="121"/>
      <c r="X77" s="49">
        <f t="shared" si="15"/>
        <v>407</v>
      </c>
      <c r="Y77" s="42">
        <f t="shared" si="11"/>
        <v>2873.4199999999996</v>
      </c>
      <c r="Z77" s="42">
        <f t="shared" si="12"/>
        <v>59065.724999999999</v>
      </c>
      <c r="AA77" s="42">
        <f t="shared" si="13"/>
        <v>-15699.674999999996</v>
      </c>
    </row>
    <row r="78" spans="1:27" hidden="1" x14ac:dyDescent="0.3">
      <c r="A78" s="40">
        <v>763</v>
      </c>
      <c r="B78" s="40" t="s">
        <v>111</v>
      </c>
      <c r="C78" s="40" t="s">
        <v>1245</v>
      </c>
      <c r="D78" s="40" t="s">
        <v>1246</v>
      </c>
      <c r="E78" s="44" t="s">
        <v>1398</v>
      </c>
      <c r="F78" s="38" t="s">
        <v>154</v>
      </c>
      <c r="G78" s="121" t="s">
        <v>155</v>
      </c>
      <c r="H78" s="40">
        <v>35</v>
      </c>
      <c r="I78" s="48">
        <v>43426</v>
      </c>
      <c r="J78" s="48">
        <v>43463</v>
      </c>
      <c r="K78" s="48">
        <v>43569</v>
      </c>
      <c r="L78" s="49">
        <v>37</v>
      </c>
      <c r="M78" s="49">
        <v>143</v>
      </c>
      <c r="N78" s="40">
        <v>10700</v>
      </c>
      <c r="O78" s="42">
        <f t="shared" si="9"/>
        <v>75542</v>
      </c>
      <c r="Q78" s="42">
        <v>471</v>
      </c>
      <c r="R78" s="42">
        <f t="shared" si="14"/>
        <v>17.5</v>
      </c>
      <c r="S78" s="42">
        <f t="shared" si="10"/>
        <v>3325.2599999999998</v>
      </c>
      <c r="T78" s="40">
        <f>471*17.5</f>
        <v>8242.5</v>
      </c>
      <c r="U78" s="42">
        <v>446</v>
      </c>
      <c r="W78" s="121"/>
      <c r="X78" s="49">
        <f t="shared" si="15"/>
        <v>393</v>
      </c>
      <c r="Y78" s="42">
        <f t="shared" si="11"/>
        <v>2774.58</v>
      </c>
      <c r="Z78" s="42">
        <f t="shared" si="12"/>
        <v>58192.049999999996</v>
      </c>
      <c r="AA78" s="42">
        <f t="shared" si="13"/>
        <v>-17349.950000000004</v>
      </c>
    </row>
    <row r="79" spans="1:27" hidden="1" x14ac:dyDescent="0.3">
      <c r="A79" s="40">
        <v>764</v>
      </c>
      <c r="B79" s="40" t="s">
        <v>111</v>
      </c>
      <c r="C79" s="40" t="s">
        <v>1245</v>
      </c>
      <c r="D79" s="40" t="s">
        <v>1246</v>
      </c>
      <c r="E79" s="44" t="s">
        <v>1399</v>
      </c>
      <c r="F79" s="121" t="s">
        <v>158</v>
      </c>
      <c r="G79" s="121" t="s">
        <v>159</v>
      </c>
      <c r="H79" s="40">
        <v>35</v>
      </c>
      <c r="I79" s="48">
        <v>43432</v>
      </c>
      <c r="J79" s="48">
        <v>43472</v>
      </c>
      <c r="K79" s="48">
        <v>43573</v>
      </c>
      <c r="L79" s="49">
        <v>40</v>
      </c>
      <c r="M79" s="49">
        <v>141</v>
      </c>
      <c r="N79" s="40">
        <v>10720</v>
      </c>
      <c r="O79" s="42">
        <f t="shared" si="9"/>
        <v>75683.199999999997</v>
      </c>
      <c r="Q79" s="42">
        <v>475</v>
      </c>
      <c r="R79" s="42">
        <f t="shared" si="14"/>
        <v>182.17105263157896</v>
      </c>
      <c r="S79" s="42">
        <f t="shared" si="10"/>
        <v>3353.5</v>
      </c>
      <c r="T79" s="40">
        <f>4875*17.75</f>
        <v>86531.25</v>
      </c>
      <c r="U79" s="42">
        <v>455</v>
      </c>
      <c r="W79" s="121"/>
      <c r="X79" s="49">
        <f t="shared" si="15"/>
        <v>397</v>
      </c>
      <c r="Y79" s="42">
        <f t="shared" si="11"/>
        <v>2802.82</v>
      </c>
      <c r="Z79" s="42">
        <f t="shared" si="12"/>
        <v>610910.625</v>
      </c>
      <c r="AA79" s="42">
        <f t="shared" si="13"/>
        <v>535227.42500000005</v>
      </c>
    </row>
    <row r="80" spans="1:27" hidden="1" x14ac:dyDescent="0.3">
      <c r="A80" s="40">
        <v>765</v>
      </c>
      <c r="B80" s="40" t="s">
        <v>111</v>
      </c>
      <c r="C80" s="40" t="s">
        <v>1245</v>
      </c>
      <c r="D80" s="40" t="s">
        <v>1246</v>
      </c>
      <c r="E80" s="44" t="s">
        <v>1400</v>
      </c>
      <c r="F80" s="121" t="s">
        <v>160</v>
      </c>
      <c r="G80" s="121" t="s">
        <v>157</v>
      </c>
      <c r="H80" s="40">
        <v>35</v>
      </c>
      <c r="I80" s="48">
        <v>43428</v>
      </c>
      <c r="J80" s="48">
        <v>43466</v>
      </c>
      <c r="K80" s="48">
        <v>43570</v>
      </c>
      <c r="L80" s="49">
        <v>38</v>
      </c>
      <c r="M80" s="49">
        <v>142</v>
      </c>
      <c r="N80" s="40">
        <v>10740</v>
      </c>
      <c r="O80" s="42">
        <f t="shared" si="9"/>
        <v>75824.399999999994</v>
      </c>
      <c r="Q80" s="42">
        <v>465</v>
      </c>
      <c r="R80" s="42">
        <f t="shared" si="14"/>
        <v>17.5</v>
      </c>
      <c r="S80" s="42">
        <f t="shared" si="10"/>
        <v>3282.9</v>
      </c>
      <c r="T80" s="40">
        <f>465*17.5</f>
        <v>8137.5</v>
      </c>
      <c r="U80" s="42">
        <v>430</v>
      </c>
      <c r="W80" s="121"/>
      <c r="X80" s="49">
        <f t="shared" si="15"/>
        <v>387</v>
      </c>
      <c r="Y80" s="42">
        <f t="shared" si="11"/>
        <v>2732.22</v>
      </c>
      <c r="Z80" s="42">
        <f t="shared" si="12"/>
        <v>57450.75</v>
      </c>
      <c r="AA80" s="42">
        <f t="shared" si="13"/>
        <v>-18373.649999999994</v>
      </c>
    </row>
    <row r="81" spans="1:27" hidden="1" x14ac:dyDescent="0.3">
      <c r="A81" s="40">
        <v>766</v>
      </c>
      <c r="B81" s="40" t="s">
        <v>111</v>
      </c>
      <c r="C81" s="40" t="s">
        <v>1245</v>
      </c>
      <c r="D81" s="40" t="s">
        <v>1246</v>
      </c>
      <c r="E81" s="44" t="s">
        <v>1401</v>
      </c>
      <c r="F81" s="121" t="s">
        <v>161</v>
      </c>
      <c r="G81" s="121" t="s">
        <v>162</v>
      </c>
      <c r="H81" s="40">
        <v>35</v>
      </c>
      <c r="I81" s="48">
        <v>43428</v>
      </c>
      <c r="J81" s="48">
        <v>43466</v>
      </c>
      <c r="K81" s="48">
        <v>43571</v>
      </c>
      <c r="L81" s="49">
        <v>38</v>
      </c>
      <c r="M81" s="49">
        <v>143</v>
      </c>
      <c r="N81" s="40">
        <v>10370</v>
      </c>
      <c r="O81" s="42">
        <f t="shared" si="9"/>
        <v>73212.2</v>
      </c>
      <c r="Q81" s="42">
        <v>460</v>
      </c>
      <c r="R81" s="42">
        <f t="shared" si="14"/>
        <v>17.5</v>
      </c>
      <c r="S81" s="42">
        <f t="shared" si="10"/>
        <v>3247.6</v>
      </c>
      <c r="T81" s="40">
        <f>460*17.5</f>
        <v>8050</v>
      </c>
      <c r="U81" s="42">
        <v>425</v>
      </c>
      <c r="W81" s="121"/>
      <c r="X81" s="49">
        <f t="shared" si="15"/>
        <v>382</v>
      </c>
      <c r="Y81" s="42">
        <f t="shared" si="11"/>
        <v>2696.92</v>
      </c>
      <c r="Z81" s="42">
        <f t="shared" si="12"/>
        <v>56833</v>
      </c>
      <c r="AA81" s="42">
        <f t="shared" si="13"/>
        <v>-16379.199999999997</v>
      </c>
    </row>
    <row r="82" spans="1:27" hidden="1" x14ac:dyDescent="0.3">
      <c r="A82" s="40">
        <v>767</v>
      </c>
      <c r="B82" s="40" t="s">
        <v>111</v>
      </c>
      <c r="C82" s="40" t="s">
        <v>1245</v>
      </c>
      <c r="D82" s="40" t="s">
        <v>1246</v>
      </c>
      <c r="E82" s="44" t="s">
        <v>1402</v>
      </c>
      <c r="F82" s="121" t="s">
        <v>187</v>
      </c>
      <c r="G82" s="121" t="s">
        <v>188</v>
      </c>
      <c r="H82" s="40">
        <v>35</v>
      </c>
      <c r="I82" s="48">
        <v>43424</v>
      </c>
      <c r="J82" s="48">
        <v>43460</v>
      </c>
      <c r="K82" s="48">
        <v>43567</v>
      </c>
      <c r="L82" s="49">
        <v>36</v>
      </c>
      <c r="M82" s="49">
        <v>143</v>
      </c>
      <c r="N82" s="40">
        <v>10610</v>
      </c>
      <c r="O82" s="42">
        <f t="shared" si="9"/>
        <v>74906.600000000006</v>
      </c>
      <c r="Q82" s="42">
        <v>485</v>
      </c>
      <c r="R82" s="42">
        <f t="shared" si="14"/>
        <v>17.25</v>
      </c>
      <c r="S82" s="42">
        <f t="shared" si="10"/>
        <v>3424.1</v>
      </c>
      <c r="T82" s="40">
        <f>485*17.25</f>
        <v>8366.25</v>
      </c>
      <c r="U82" s="42">
        <v>440</v>
      </c>
      <c r="W82" s="121"/>
      <c r="X82" s="49">
        <f t="shared" si="15"/>
        <v>407</v>
      </c>
      <c r="Y82" s="42">
        <f t="shared" si="11"/>
        <v>2873.4199999999996</v>
      </c>
      <c r="Z82" s="42">
        <f t="shared" si="12"/>
        <v>59065.724999999999</v>
      </c>
      <c r="AA82" s="42">
        <f t="shared" si="13"/>
        <v>-15840.875000000007</v>
      </c>
    </row>
    <row r="83" spans="1:27" hidden="1" x14ac:dyDescent="0.3">
      <c r="A83" s="40">
        <v>768</v>
      </c>
      <c r="B83" s="40" t="s">
        <v>111</v>
      </c>
      <c r="C83" s="40" t="s">
        <v>1245</v>
      </c>
      <c r="D83" s="40" t="s">
        <v>1246</v>
      </c>
      <c r="E83" s="44" t="s">
        <v>1403</v>
      </c>
      <c r="F83" s="121" t="s">
        <v>189</v>
      </c>
      <c r="G83" s="121" t="s">
        <v>190</v>
      </c>
      <c r="H83" s="40">
        <v>35</v>
      </c>
      <c r="I83" s="48">
        <v>43427</v>
      </c>
      <c r="J83" s="48">
        <v>43463</v>
      </c>
      <c r="K83" s="48">
        <v>43569</v>
      </c>
      <c r="L83" s="49">
        <v>36</v>
      </c>
      <c r="M83" s="49">
        <v>142</v>
      </c>
      <c r="N83" s="40">
        <v>11140</v>
      </c>
      <c r="O83" s="42">
        <f t="shared" si="9"/>
        <v>78648.399999999994</v>
      </c>
      <c r="Q83" s="42">
        <v>470</v>
      </c>
      <c r="R83" s="42">
        <f t="shared" si="14"/>
        <v>17</v>
      </c>
      <c r="S83" s="42">
        <f t="shared" si="10"/>
        <v>3318.2</v>
      </c>
      <c r="T83" s="40">
        <f>470*17</f>
        <v>7990</v>
      </c>
      <c r="U83" s="42">
        <v>435</v>
      </c>
      <c r="W83" s="121"/>
      <c r="X83" s="49">
        <f t="shared" si="15"/>
        <v>392</v>
      </c>
      <c r="Y83" s="42">
        <f t="shared" si="11"/>
        <v>2767.52</v>
      </c>
      <c r="Z83" s="42">
        <f t="shared" si="12"/>
        <v>56409.399999999994</v>
      </c>
      <c r="AA83" s="42">
        <f t="shared" si="13"/>
        <v>-22239</v>
      </c>
    </row>
    <row r="84" spans="1:27" hidden="1" x14ac:dyDescent="0.3">
      <c r="A84" s="40">
        <v>781</v>
      </c>
      <c r="B84" s="40" t="s">
        <v>111</v>
      </c>
      <c r="C84" s="40" t="s">
        <v>1276</v>
      </c>
      <c r="D84" s="40" t="s">
        <v>1246</v>
      </c>
      <c r="E84" s="44" t="s">
        <v>1416</v>
      </c>
      <c r="F84" s="121" t="s">
        <v>216</v>
      </c>
      <c r="G84" s="121" t="s">
        <v>217</v>
      </c>
      <c r="H84" s="40">
        <v>35</v>
      </c>
      <c r="I84" s="48">
        <v>43426</v>
      </c>
      <c r="J84" s="48">
        <v>43468</v>
      </c>
      <c r="K84" s="48">
        <v>43568</v>
      </c>
      <c r="L84" s="49">
        <v>42</v>
      </c>
      <c r="M84" s="49">
        <v>142</v>
      </c>
      <c r="N84" s="40">
        <v>8350</v>
      </c>
      <c r="O84" s="42">
        <f t="shared" si="9"/>
        <v>58951</v>
      </c>
      <c r="Q84" s="42">
        <v>265</v>
      </c>
      <c r="R84" s="42">
        <f t="shared" si="14"/>
        <v>17.5</v>
      </c>
      <c r="S84" s="42">
        <f t="shared" si="10"/>
        <v>1870.8999999999999</v>
      </c>
      <c r="T84" s="40">
        <f>265*17.5</f>
        <v>4637.5</v>
      </c>
      <c r="U84" s="42">
        <v>260</v>
      </c>
      <c r="W84" s="121"/>
      <c r="X84" s="49">
        <f t="shared" si="15"/>
        <v>187</v>
      </c>
      <c r="Y84" s="42">
        <f t="shared" si="11"/>
        <v>1320.2199999999998</v>
      </c>
      <c r="Z84" s="42">
        <f t="shared" si="12"/>
        <v>32740.749999999996</v>
      </c>
      <c r="AA84" s="42">
        <f t="shared" si="13"/>
        <v>-26210.250000000004</v>
      </c>
    </row>
    <row r="85" spans="1:27" hidden="1" x14ac:dyDescent="0.3">
      <c r="A85" s="40">
        <v>782</v>
      </c>
      <c r="B85" s="40" t="s">
        <v>111</v>
      </c>
      <c r="C85" s="40" t="s">
        <v>1276</v>
      </c>
      <c r="D85" s="40" t="s">
        <v>1246</v>
      </c>
      <c r="E85" s="44" t="s">
        <v>1417</v>
      </c>
      <c r="F85" s="121" t="s">
        <v>218</v>
      </c>
      <c r="G85" s="121" t="s">
        <v>209</v>
      </c>
      <c r="H85" s="40">
        <v>35</v>
      </c>
      <c r="I85" s="48">
        <v>43424</v>
      </c>
      <c r="J85" s="48">
        <v>43467</v>
      </c>
      <c r="K85" s="48">
        <v>43567</v>
      </c>
      <c r="L85" s="49">
        <v>43</v>
      </c>
      <c r="M85" s="49">
        <v>143</v>
      </c>
      <c r="N85" s="40">
        <v>8980</v>
      </c>
      <c r="O85" s="42">
        <f t="shared" si="9"/>
        <v>63398.799999999996</v>
      </c>
      <c r="Q85" s="42">
        <v>270</v>
      </c>
      <c r="R85" s="42">
        <f t="shared" si="14"/>
        <v>17.75</v>
      </c>
      <c r="S85" s="42">
        <f t="shared" si="10"/>
        <v>1906.2</v>
      </c>
      <c r="T85" s="40">
        <f>270*17.75</f>
        <v>4792.5</v>
      </c>
      <c r="U85" s="42">
        <v>260</v>
      </c>
      <c r="W85" s="121"/>
      <c r="X85" s="49">
        <f t="shared" si="15"/>
        <v>192</v>
      </c>
      <c r="Y85" s="42">
        <f t="shared" si="11"/>
        <v>1355.52</v>
      </c>
      <c r="Z85" s="42">
        <f t="shared" si="12"/>
        <v>33835.050000000003</v>
      </c>
      <c r="AA85" s="42">
        <f t="shared" si="13"/>
        <v>-29563.749999999993</v>
      </c>
    </row>
    <row r="86" spans="1:27" hidden="1" x14ac:dyDescent="0.3">
      <c r="A86" s="40">
        <v>783</v>
      </c>
      <c r="B86" s="40" t="s">
        <v>111</v>
      </c>
      <c r="C86" s="40" t="s">
        <v>1276</v>
      </c>
      <c r="D86" s="40" t="s">
        <v>1246</v>
      </c>
      <c r="E86" s="44" t="s">
        <v>1418</v>
      </c>
      <c r="F86" s="121" t="s">
        <v>219</v>
      </c>
      <c r="G86" s="121" t="s">
        <v>220</v>
      </c>
      <c r="H86" s="40">
        <v>35</v>
      </c>
      <c r="I86" s="48">
        <v>43425</v>
      </c>
      <c r="J86" s="48">
        <v>43463</v>
      </c>
      <c r="K86" s="48">
        <v>43568</v>
      </c>
      <c r="L86" s="49">
        <v>38</v>
      </c>
      <c r="M86" s="49">
        <v>143</v>
      </c>
      <c r="N86" s="40">
        <v>9395</v>
      </c>
      <c r="O86" s="42">
        <f t="shared" si="9"/>
        <v>66328.7</v>
      </c>
      <c r="Q86" s="42">
        <v>380</v>
      </c>
      <c r="R86" s="42">
        <f t="shared" si="14"/>
        <v>17.5</v>
      </c>
      <c r="S86" s="42">
        <f t="shared" si="10"/>
        <v>2682.8</v>
      </c>
      <c r="T86" s="40">
        <f>380*17.5</f>
        <v>6650</v>
      </c>
      <c r="U86" s="42">
        <v>360</v>
      </c>
      <c r="W86" s="121"/>
      <c r="X86" s="49">
        <f t="shared" si="15"/>
        <v>302</v>
      </c>
      <c r="Y86" s="42">
        <f t="shared" si="11"/>
        <v>2132.12</v>
      </c>
      <c r="Z86" s="42">
        <f t="shared" si="12"/>
        <v>46949</v>
      </c>
      <c r="AA86" s="42">
        <f t="shared" si="13"/>
        <v>-19379.699999999997</v>
      </c>
    </row>
    <row r="87" spans="1:27" hidden="1" x14ac:dyDescent="0.3">
      <c r="A87" s="40">
        <v>784</v>
      </c>
      <c r="B87" s="40" t="s">
        <v>111</v>
      </c>
      <c r="C87" s="40" t="s">
        <v>1276</v>
      </c>
      <c r="D87" s="40" t="s">
        <v>1246</v>
      </c>
      <c r="E87" s="44" t="s">
        <v>1419</v>
      </c>
      <c r="F87" s="121" t="s">
        <v>221</v>
      </c>
      <c r="G87" s="121" t="s">
        <v>222</v>
      </c>
      <c r="H87" s="40">
        <v>35</v>
      </c>
      <c r="I87" s="48">
        <v>43428</v>
      </c>
      <c r="J87" s="48">
        <v>43462</v>
      </c>
      <c r="K87" s="48">
        <v>43570</v>
      </c>
      <c r="L87" s="49">
        <v>34</v>
      </c>
      <c r="M87" s="49">
        <v>142</v>
      </c>
      <c r="N87" s="40">
        <v>10450</v>
      </c>
      <c r="O87" s="42">
        <f t="shared" si="9"/>
        <v>73777</v>
      </c>
      <c r="Q87" s="42">
        <v>485</v>
      </c>
      <c r="R87" s="42">
        <f t="shared" si="14"/>
        <v>17.25</v>
      </c>
      <c r="S87" s="42">
        <f t="shared" si="10"/>
        <v>3424.1</v>
      </c>
      <c r="T87" s="40">
        <f>485*17.25</f>
        <v>8366.25</v>
      </c>
      <c r="U87" s="42">
        <v>440</v>
      </c>
      <c r="W87" s="121"/>
      <c r="X87" s="49">
        <f t="shared" si="15"/>
        <v>407</v>
      </c>
      <c r="Y87" s="42">
        <f t="shared" si="11"/>
        <v>2873.4199999999996</v>
      </c>
      <c r="Z87" s="42">
        <f t="shared" si="12"/>
        <v>59065.724999999999</v>
      </c>
      <c r="AA87" s="42">
        <f t="shared" si="13"/>
        <v>-14711.275000000001</v>
      </c>
    </row>
    <row r="88" spans="1:27" hidden="1" x14ac:dyDescent="0.3">
      <c r="A88" s="40">
        <v>785</v>
      </c>
      <c r="B88" s="40" t="s">
        <v>111</v>
      </c>
      <c r="C88" s="40" t="s">
        <v>1276</v>
      </c>
      <c r="D88" s="40" t="s">
        <v>1246</v>
      </c>
      <c r="E88" s="44" t="s">
        <v>1420</v>
      </c>
      <c r="F88" s="121" t="s">
        <v>223</v>
      </c>
      <c r="G88" s="121" t="s">
        <v>224</v>
      </c>
      <c r="H88" s="40">
        <v>35</v>
      </c>
      <c r="I88" s="48">
        <v>43424</v>
      </c>
      <c r="J88" s="48">
        <v>43460</v>
      </c>
      <c r="K88" s="48">
        <v>43570</v>
      </c>
      <c r="L88" s="49">
        <v>36</v>
      </c>
      <c r="M88" s="49">
        <v>146</v>
      </c>
      <c r="N88" s="40">
        <v>6210</v>
      </c>
      <c r="O88" s="42">
        <f t="shared" si="9"/>
        <v>43842.6</v>
      </c>
      <c r="Q88" s="42">
        <v>314</v>
      </c>
      <c r="R88" s="42">
        <f t="shared" si="14"/>
        <v>15.5</v>
      </c>
      <c r="S88" s="42">
        <f t="shared" si="10"/>
        <v>2216.84</v>
      </c>
      <c r="T88" s="40">
        <f>314*15.5</f>
        <v>4867</v>
      </c>
      <c r="U88" s="42">
        <v>290</v>
      </c>
      <c r="W88" s="121"/>
      <c r="X88" s="49">
        <f t="shared" si="15"/>
        <v>236</v>
      </c>
      <c r="Y88" s="42">
        <f t="shared" si="11"/>
        <v>1666.1599999999999</v>
      </c>
      <c r="Z88" s="42">
        <f t="shared" si="12"/>
        <v>34361.020000000004</v>
      </c>
      <c r="AA88" s="42">
        <f t="shared" si="13"/>
        <v>-9481.5799999999945</v>
      </c>
    </row>
    <row r="89" spans="1:27" hidden="1" x14ac:dyDescent="0.3">
      <c r="A89" s="40">
        <v>786</v>
      </c>
      <c r="B89" s="40" t="s">
        <v>111</v>
      </c>
      <c r="C89" s="40" t="s">
        <v>1276</v>
      </c>
      <c r="D89" s="40" t="s">
        <v>1246</v>
      </c>
      <c r="E89" s="44" t="s">
        <v>1421</v>
      </c>
      <c r="F89" s="121" t="s">
        <v>225</v>
      </c>
      <c r="G89" s="121" t="s">
        <v>226</v>
      </c>
      <c r="H89" s="40">
        <v>35</v>
      </c>
      <c r="I89" s="48">
        <v>43424</v>
      </c>
      <c r="J89" s="48">
        <v>43463</v>
      </c>
      <c r="K89" s="48">
        <v>43567</v>
      </c>
      <c r="L89" s="49">
        <v>39</v>
      </c>
      <c r="M89" s="49">
        <v>143</v>
      </c>
      <c r="N89" s="40">
        <v>9410</v>
      </c>
      <c r="O89" s="42">
        <f t="shared" si="9"/>
        <v>66434.599999999991</v>
      </c>
      <c r="Q89" s="42">
        <v>495</v>
      </c>
      <c r="R89" s="42">
        <f t="shared" si="14"/>
        <v>17</v>
      </c>
      <c r="S89" s="42">
        <f t="shared" si="10"/>
        <v>3494.7</v>
      </c>
      <c r="T89" s="40">
        <f>495*17</f>
        <v>8415</v>
      </c>
      <c r="U89" s="42">
        <v>460</v>
      </c>
      <c r="W89" s="121"/>
      <c r="X89" s="49">
        <f t="shared" si="15"/>
        <v>417</v>
      </c>
      <c r="Y89" s="42">
        <f t="shared" si="11"/>
        <v>2944.02</v>
      </c>
      <c r="Z89" s="42">
        <f t="shared" si="12"/>
        <v>59409.899999999994</v>
      </c>
      <c r="AA89" s="42">
        <f t="shared" si="13"/>
        <v>-7024.6999999999971</v>
      </c>
    </row>
    <row r="90" spans="1:27" hidden="1" x14ac:dyDescent="0.3">
      <c r="A90" s="40">
        <v>787</v>
      </c>
      <c r="B90" s="40" t="s">
        <v>111</v>
      </c>
      <c r="C90" s="40" t="s">
        <v>1276</v>
      </c>
      <c r="D90" s="40" t="s">
        <v>1246</v>
      </c>
      <c r="E90" s="44" t="s">
        <v>1422</v>
      </c>
      <c r="F90" s="121" t="s">
        <v>227</v>
      </c>
      <c r="G90" s="40" t="s">
        <v>228</v>
      </c>
      <c r="H90" s="40">
        <v>35</v>
      </c>
      <c r="I90" s="48">
        <v>43423</v>
      </c>
      <c r="J90" s="48">
        <v>43462</v>
      </c>
      <c r="K90" s="48">
        <v>43566</v>
      </c>
      <c r="L90" s="49">
        <v>39</v>
      </c>
      <c r="M90" s="49">
        <v>143</v>
      </c>
      <c r="N90" s="40">
        <v>8960</v>
      </c>
      <c r="O90" s="42">
        <f t="shared" si="9"/>
        <v>63257.599999999999</v>
      </c>
      <c r="Q90" s="42">
        <v>465</v>
      </c>
      <c r="R90" s="42">
        <f t="shared" si="14"/>
        <v>17.5</v>
      </c>
      <c r="S90" s="42">
        <f t="shared" si="10"/>
        <v>3282.9</v>
      </c>
      <c r="T90" s="40">
        <f>465*17.5</f>
        <v>8137.5</v>
      </c>
      <c r="U90" s="42">
        <v>440</v>
      </c>
      <c r="W90" s="121"/>
      <c r="X90" s="49">
        <f t="shared" si="15"/>
        <v>387</v>
      </c>
      <c r="Y90" s="42">
        <f t="shared" si="11"/>
        <v>2732.22</v>
      </c>
      <c r="Z90" s="42">
        <f t="shared" si="12"/>
        <v>57450.75</v>
      </c>
      <c r="AA90" s="42">
        <f t="shared" si="13"/>
        <v>-5806.8499999999985</v>
      </c>
    </row>
    <row r="91" spans="1:27" hidden="1" x14ac:dyDescent="0.3">
      <c r="A91" s="40">
        <v>788</v>
      </c>
      <c r="B91" s="40" t="s">
        <v>111</v>
      </c>
      <c r="C91" s="40" t="s">
        <v>1276</v>
      </c>
      <c r="D91" s="40" t="s">
        <v>1246</v>
      </c>
      <c r="E91" s="44" t="s">
        <v>1423</v>
      </c>
      <c r="F91" s="40" t="s">
        <v>229</v>
      </c>
      <c r="G91" s="40" t="s">
        <v>230</v>
      </c>
      <c r="H91" s="40">
        <v>35</v>
      </c>
      <c r="I91" s="48">
        <v>43424</v>
      </c>
      <c r="J91" s="48">
        <v>43467</v>
      </c>
      <c r="K91" s="48">
        <v>43567</v>
      </c>
      <c r="L91" s="49">
        <v>43</v>
      </c>
      <c r="M91" s="49">
        <v>143</v>
      </c>
      <c r="N91" s="40">
        <v>9290</v>
      </c>
      <c r="O91" s="42">
        <f t="shared" si="9"/>
        <v>65587.400000000009</v>
      </c>
      <c r="Q91" s="42">
        <v>495</v>
      </c>
      <c r="R91" s="42">
        <f t="shared" si="14"/>
        <v>17.25</v>
      </c>
      <c r="S91" s="42">
        <f t="shared" si="10"/>
        <v>3494.7</v>
      </c>
      <c r="T91" s="40">
        <f>495*17.25</f>
        <v>8538.75</v>
      </c>
      <c r="U91" s="42">
        <v>430</v>
      </c>
      <c r="W91" s="121"/>
      <c r="X91" s="49">
        <f t="shared" si="15"/>
        <v>417</v>
      </c>
      <c r="Y91" s="42">
        <f t="shared" si="11"/>
        <v>2944.02</v>
      </c>
      <c r="Z91" s="42">
        <f t="shared" si="12"/>
        <v>60283.574999999997</v>
      </c>
      <c r="AA91" s="42">
        <f t="shared" si="13"/>
        <v>-5303.8250000000116</v>
      </c>
    </row>
    <row r="92" spans="1:27" hidden="1" x14ac:dyDescent="0.3">
      <c r="A92" s="40">
        <v>789</v>
      </c>
      <c r="B92" s="40" t="s">
        <v>111</v>
      </c>
      <c r="C92" s="40" t="s">
        <v>1276</v>
      </c>
      <c r="D92" s="40" t="s">
        <v>1246</v>
      </c>
      <c r="E92" s="44" t="s">
        <v>1424</v>
      </c>
      <c r="F92" s="40" t="s">
        <v>231</v>
      </c>
      <c r="G92" s="40" t="s">
        <v>232</v>
      </c>
      <c r="H92" s="40">
        <v>35</v>
      </c>
      <c r="I92" s="48">
        <v>43431</v>
      </c>
      <c r="J92" s="48">
        <v>43472</v>
      </c>
      <c r="K92" s="48">
        <v>43574</v>
      </c>
      <c r="L92" s="49">
        <v>41</v>
      </c>
      <c r="M92" s="49">
        <v>143</v>
      </c>
      <c r="N92" s="40">
        <v>9180</v>
      </c>
      <c r="O92" s="42">
        <f t="shared" si="9"/>
        <v>64810.799999999996</v>
      </c>
      <c r="Q92" s="42">
        <v>460</v>
      </c>
      <c r="R92" s="42">
        <f t="shared" si="14"/>
        <v>17.25</v>
      </c>
      <c r="S92" s="42">
        <f t="shared" si="10"/>
        <v>3247.6</v>
      </c>
      <c r="T92" s="40">
        <f>460*17.25</f>
        <v>7935</v>
      </c>
      <c r="U92" s="42">
        <v>425</v>
      </c>
      <c r="W92" s="121"/>
      <c r="X92" s="49">
        <f t="shared" si="15"/>
        <v>382</v>
      </c>
      <c r="Y92" s="42">
        <f t="shared" si="11"/>
        <v>2696.92</v>
      </c>
      <c r="Z92" s="42">
        <f t="shared" si="12"/>
        <v>56021.1</v>
      </c>
      <c r="AA92" s="42">
        <f t="shared" si="13"/>
        <v>-8789.6999999999971</v>
      </c>
    </row>
    <row r="93" spans="1:27" hidden="1" x14ac:dyDescent="0.3">
      <c r="A93" s="40">
        <v>790</v>
      </c>
      <c r="B93" s="40" t="s">
        <v>111</v>
      </c>
      <c r="C93" s="40" t="s">
        <v>1276</v>
      </c>
      <c r="D93" s="40" t="s">
        <v>1246</v>
      </c>
      <c r="E93" s="44" t="s">
        <v>1425</v>
      </c>
      <c r="F93" s="40" t="s">
        <v>233</v>
      </c>
      <c r="G93" s="40" t="s">
        <v>222</v>
      </c>
      <c r="H93" s="40">
        <v>35</v>
      </c>
      <c r="I93" s="48">
        <v>43436</v>
      </c>
      <c r="J93" s="48">
        <v>43478</v>
      </c>
      <c r="K93" s="48">
        <v>43578</v>
      </c>
      <c r="L93" s="49">
        <v>42</v>
      </c>
      <c r="M93" s="49">
        <v>142</v>
      </c>
      <c r="N93" s="40">
        <v>9220</v>
      </c>
      <c r="O93" s="42">
        <f t="shared" si="9"/>
        <v>65093.200000000004</v>
      </c>
      <c r="Q93" s="42">
        <v>420</v>
      </c>
      <c r="R93" s="42">
        <f t="shared" si="14"/>
        <v>17</v>
      </c>
      <c r="S93" s="42">
        <f t="shared" si="10"/>
        <v>2965.2</v>
      </c>
      <c r="T93" s="40">
        <f>420*17</f>
        <v>7140</v>
      </c>
      <c r="U93" s="42">
        <v>390</v>
      </c>
      <c r="W93" s="121"/>
      <c r="X93" s="49">
        <f t="shared" si="15"/>
        <v>342</v>
      </c>
      <c r="Y93" s="42">
        <f t="shared" si="11"/>
        <v>2414.52</v>
      </c>
      <c r="Z93" s="42">
        <f t="shared" si="12"/>
        <v>50408.399999999994</v>
      </c>
      <c r="AA93" s="42">
        <f t="shared" si="13"/>
        <v>-14684.80000000001</v>
      </c>
    </row>
    <row r="94" spans="1:27" hidden="1" x14ac:dyDescent="0.3">
      <c r="A94" s="40">
        <v>791</v>
      </c>
      <c r="B94" s="40" t="s">
        <v>111</v>
      </c>
      <c r="C94" s="40" t="s">
        <v>1276</v>
      </c>
      <c r="D94" s="40" t="s">
        <v>1246</v>
      </c>
      <c r="E94" s="44" t="s">
        <v>1426</v>
      </c>
      <c r="F94" s="40" t="s">
        <v>234</v>
      </c>
      <c r="G94" s="40" t="s">
        <v>235</v>
      </c>
      <c r="H94" s="40">
        <v>35</v>
      </c>
      <c r="I94" s="48">
        <v>43434</v>
      </c>
      <c r="J94" s="48">
        <v>43475</v>
      </c>
      <c r="K94" s="48">
        <v>43577</v>
      </c>
      <c r="L94" s="49">
        <v>41</v>
      </c>
      <c r="M94" s="49">
        <v>143</v>
      </c>
      <c r="N94" s="40">
        <v>8490</v>
      </c>
      <c r="O94" s="42">
        <f t="shared" si="9"/>
        <v>59939.4</v>
      </c>
      <c r="Q94" s="42">
        <v>340</v>
      </c>
      <c r="R94" s="42">
        <f t="shared" si="14"/>
        <v>16.75</v>
      </c>
      <c r="S94" s="42">
        <f t="shared" si="10"/>
        <v>2400.3999999999996</v>
      </c>
      <c r="T94" s="40">
        <f>340*16.75</f>
        <v>5695</v>
      </c>
      <c r="U94" s="42">
        <v>335</v>
      </c>
      <c r="W94" s="121"/>
      <c r="X94" s="49">
        <f t="shared" si="15"/>
        <v>262</v>
      </c>
      <c r="Y94" s="42">
        <f t="shared" si="11"/>
        <v>1849.72</v>
      </c>
      <c r="Z94" s="42">
        <f t="shared" si="12"/>
        <v>40206.699999999997</v>
      </c>
      <c r="AA94" s="42">
        <f t="shared" si="13"/>
        <v>-19732.700000000004</v>
      </c>
    </row>
    <row r="95" spans="1:27" hidden="1" x14ac:dyDescent="0.3">
      <c r="A95" s="40">
        <v>792</v>
      </c>
      <c r="B95" s="40" t="s">
        <v>111</v>
      </c>
      <c r="C95" s="40" t="s">
        <v>1276</v>
      </c>
      <c r="D95" s="40" t="s">
        <v>1246</v>
      </c>
      <c r="E95" s="44" t="s">
        <v>1427</v>
      </c>
      <c r="F95" s="40" t="s">
        <v>236</v>
      </c>
      <c r="G95" s="40" t="s">
        <v>237</v>
      </c>
      <c r="H95" s="40">
        <v>35</v>
      </c>
      <c r="I95" s="48">
        <v>43425</v>
      </c>
      <c r="J95" s="48">
        <v>43466</v>
      </c>
      <c r="K95" s="48">
        <v>43567</v>
      </c>
      <c r="L95" s="49">
        <v>41</v>
      </c>
      <c r="M95" s="49">
        <v>142</v>
      </c>
      <c r="N95" s="40">
        <v>10390</v>
      </c>
      <c r="O95" s="42">
        <f t="shared" si="9"/>
        <v>73353.399999999994</v>
      </c>
      <c r="Q95" s="42">
        <v>445</v>
      </c>
      <c r="R95" s="42">
        <f t="shared" si="14"/>
        <v>17.5</v>
      </c>
      <c r="S95" s="42">
        <f t="shared" si="10"/>
        <v>3141.7</v>
      </c>
      <c r="T95" s="40">
        <f>445*17.5</f>
        <v>7787.5</v>
      </c>
      <c r="U95" s="42">
        <v>420</v>
      </c>
      <c r="W95" s="121"/>
      <c r="X95" s="49">
        <f t="shared" si="15"/>
        <v>367</v>
      </c>
      <c r="Y95" s="42">
        <f t="shared" si="11"/>
        <v>2591.02</v>
      </c>
      <c r="Z95" s="42">
        <f t="shared" si="12"/>
        <v>54979.75</v>
      </c>
      <c r="AA95" s="42">
        <f t="shared" si="13"/>
        <v>-18373.649999999994</v>
      </c>
    </row>
    <row r="96" spans="1:27" hidden="1" x14ac:dyDescent="0.3">
      <c r="A96" s="40">
        <v>793</v>
      </c>
      <c r="B96" s="40" t="s">
        <v>111</v>
      </c>
      <c r="C96" s="40" t="s">
        <v>1291</v>
      </c>
      <c r="D96" s="40" t="s">
        <v>1292</v>
      </c>
      <c r="E96" s="44" t="s">
        <v>1428</v>
      </c>
      <c r="F96" s="40" t="s">
        <v>240</v>
      </c>
      <c r="G96" s="40" t="s">
        <v>241</v>
      </c>
      <c r="H96" s="40">
        <v>35</v>
      </c>
      <c r="I96" s="48">
        <v>43428</v>
      </c>
      <c r="J96" s="48">
        <v>43464</v>
      </c>
      <c r="K96" s="48">
        <v>43570</v>
      </c>
      <c r="L96" s="49">
        <v>36</v>
      </c>
      <c r="M96" s="49">
        <v>142</v>
      </c>
      <c r="N96" s="40">
        <v>8107</v>
      </c>
      <c r="O96" s="42">
        <f t="shared" si="9"/>
        <v>57235.42</v>
      </c>
      <c r="Q96" s="42">
        <v>360</v>
      </c>
      <c r="R96" s="42">
        <f t="shared" si="14"/>
        <v>17.5</v>
      </c>
      <c r="S96" s="42">
        <f t="shared" si="10"/>
        <v>2541.6</v>
      </c>
      <c r="T96" s="40">
        <v>6300</v>
      </c>
      <c r="U96" s="42">
        <v>350</v>
      </c>
      <c r="W96" s="121"/>
      <c r="X96" s="49">
        <f t="shared" si="15"/>
        <v>282</v>
      </c>
      <c r="Y96" s="42">
        <f t="shared" si="11"/>
        <v>1990.9199999999998</v>
      </c>
      <c r="Z96" s="42">
        <f t="shared" si="12"/>
        <v>44478</v>
      </c>
      <c r="AA96" s="42">
        <f t="shared" si="13"/>
        <v>-12757.419999999998</v>
      </c>
    </row>
    <row r="97" spans="1:27" hidden="1" x14ac:dyDescent="0.3">
      <c r="A97" s="40">
        <v>794</v>
      </c>
      <c r="B97" s="40" t="s">
        <v>111</v>
      </c>
      <c r="C97" s="40" t="s">
        <v>1291</v>
      </c>
      <c r="D97" s="40" t="s">
        <v>1292</v>
      </c>
      <c r="E97" s="44" t="s">
        <v>1429</v>
      </c>
      <c r="F97" s="40" t="s">
        <v>243</v>
      </c>
      <c r="G97" s="40" t="s">
        <v>244</v>
      </c>
      <c r="H97" s="40">
        <v>35</v>
      </c>
      <c r="I97" s="48">
        <v>43422</v>
      </c>
      <c r="J97" s="48">
        <v>43454</v>
      </c>
      <c r="K97" s="48">
        <v>43565</v>
      </c>
      <c r="L97" s="49">
        <v>32</v>
      </c>
      <c r="M97" s="49">
        <v>143</v>
      </c>
      <c r="N97" s="40">
        <v>7307</v>
      </c>
      <c r="O97" s="42">
        <f t="shared" si="9"/>
        <v>51587.42</v>
      </c>
      <c r="Q97" s="42">
        <v>420</v>
      </c>
      <c r="R97" s="42">
        <f t="shared" si="14"/>
        <v>17.5</v>
      </c>
      <c r="S97" s="42">
        <f t="shared" si="10"/>
        <v>2965.2</v>
      </c>
      <c r="T97" s="40">
        <v>7350</v>
      </c>
      <c r="U97" s="42">
        <v>400</v>
      </c>
      <c r="W97" s="121"/>
      <c r="X97" s="49">
        <f t="shared" si="15"/>
        <v>342</v>
      </c>
      <c r="Y97" s="42">
        <f t="shared" si="11"/>
        <v>2414.52</v>
      </c>
      <c r="Z97" s="42">
        <f t="shared" si="12"/>
        <v>51891</v>
      </c>
      <c r="AA97" s="42">
        <f t="shared" si="13"/>
        <v>303.58000000000175</v>
      </c>
    </row>
    <row r="98" spans="1:27" hidden="1" x14ac:dyDescent="0.3">
      <c r="A98" s="40">
        <v>795</v>
      </c>
      <c r="B98" s="40" t="s">
        <v>111</v>
      </c>
      <c r="C98" s="40" t="s">
        <v>1291</v>
      </c>
      <c r="D98" s="40" t="s">
        <v>1292</v>
      </c>
      <c r="E98" s="44" t="s">
        <v>1430</v>
      </c>
      <c r="F98" s="40" t="s">
        <v>246</v>
      </c>
      <c r="G98" s="40" t="s">
        <v>247</v>
      </c>
      <c r="H98" s="40">
        <v>35</v>
      </c>
      <c r="I98" s="48">
        <v>43424</v>
      </c>
      <c r="J98" s="48">
        <v>43456</v>
      </c>
      <c r="K98" s="48">
        <v>43568</v>
      </c>
      <c r="L98" s="49">
        <v>32</v>
      </c>
      <c r="M98" s="49">
        <v>144</v>
      </c>
      <c r="N98" s="40">
        <v>7657</v>
      </c>
      <c r="O98" s="42">
        <f t="shared" si="9"/>
        <v>54058.42</v>
      </c>
      <c r="Q98" s="42">
        <v>340</v>
      </c>
      <c r="R98" s="42">
        <f t="shared" si="14"/>
        <v>17.5</v>
      </c>
      <c r="S98" s="42">
        <f t="shared" si="10"/>
        <v>2400.3999999999996</v>
      </c>
      <c r="T98" s="40">
        <v>5950</v>
      </c>
      <c r="U98" s="42">
        <v>320</v>
      </c>
      <c r="W98" s="121"/>
      <c r="X98" s="49">
        <f t="shared" si="15"/>
        <v>262</v>
      </c>
      <c r="Y98" s="42">
        <f t="shared" si="11"/>
        <v>1849.72</v>
      </c>
      <c r="Z98" s="42">
        <f t="shared" si="12"/>
        <v>42006.999999999993</v>
      </c>
      <c r="AA98" s="42">
        <f t="shared" si="13"/>
        <v>-12051.420000000006</v>
      </c>
    </row>
    <row r="99" spans="1:27" hidden="1" x14ac:dyDescent="0.3">
      <c r="A99" s="40">
        <v>796</v>
      </c>
      <c r="B99" s="40" t="s">
        <v>111</v>
      </c>
      <c r="C99" s="40" t="s">
        <v>1291</v>
      </c>
      <c r="D99" s="40" t="s">
        <v>1292</v>
      </c>
      <c r="E99" s="44" t="s">
        <v>1431</v>
      </c>
      <c r="F99" s="40" t="s">
        <v>249</v>
      </c>
      <c r="G99" s="40" t="s">
        <v>250</v>
      </c>
      <c r="H99" s="40">
        <v>35</v>
      </c>
      <c r="I99" s="48">
        <v>43430</v>
      </c>
      <c r="J99" s="48">
        <v>43475</v>
      </c>
      <c r="K99" s="48">
        <v>43565</v>
      </c>
      <c r="L99" s="49">
        <v>45</v>
      </c>
      <c r="M99" s="49">
        <v>135</v>
      </c>
      <c r="N99" s="40">
        <v>7657</v>
      </c>
      <c r="O99" s="42">
        <f t="shared" si="9"/>
        <v>54058.42</v>
      </c>
      <c r="Q99" s="42">
        <v>290</v>
      </c>
      <c r="R99" s="42">
        <f t="shared" si="14"/>
        <v>16.896551724137932</v>
      </c>
      <c r="S99" s="42">
        <f t="shared" si="10"/>
        <v>2047.4</v>
      </c>
      <c r="T99" s="40">
        <v>4900</v>
      </c>
      <c r="U99" s="42">
        <v>270</v>
      </c>
      <c r="W99" s="121"/>
      <c r="X99" s="49">
        <f t="shared" si="15"/>
        <v>212</v>
      </c>
      <c r="Y99" s="42">
        <f t="shared" si="11"/>
        <v>1496.72</v>
      </c>
      <c r="Z99" s="42">
        <f t="shared" si="12"/>
        <v>34594.000000000007</v>
      </c>
      <c r="AA99" s="42">
        <f t="shared" si="13"/>
        <v>-19464.419999999991</v>
      </c>
    </row>
    <row r="100" spans="1:27" hidden="1" x14ac:dyDescent="0.3">
      <c r="A100" s="40">
        <v>797</v>
      </c>
      <c r="B100" s="40" t="s">
        <v>111</v>
      </c>
      <c r="C100" s="40" t="s">
        <v>1291</v>
      </c>
      <c r="D100" s="40" t="s">
        <v>1292</v>
      </c>
      <c r="E100" s="44" t="s">
        <v>1432</v>
      </c>
      <c r="F100" s="40" t="s">
        <v>252</v>
      </c>
      <c r="G100" s="40" t="s">
        <v>253</v>
      </c>
      <c r="H100" s="40">
        <v>35</v>
      </c>
      <c r="I100" s="48">
        <v>43431</v>
      </c>
      <c r="J100" s="48">
        <v>43463</v>
      </c>
      <c r="K100" s="48">
        <v>43563</v>
      </c>
      <c r="L100" s="49">
        <v>32</v>
      </c>
      <c r="M100" s="49">
        <v>132</v>
      </c>
      <c r="N100" s="40">
        <v>7507</v>
      </c>
      <c r="O100" s="42">
        <f t="shared" si="9"/>
        <v>52999.42</v>
      </c>
      <c r="Q100" s="42">
        <v>370</v>
      </c>
      <c r="R100" s="42">
        <f t="shared" si="14"/>
        <v>17.5</v>
      </c>
      <c r="S100" s="42">
        <f t="shared" si="10"/>
        <v>2612.1999999999998</v>
      </c>
      <c r="T100" s="40">
        <v>6475</v>
      </c>
      <c r="U100" s="42">
        <v>350</v>
      </c>
      <c r="W100" s="121"/>
      <c r="X100" s="49">
        <f t="shared" si="15"/>
        <v>292</v>
      </c>
      <c r="Y100" s="42">
        <f t="shared" si="11"/>
        <v>2061.52</v>
      </c>
      <c r="Z100" s="42">
        <f t="shared" si="12"/>
        <v>45713.5</v>
      </c>
      <c r="AA100" s="42">
        <f t="shared" si="13"/>
        <v>-7285.9199999999983</v>
      </c>
    </row>
    <row r="101" spans="1:27" hidden="1" x14ac:dyDescent="0.3">
      <c r="A101" s="40">
        <v>798</v>
      </c>
      <c r="B101" s="40" t="s">
        <v>111</v>
      </c>
      <c r="C101" s="40" t="s">
        <v>1291</v>
      </c>
      <c r="D101" s="40" t="s">
        <v>1292</v>
      </c>
      <c r="E101" s="44" t="s">
        <v>1433</v>
      </c>
      <c r="F101" s="40" t="s">
        <v>255</v>
      </c>
      <c r="G101" s="40" t="s">
        <v>256</v>
      </c>
      <c r="H101" s="40">
        <v>35</v>
      </c>
      <c r="I101" s="48">
        <v>43429</v>
      </c>
      <c r="J101" s="48">
        <v>43454</v>
      </c>
      <c r="K101" s="48">
        <v>43570</v>
      </c>
      <c r="L101" s="49">
        <v>25</v>
      </c>
      <c r="M101" s="49">
        <v>141</v>
      </c>
      <c r="N101" s="40">
        <v>7707</v>
      </c>
      <c r="O101" s="42">
        <f t="shared" si="9"/>
        <v>54411.42</v>
      </c>
      <c r="Q101" s="42">
        <v>410</v>
      </c>
      <c r="R101" s="42">
        <f t="shared" si="14"/>
        <v>17.5</v>
      </c>
      <c r="S101" s="42">
        <f t="shared" si="10"/>
        <v>2894.6</v>
      </c>
      <c r="T101" s="40">
        <v>7175</v>
      </c>
      <c r="U101" s="42">
        <v>370</v>
      </c>
      <c r="W101" s="121"/>
      <c r="X101" s="49">
        <f t="shared" si="15"/>
        <v>332</v>
      </c>
      <c r="Y101" s="42">
        <f t="shared" si="11"/>
        <v>2343.92</v>
      </c>
      <c r="Z101" s="42">
        <f t="shared" si="12"/>
        <v>50655.5</v>
      </c>
      <c r="AA101" s="42">
        <f t="shared" si="13"/>
        <v>-3755.9199999999983</v>
      </c>
    </row>
    <row r="102" spans="1:27" hidden="1" x14ac:dyDescent="0.3">
      <c r="A102" s="40">
        <v>799</v>
      </c>
      <c r="B102" s="40" t="s">
        <v>111</v>
      </c>
      <c r="C102" s="40" t="s">
        <v>1291</v>
      </c>
      <c r="D102" s="40" t="s">
        <v>1292</v>
      </c>
      <c r="E102" s="44" t="s">
        <v>1434</v>
      </c>
      <c r="F102" s="40" t="s">
        <v>258</v>
      </c>
      <c r="G102" s="40" t="s">
        <v>259</v>
      </c>
      <c r="H102" s="40">
        <v>35</v>
      </c>
      <c r="I102" s="48">
        <v>43425</v>
      </c>
      <c r="J102" s="48">
        <v>43459</v>
      </c>
      <c r="K102" s="48">
        <v>43572</v>
      </c>
      <c r="L102" s="49">
        <v>34</v>
      </c>
      <c r="M102" s="49">
        <v>147</v>
      </c>
      <c r="N102" s="40">
        <v>7607</v>
      </c>
      <c r="O102" s="42">
        <f t="shared" si="9"/>
        <v>53705.420000000006</v>
      </c>
      <c r="Q102" s="42">
        <v>340</v>
      </c>
      <c r="R102" s="42">
        <f t="shared" si="14"/>
        <v>17.75</v>
      </c>
      <c r="S102" s="42">
        <f t="shared" si="10"/>
        <v>2400.3999999999996</v>
      </c>
      <c r="T102" s="40">
        <v>6035</v>
      </c>
      <c r="U102" s="42">
        <v>330</v>
      </c>
      <c r="W102" s="121"/>
      <c r="X102" s="49">
        <f t="shared" si="15"/>
        <v>262</v>
      </c>
      <c r="Y102" s="42">
        <f t="shared" si="11"/>
        <v>1849.72</v>
      </c>
      <c r="Z102" s="42">
        <f t="shared" si="12"/>
        <v>42607.099999999991</v>
      </c>
      <c r="AA102" s="42">
        <f t="shared" si="13"/>
        <v>-11098.320000000014</v>
      </c>
    </row>
    <row r="103" spans="1:27" hidden="1" x14ac:dyDescent="0.3">
      <c r="A103" s="40">
        <v>800</v>
      </c>
      <c r="B103" s="40" t="s">
        <v>111</v>
      </c>
      <c r="C103" s="40" t="s">
        <v>1291</v>
      </c>
      <c r="D103" s="40" t="s">
        <v>1292</v>
      </c>
      <c r="E103" s="44" t="s">
        <v>1435</v>
      </c>
      <c r="F103" s="40" t="s">
        <v>261</v>
      </c>
      <c r="G103" s="40" t="s">
        <v>262</v>
      </c>
      <c r="H103" s="40">
        <v>35</v>
      </c>
      <c r="I103" s="48">
        <v>43421</v>
      </c>
      <c r="J103" s="48">
        <v>43454</v>
      </c>
      <c r="K103" s="48">
        <v>43568</v>
      </c>
      <c r="L103" s="49">
        <v>33</v>
      </c>
      <c r="M103" s="49">
        <v>147</v>
      </c>
      <c r="N103" s="40">
        <v>7475</v>
      </c>
      <c r="O103" s="42">
        <f t="shared" si="9"/>
        <v>52773.5</v>
      </c>
      <c r="Q103" s="42">
        <v>350</v>
      </c>
      <c r="R103" s="42">
        <f t="shared" si="14"/>
        <v>18</v>
      </c>
      <c r="S103" s="42">
        <f t="shared" si="10"/>
        <v>2471</v>
      </c>
      <c r="T103" s="40">
        <v>6300</v>
      </c>
      <c r="U103" s="42">
        <v>320</v>
      </c>
      <c r="W103" s="121"/>
      <c r="X103" s="49">
        <f t="shared" ref="X103:X125" si="16">Q103-78</f>
        <v>272</v>
      </c>
      <c r="Y103" s="42">
        <f t="shared" si="11"/>
        <v>1920.32</v>
      </c>
      <c r="Z103" s="42">
        <f t="shared" si="12"/>
        <v>44478</v>
      </c>
      <c r="AA103" s="42">
        <f t="shared" si="13"/>
        <v>-8295.5</v>
      </c>
    </row>
    <row r="104" spans="1:27" hidden="1" x14ac:dyDescent="0.3">
      <c r="A104" s="40">
        <v>801</v>
      </c>
      <c r="B104" s="40" t="s">
        <v>111</v>
      </c>
      <c r="C104" s="40" t="s">
        <v>1291</v>
      </c>
      <c r="D104" s="40" t="s">
        <v>1292</v>
      </c>
      <c r="E104" s="44" t="s">
        <v>1436</v>
      </c>
      <c r="F104" s="40" t="s">
        <v>249</v>
      </c>
      <c r="G104" s="40" t="s">
        <v>250</v>
      </c>
      <c r="H104" s="40">
        <v>35</v>
      </c>
      <c r="I104" s="48">
        <v>43422</v>
      </c>
      <c r="J104" s="48">
        <v>43455</v>
      </c>
      <c r="K104" s="48">
        <v>43568</v>
      </c>
      <c r="L104" s="49">
        <v>33</v>
      </c>
      <c r="M104" s="49">
        <v>146</v>
      </c>
      <c r="N104" s="40">
        <v>7407</v>
      </c>
      <c r="O104" s="42">
        <f t="shared" si="9"/>
        <v>52293.42</v>
      </c>
      <c r="Q104" s="42">
        <v>370</v>
      </c>
      <c r="R104" s="42">
        <f t="shared" si="14"/>
        <v>18</v>
      </c>
      <c r="S104" s="42">
        <f t="shared" si="10"/>
        <v>2612.1999999999998</v>
      </c>
      <c r="T104" s="40">
        <v>6660</v>
      </c>
      <c r="U104" s="42">
        <v>350</v>
      </c>
      <c r="W104" s="121"/>
      <c r="X104" s="49">
        <f t="shared" si="16"/>
        <v>292</v>
      </c>
      <c r="Y104" s="42">
        <f t="shared" si="11"/>
        <v>2061.52</v>
      </c>
      <c r="Z104" s="42">
        <f t="shared" si="12"/>
        <v>47019.6</v>
      </c>
      <c r="AA104" s="42">
        <f t="shared" si="13"/>
        <v>-5273.82</v>
      </c>
    </row>
    <row r="105" spans="1:27" hidden="1" x14ac:dyDescent="0.3">
      <c r="A105" s="40">
        <v>802</v>
      </c>
      <c r="B105" s="40" t="s">
        <v>111</v>
      </c>
      <c r="C105" s="40" t="s">
        <v>1291</v>
      </c>
      <c r="D105" s="40" t="s">
        <v>1292</v>
      </c>
      <c r="E105" s="44" t="s">
        <v>1437</v>
      </c>
      <c r="F105" s="40" t="s">
        <v>252</v>
      </c>
      <c r="G105" s="40" t="s">
        <v>253</v>
      </c>
      <c r="H105" s="40">
        <v>35</v>
      </c>
      <c r="I105" s="48">
        <v>43434</v>
      </c>
      <c r="J105" s="48">
        <v>43468</v>
      </c>
      <c r="K105" s="48">
        <v>43569</v>
      </c>
      <c r="L105" s="49">
        <v>34</v>
      </c>
      <c r="M105" s="49">
        <v>135</v>
      </c>
      <c r="N105" s="40">
        <v>7607</v>
      </c>
      <c r="O105" s="42">
        <f t="shared" si="9"/>
        <v>53705.420000000006</v>
      </c>
      <c r="Q105" s="42">
        <v>365</v>
      </c>
      <c r="R105" s="42">
        <f t="shared" si="14"/>
        <v>17.75068493150685</v>
      </c>
      <c r="S105" s="42">
        <f t="shared" si="10"/>
        <v>2576.9</v>
      </c>
      <c r="T105" s="121">
        <v>6479</v>
      </c>
      <c r="U105" s="42">
        <v>340</v>
      </c>
      <c r="V105" s="121"/>
      <c r="W105" s="121"/>
      <c r="X105" s="49">
        <f t="shared" si="16"/>
        <v>287</v>
      </c>
      <c r="Y105" s="42">
        <f t="shared" si="11"/>
        <v>2026.2199999999998</v>
      </c>
      <c r="Z105" s="42">
        <f t="shared" si="12"/>
        <v>45741.740000000005</v>
      </c>
      <c r="AA105" s="42">
        <f t="shared" si="13"/>
        <v>-7963.68</v>
      </c>
    </row>
    <row r="106" spans="1:27" hidden="1" x14ac:dyDescent="0.3">
      <c r="A106" s="40">
        <v>803</v>
      </c>
      <c r="B106" s="40" t="s">
        <v>111</v>
      </c>
      <c r="C106" s="40" t="s">
        <v>1291</v>
      </c>
      <c r="D106" s="40" t="s">
        <v>1292</v>
      </c>
      <c r="E106" s="44" t="s">
        <v>1438</v>
      </c>
      <c r="F106" s="40" t="s">
        <v>255</v>
      </c>
      <c r="G106" s="40" t="s">
        <v>256</v>
      </c>
      <c r="H106" s="40">
        <v>35</v>
      </c>
      <c r="I106" s="48">
        <v>43424</v>
      </c>
      <c r="J106" s="48">
        <v>43456</v>
      </c>
      <c r="K106" s="48">
        <v>43569</v>
      </c>
      <c r="L106" s="49">
        <v>32</v>
      </c>
      <c r="M106" s="49">
        <v>145</v>
      </c>
      <c r="N106" s="40">
        <v>7907</v>
      </c>
      <c r="O106" s="42">
        <f t="shared" si="9"/>
        <v>55823.42</v>
      </c>
      <c r="Q106" s="42">
        <v>340</v>
      </c>
      <c r="R106" s="42">
        <f t="shared" si="14"/>
        <v>18</v>
      </c>
      <c r="S106" s="42">
        <f t="shared" si="10"/>
        <v>2400.3999999999996</v>
      </c>
      <c r="T106" s="121">
        <v>6120</v>
      </c>
      <c r="U106" s="42">
        <v>320</v>
      </c>
      <c r="V106" s="121"/>
      <c r="W106" s="121"/>
      <c r="X106" s="49">
        <f t="shared" si="16"/>
        <v>262</v>
      </c>
      <c r="Y106" s="42">
        <f t="shared" si="11"/>
        <v>1849.72</v>
      </c>
      <c r="Z106" s="42">
        <f t="shared" si="12"/>
        <v>43207.199999999997</v>
      </c>
      <c r="AA106" s="42">
        <f t="shared" si="13"/>
        <v>-12616.220000000001</v>
      </c>
    </row>
    <row r="107" spans="1:27" hidden="1" x14ac:dyDescent="0.3">
      <c r="A107" s="40">
        <v>804</v>
      </c>
      <c r="B107" s="40" t="s">
        <v>111</v>
      </c>
      <c r="C107" s="40" t="s">
        <v>1291</v>
      </c>
      <c r="D107" s="40" t="s">
        <v>1292</v>
      </c>
      <c r="E107" s="44" t="s">
        <v>1439</v>
      </c>
      <c r="F107" s="40" t="s">
        <v>258</v>
      </c>
      <c r="G107" s="40" t="s">
        <v>259</v>
      </c>
      <c r="H107" s="40">
        <v>35</v>
      </c>
      <c r="I107" s="48">
        <v>43424</v>
      </c>
      <c r="J107" s="48">
        <v>43461</v>
      </c>
      <c r="K107" s="48">
        <v>43560</v>
      </c>
      <c r="L107" s="49">
        <v>37</v>
      </c>
      <c r="M107" s="49">
        <v>136</v>
      </c>
      <c r="N107" s="40">
        <v>7407</v>
      </c>
      <c r="O107" s="42">
        <f t="shared" si="9"/>
        <v>52293.42</v>
      </c>
      <c r="Q107" s="42">
        <v>360</v>
      </c>
      <c r="R107" s="42">
        <f t="shared" si="14"/>
        <v>18</v>
      </c>
      <c r="S107" s="42">
        <f t="shared" si="10"/>
        <v>2541.6</v>
      </c>
      <c r="T107" s="121">
        <v>6480</v>
      </c>
      <c r="U107" s="42">
        <v>340</v>
      </c>
      <c r="V107" s="121"/>
      <c r="W107" s="121"/>
      <c r="X107" s="49">
        <f t="shared" si="16"/>
        <v>282</v>
      </c>
      <c r="Y107" s="42">
        <f t="shared" si="11"/>
        <v>1990.9199999999998</v>
      </c>
      <c r="Z107" s="42">
        <f t="shared" si="12"/>
        <v>45748.799999999996</v>
      </c>
      <c r="AA107" s="42">
        <f t="shared" si="13"/>
        <v>-6544.6200000000026</v>
      </c>
    </row>
    <row r="108" spans="1:27" hidden="1" x14ac:dyDescent="0.3">
      <c r="A108" s="40">
        <v>805</v>
      </c>
      <c r="B108" s="40" t="s">
        <v>111</v>
      </c>
      <c r="C108" s="40" t="s">
        <v>1291</v>
      </c>
      <c r="D108" s="40" t="s">
        <v>1292</v>
      </c>
      <c r="E108" s="44" t="s">
        <v>1440</v>
      </c>
      <c r="F108" s="40" t="s">
        <v>261</v>
      </c>
      <c r="G108" s="40" t="s">
        <v>262</v>
      </c>
      <c r="H108" s="40">
        <v>35</v>
      </c>
      <c r="I108" s="48">
        <v>43422</v>
      </c>
      <c r="J108" s="48">
        <v>43457</v>
      </c>
      <c r="K108" s="48">
        <v>43565</v>
      </c>
      <c r="L108" s="49">
        <v>35</v>
      </c>
      <c r="M108" s="49">
        <v>143</v>
      </c>
      <c r="N108" s="40">
        <v>7407</v>
      </c>
      <c r="O108" s="42">
        <f t="shared" si="9"/>
        <v>52293.42</v>
      </c>
      <c r="Q108" s="42">
        <v>290</v>
      </c>
      <c r="R108" s="42">
        <f t="shared" si="14"/>
        <v>18</v>
      </c>
      <c r="S108" s="42">
        <f t="shared" si="10"/>
        <v>2047.4</v>
      </c>
      <c r="T108" s="121">
        <v>5220</v>
      </c>
      <c r="U108" s="42">
        <v>280</v>
      </c>
      <c r="V108" s="121"/>
      <c r="W108" s="121"/>
      <c r="X108" s="49">
        <f t="shared" si="16"/>
        <v>212</v>
      </c>
      <c r="Y108" s="42">
        <f t="shared" si="11"/>
        <v>1496.72</v>
      </c>
      <c r="Z108" s="42">
        <f t="shared" si="12"/>
        <v>36853.200000000004</v>
      </c>
      <c r="AA108" s="42">
        <f t="shared" si="13"/>
        <v>-15440.219999999994</v>
      </c>
    </row>
    <row r="109" spans="1:27" hidden="1" x14ac:dyDescent="0.3">
      <c r="A109" s="40">
        <v>806</v>
      </c>
      <c r="B109" s="40" t="s">
        <v>111</v>
      </c>
      <c r="C109" s="40" t="s">
        <v>1291</v>
      </c>
      <c r="D109" s="40" t="s">
        <v>1292</v>
      </c>
      <c r="E109" s="44" t="s">
        <v>1441</v>
      </c>
      <c r="F109" s="40" t="s">
        <v>243</v>
      </c>
      <c r="G109" s="40" t="s">
        <v>264</v>
      </c>
      <c r="H109" s="40">
        <v>35</v>
      </c>
      <c r="I109" s="48">
        <v>43433</v>
      </c>
      <c r="J109" s="48">
        <v>43475</v>
      </c>
      <c r="K109" s="48">
        <v>43567</v>
      </c>
      <c r="L109" s="49">
        <v>42</v>
      </c>
      <c r="M109" s="49">
        <v>134</v>
      </c>
      <c r="N109" s="40">
        <v>7757</v>
      </c>
      <c r="O109" s="42">
        <f t="shared" si="9"/>
        <v>54764.42</v>
      </c>
      <c r="Q109" s="42">
        <v>420</v>
      </c>
      <c r="R109" s="42">
        <f t="shared" si="14"/>
        <v>17.75</v>
      </c>
      <c r="S109" s="42">
        <f t="shared" si="10"/>
        <v>2965.2</v>
      </c>
      <c r="T109" s="121">
        <v>7455</v>
      </c>
      <c r="U109" s="42">
        <v>370</v>
      </c>
      <c r="V109" s="121"/>
      <c r="W109" s="121"/>
      <c r="X109" s="49">
        <f t="shared" si="16"/>
        <v>342</v>
      </c>
      <c r="Y109" s="42">
        <f t="shared" si="11"/>
        <v>2414.52</v>
      </c>
      <c r="Z109" s="42">
        <f t="shared" si="12"/>
        <v>52632.299999999996</v>
      </c>
      <c r="AA109" s="42">
        <f t="shared" si="13"/>
        <v>-2132.1200000000026</v>
      </c>
    </row>
    <row r="110" spans="1:27" hidden="1" x14ac:dyDescent="0.3">
      <c r="A110" s="40">
        <v>833</v>
      </c>
      <c r="B110" s="40" t="s">
        <v>111</v>
      </c>
      <c r="C110" s="40" t="s">
        <v>1305</v>
      </c>
      <c r="D110" s="40" t="s">
        <v>1306</v>
      </c>
      <c r="E110" s="44" t="s">
        <v>1469</v>
      </c>
      <c r="F110" s="122" t="s">
        <v>154</v>
      </c>
      <c r="G110" s="40" t="s">
        <v>155</v>
      </c>
      <c r="H110" s="40">
        <v>35</v>
      </c>
      <c r="I110" s="48">
        <v>43428</v>
      </c>
      <c r="J110" s="48">
        <v>43460</v>
      </c>
      <c r="K110" s="48">
        <v>43568</v>
      </c>
      <c r="L110" s="49">
        <v>32</v>
      </c>
      <c r="M110" s="49">
        <v>140</v>
      </c>
      <c r="N110" s="40">
        <v>9757</v>
      </c>
      <c r="O110" s="42">
        <f t="shared" si="9"/>
        <v>68884.42</v>
      </c>
      <c r="Q110" s="42">
        <v>445</v>
      </c>
      <c r="R110" s="42">
        <f t="shared" si="14"/>
        <v>20</v>
      </c>
      <c r="S110" s="42">
        <f t="shared" si="10"/>
        <v>3141.7</v>
      </c>
      <c r="T110" s="121">
        <v>8900</v>
      </c>
      <c r="U110" s="42">
        <v>335</v>
      </c>
      <c r="V110" s="121"/>
      <c r="W110" s="121"/>
      <c r="X110" s="49">
        <f t="shared" si="16"/>
        <v>367</v>
      </c>
      <c r="Y110" s="42">
        <f t="shared" si="11"/>
        <v>2591.02</v>
      </c>
      <c r="Z110" s="42">
        <f t="shared" si="12"/>
        <v>62834</v>
      </c>
      <c r="AA110" s="42">
        <f t="shared" si="13"/>
        <v>-6050.4199999999983</v>
      </c>
    </row>
    <row r="111" spans="1:27" hidden="1" x14ac:dyDescent="0.3">
      <c r="A111" s="40">
        <v>834</v>
      </c>
      <c r="B111" s="40" t="s">
        <v>111</v>
      </c>
      <c r="C111" s="40" t="s">
        <v>1305</v>
      </c>
      <c r="D111" s="40" t="s">
        <v>1306</v>
      </c>
      <c r="E111" s="44" t="s">
        <v>1470</v>
      </c>
      <c r="F111" s="40" t="s">
        <v>158</v>
      </c>
      <c r="G111" s="40" t="s">
        <v>159</v>
      </c>
      <c r="H111" s="40">
        <v>35</v>
      </c>
      <c r="I111" s="48">
        <v>43424</v>
      </c>
      <c r="J111" s="48">
        <v>43457</v>
      </c>
      <c r="K111" s="48">
        <v>43563</v>
      </c>
      <c r="L111" s="49">
        <v>33</v>
      </c>
      <c r="M111" s="49">
        <v>139</v>
      </c>
      <c r="N111" s="40">
        <v>9777</v>
      </c>
      <c r="O111" s="42">
        <f t="shared" si="9"/>
        <v>69025.62</v>
      </c>
      <c r="Q111" s="42">
        <v>370</v>
      </c>
      <c r="R111" s="42">
        <f t="shared" si="14"/>
        <v>19</v>
      </c>
      <c r="S111" s="42">
        <f t="shared" si="10"/>
        <v>2612.1999999999998</v>
      </c>
      <c r="T111" s="121">
        <v>7030</v>
      </c>
      <c r="U111" s="42">
        <v>285</v>
      </c>
      <c r="V111" s="121"/>
      <c r="W111" s="121"/>
      <c r="X111" s="49">
        <f t="shared" si="16"/>
        <v>292</v>
      </c>
      <c r="Y111" s="42">
        <f t="shared" si="11"/>
        <v>2061.52</v>
      </c>
      <c r="Z111" s="42">
        <f t="shared" si="12"/>
        <v>49631.799999999996</v>
      </c>
      <c r="AA111" s="42">
        <f t="shared" si="13"/>
        <v>-19393.82</v>
      </c>
    </row>
    <row r="112" spans="1:27" hidden="1" x14ac:dyDescent="0.3">
      <c r="A112" s="40">
        <v>835</v>
      </c>
      <c r="B112" s="40" t="s">
        <v>111</v>
      </c>
      <c r="C112" s="40" t="s">
        <v>1305</v>
      </c>
      <c r="D112" s="40" t="s">
        <v>1306</v>
      </c>
      <c r="E112" s="44" t="s">
        <v>1471</v>
      </c>
      <c r="F112" s="40" t="s">
        <v>160</v>
      </c>
      <c r="G112" s="40" t="s">
        <v>157</v>
      </c>
      <c r="H112" s="40">
        <v>35</v>
      </c>
      <c r="I112" s="48">
        <v>43427</v>
      </c>
      <c r="J112" s="48">
        <v>43460</v>
      </c>
      <c r="K112" s="48">
        <v>43566</v>
      </c>
      <c r="L112" s="49">
        <v>33</v>
      </c>
      <c r="M112" s="49">
        <v>139</v>
      </c>
      <c r="N112" s="40">
        <v>9607</v>
      </c>
      <c r="O112" s="42">
        <f t="shared" si="9"/>
        <v>67825.42</v>
      </c>
      <c r="Q112" s="42">
        <v>409</v>
      </c>
      <c r="R112" s="42">
        <f t="shared" si="14"/>
        <v>19</v>
      </c>
      <c r="S112" s="42">
        <f t="shared" si="10"/>
        <v>2887.54</v>
      </c>
      <c r="T112" s="121">
        <v>7771</v>
      </c>
      <c r="U112" s="42">
        <v>325</v>
      </c>
      <c r="V112" s="121"/>
      <c r="W112" s="121"/>
      <c r="X112" s="49">
        <f t="shared" si="16"/>
        <v>331</v>
      </c>
      <c r="Y112" s="42">
        <f t="shared" si="11"/>
        <v>2336.86</v>
      </c>
      <c r="Z112" s="42">
        <f t="shared" si="12"/>
        <v>54863.26</v>
      </c>
      <c r="AA112" s="42">
        <f t="shared" si="13"/>
        <v>-12962.159999999996</v>
      </c>
    </row>
    <row r="113" spans="1:27" hidden="1" x14ac:dyDescent="0.3">
      <c r="A113" s="40">
        <v>836</v>
      </c>
      <c r="B113" s="40" t="s">
        <v>111</v>
      </c>
      <c r="C113" s="40" t="s">
        <v>1305</v>
      </c>
      <c r="D113" s="40" t="s">
        <v>1306</v>
      </c>
      <c r="E113" s="44" t="s">
        <v>1472</v>
      </c>
      <c r="F113" s="40" t="s">
        <v>161</v>
      </c>
      <c r="G113" s="40" t="s">
        <v>162</v>
      </c>
      <c r="H113" s="40">
        <v>35</v>
      </c>
      <c r="I113" s="48">
        <v>43416</v>
      </c>
      <c r="J113" s="48">
        <v>43459</v>
      </c>
      <c r="K113" s="48">
        <v>43565</v>
      </c>
      <c r="L113" s="49">
        <v>43</v>
      </c>
      <c r="M113" s="49">
        <v>149</v>
      </c>
      <c r="N113" s="40">
        <v>9632</v>
      </c>
      <c r="O113" s="42">
        <f t="shared" si="9"/>
        <v>68001.919999999998</v>
      </c>
      <c r="Q113" s="42">
        <v>302</v>
      </c>
      <c r="R113" s="42">
        <f t="shared" si="14"/>
        <v>20</v>
      </c>
      <c r="S113" s="42">
        <f t="shared" si="10"/>
        <v>2132.12</v>
      </c>
      <c r="T113" s="121">
        <v>6040</v>
      </c>
      <c r="U113" s="42">
        <v>252</v>
      </c>
      <c r="V113" s="121"/>
      <c r="W113" s="121"/>
      <c r="X113" s="49">
        <f t="shared" si="16"/>
        <v>224</v>
      </c>
      <c r="Y113" s="42">
        <f t="shared" si="11"/>
        <v>1581.44</v>
      </c>
      <c r="Z113" s="42">
        <f t="shared" si="12"/>
        <v>42642.399999999994</v>
      </c>
      <c r="AA113" s="42">
        <f t="shared" si="13"/>
        <v>-25359.520000000004</v>
      </c>
    </row>
    <row r="114" spans="1:27" hidden="1" x14ac:dyDescent="0.3">
      <c r="A114" s="40">
        <v>837</v>
      </c>
      <c r="B114" s="40" t="s">
        <v>111</v>
      </c>
      <c r="C114" s="40" t="s">
        <v>1305</v>
      </c>
      <c r="D114" s="40" t="s">
        <v>1306</v>
      </c>
      <c r="E114" s="44" t="s">
        <v>1473</v>
      </c>
      <c r="F114" s="40" t="s">
        <v>187</v>
      </c>
      <c r="G114" s="40" t="s">
        <v>188</v>
      </c>
      <c r="H114" s="40">
        <v>35</v>
      </c>
      <c r="I114" s="48">
        <v>43424</v>
      </c>
      <c r="J114" s="48">
        <v>43455</v>
      </c>
      <c r="K114" s="48">
        <v>43564</v>
      </c>
      <c r="L114" s="49">
        <v>31</v>
      </c>
      <c r="M114" s="49">
        <v>140</v>
      </c>
      <c r="N114" s="40">
        <v>9207</v>
      </c>
      <c r="O114" s="42">
        <f t="shared" si="9"/>
        <v>65001.420000000006</v>
      </c>
      <c r="Q114" s="42">
        <v>392</v>
      </c>
      <c r="R114" s="42">
        <f t="shared" si="14"/>
        <v>20</v>
      </c>
      <c r="S114" s="42">
        <f t="shared" si="10"/>
        <v>2767.52</v>
      </c>
      <c r="T114" s="121">
        <v>7840</v>
      </c>
      <c r="U114" s="42">
        <v>265</v>
      </c>
      <c r="V114" s="121"/>
      <c r="W114" s="121"/>
      <c r="X114" s="49">
        <f t="shared" si="16"/>
        <v>314</v>
      </c>
      <c r="Y114" s="42">
        <f t="shared" si="11"/>
        <v>2216.84</v>
      </c>
      <c r="Z114" s="42">
        <f t="shared" si="12"/>
        <v>55350.400000000001</v>
      </c>
      <c r="AA114" s="42">
        <f t="shared" si="13"/>
        <v>-9651.0200000000041</v>
      </c>
    </row>
    <row r="115" spans="1:27" hidden="1" x14ac:dyDescent="0.3">
      <c r="A115" s="40">
        <v>838</v>
      </c>
      <c r="B115" s="40" t="s">
        <v>111</v>
      </c>
      <c r="C115" s="40" t="s">
        <v>1305</v>
      </c>
      <c r="D115" s="40" t="s">
        <v>1306</v>
      </c>
      <c r="E115" s="44" t="s">
        <v>1474</v>
      </c>
      <c r="F115" s="40" t="s">
        <v>189</v>
      </c>
      <c r="G115" s="40" t="s">
        <v>190</v>
      </c>
      <c r="H115" s="40">
        <v>35</v>
      </c>
      <c r="I115" s="48">
        <v>43427</v>
      </c>
      <c r="J115" s="48">
        <v>43459</v>
      </c>
      <c r="K115" s="48">
        <v>43566</v>
      </c>
      <c r="L115" s="49">
        <v>32</v>
      </c>
      <c r="M115" s="49">
        <v>139</v>
      </c>
      <c r="N115" s="40">
        <v>9157</v>
      </c>
      <c r="O115" s="42">
        <f t="shared" si="9"/>
        <v>64648.42</v>
      </c>
      <c r="Q115" s="42">
        <v>375</v>
      </c>
      <c r="R115" s="42">
        <f t="shared" si="14"/>
        <v>20</v>
      </c>
      <c r="S115" s="42">
        <f t="shared" si="10"/>
        <v>2647.4999999999995</v>
      </c>
      <c r="T115" s="121">
        <v>7500</v>
      </c>
      <c r="U115" s="42">
        <v>290</v>
      </c>
      <c r="V115" s="121"/>
      <c r="W115" s="121"/>
      <c r="X115" s="49">
        <f t="shared" si="16"/>
        <v>297</v>
      </c>
      <c r="Y115" s="42">
        <f t="shared" si="11"/>
        <v>2096.8200000000002</v>
      </c>
      <c r="Z115" s="42">
        <f t="shared" si="12"/>
        <v>52949.999999999993</v>
      </c>
      <c r="AA115" s="42">
        <f t="shared" si="13"/>
        <v>-11698.420000000006</v>
      </c>
    </row>
    <row r="116" spans="1:27" hidden="1" x14ac:dyDescent="0.3">
      <c r="A116" s="40">
        <v>839</v>
      </c>
      <c r="B116" s="40" t="s">
        <v>111</v>
      </c>
      <c r="C116" s="40" t="s">
        <v>1305</v>
      </c>
      <c r="D116" s="40" t="s">
        <v>1306</v>
      </c>
      <c r="E116" s="44" t="s">
        <v>1475</v>
      </c>
      <c r="F116" s="40" t="s">
        <v>191</v>
      </c>
      <c r="G116" s="40" t="s">
        <v>192</v>
      </c>
      <c r="H116" s="40">
        <v>35</v>
      </c>
      <c r="I116" s="48">
        <v>43425</v>
      </c>
      <c r="J116" s="48">
        <v>43457</v>
      </c>
      <c r="K116" s="48">
        <v>43566</v>
      </c>
      <c r="L116" s="49">
        <v>32</v>
      </c>
      <c r="M116" s="49">
        <v>141</v>
      </c>
      <c r="N116" s="40">
        <v>9957</v>
      </c>
      <c r="O116" s="42">
        <f t="shared" si="9"/>
        <v>70296.42</v>
      </c>
      <c r="Q116" s="42">
        <v>373</v>
      </c>
      <c r="R116" s="42">
        <f t="shared" si="14"/>
        <v>18</v>
      </c>
      <c r="S116" s="42">
        <f t="shared" si="10"/>
        <v>2633.3799999999997</v>
      </c>
      <c r="T116" s="121">
        <v>6714</v>
      </c>
      <c r="U116" s="42">
        <v>305</v>
      </c>
      <c r="V116" s="121"/>
      <c r="W116" s="121"/>
      <c r="X116" s="49">
        <f t="shared" si="16"/>
        <v>295</v>
      </c>
      <c r="Y116" s="42">
        <f t="shared" si="11"/>
        <v>2082.6999999999998</v>
      </c>
      <c r="Z116" s="42">
        <f t="shared" si="12"/>
        <v>47400.84</v>
      </c>
      <c r="AA116" s="42">
        <f t="shared" si="13"/>
        <v>-22895.58</v>
      </c>
    </row>
    <row r="117" spans="1:27" hidden="1" x14ac:dyDescent="0.3">
      <c r="A117" s="40">
        <v>840</v>
      </c>
      <c r="B117" s="40" t="s">
        <v>111</v>
      </c>
      <c r="C117" s="40" t="s">
        <v>1305</v>
      </c>
      <c r="D117" s="40" t="s">
        <v>1306</v>
      </c>
      <c r="E117" s="44" t="s">
        <v>1476</v>
      </c>
      <c r="F117" s="40" t="s">
        <v>193</v>
      </c>
      <c r="G117" s="40" t="s">
        <v>194</v>
      </c>
      <c r="H117" s="40">
        <v>35</v>
      </c>
      <c r="I117" s="48">
        <v>43428</v>
      </c>
      <c r="J117" s="48">
        <v>43462</v>
      </c>
      <c r="K117" s="48">
        <v>43568</v>
      </c>
      <c r="L117" s="49">
        <v>34</v>
      </c>
      <c r="M117" s="49">
        <v>140</v>
      </c>
      <c r="N117" s="40">
        <v>9907</v>
      </c>
      <c r="O117" s="42">
        <f t="shared" si="9"/>
        <v>69943.42</v>
      </c>
      <c r="Q117" s="42">
        <v>405</v>
      </c>
      <c r="R117" s="42">
        <f t="shared" si="14"/>
        <v>20</v>
      </c>
      <c r="S117" s="42">
        <f t="shared" si="10"/>
        <v>2859.2999999999997</v>
      </c>
      <c r="T117" s="121">
        <v>8100</v>
      </c>
      <c r="U117" s="42">
        <v>295</v>
      </c>
      <c r="V117" s="121"/>
      <c r="W117" s="121"/>
      <c r="X117" s="49">
        <f t="shared" si="16"/>
        <v>327</v>
      </c>
      <c r="Y117" s="42">
        <f t="shared" si="11"/>
        <v>2308.62</v>
      </c>
      <c r="Z117" s="42">
        <f t="shared" si="12"/>
        <v>57185.999999999993</v>
      </c>
      <c r="AA117" s="42">
        <f t="shared" si="13"/>
        <v>-12757.420000000006</v>
      </c>
    </row>
    <row r="118" spans="1:27" hidden="1" x14ac:dyDescent="0.3">
      <c r="A118" s="40">
        <v>841</v>
      </c>
      <c r="B118" s="40" t="s">
        <v>111</v>
      </c>
      <c r="C118" s="40" t="s">
        <v>1305</v>
      </c>
      <c r="D118" s="40" t="s">
        <v>1306</v>
      </c>
      <c r="E118" s="44" t="s">
        <v>1477</v>
      </c>
      <c r="F118" s="40" t="s">
        <v>195</v>
      </c>
      <c r="G118" s="40" t="s">
        <v>196</v>
      </c>
      <c r="H118" s="40">
        <v>35</v>
      </c>
      <c r="I118" s="48">
        <v>43427</v>
      </c>
      <c r="J118" s="48">
        <v>43460</v>
      </c>
      <c r="K118" s="48">
        <v>43566</v>
      </c>
      <c r="L118" s="49">
        <v>33</v>
      </c>
      <c r="M118" s="49">
        <v>139</v>
      </c>
      <c r="N118" s="40">
        <v>10407</v>
      </c>
      <c r="O118" s="42">
        <f t="shared" si="9"/>
        <v>73473.42</v>
      </c>
      <c r="Q118" s="42">
        <v>332</v>
      </c>
      <c r="R118" s="42">
        <f t="shared" si="14"/>
        <v>20</v>
      </c>
      <c r="S118" s="42">
        <f t="shared" si="10"/>
        <v>2343.92</v>
      </c>
      <c r="T118" s="121">
        <v>6640</v>
      </c>
      <c r="U118" s="42">
        <v>246</v>
      </c>
      <c r="V118" s="121"/>
      <c r="W118" s="121"/>
      <c r="X118" s="49">
        <f t="shared" si="16"/>
        <v>254</v>
      </c>
      <c r="Y118" s="42">
        <f t="shared" si="11"/>
        <v>1793.24</v>
      </c>
      <c r="Z118" s="42">
        <f t="shared" si="12"/>
        <v>46878.400000000001</v>
      </c>
      <c r="AA118" s="42">
        <f t="shared" si="13"/>
        <v>-26595.019999999997</v>
      </c>
    </row>
    <row r="119" spans="1:27" hidden="1" x14ac:dyDescent="0.3">
      <c r="A119" s="40">
        <v>842</v>
      </c>
      <c r="B119" s="40" t="s">
        <v>111</v>
      </c>
      <c r="C119" s="40" t="s">
        <v>1305</v>
      </c>
      <c r="D119" s="40" t="s">
        <v>1306</v>
      </c>
      <c r="E119" s="44" t="s">
        <v>1478</v>
      </c>
      <c r="F119" s="40" t="s">
        <v>197</v>
      </c>
      <c r="G119" s="40" t="s">
        <v>198</v>
      </c>
      <c r="H119" s="40">
        <v>35</v>
      </c>
      <c r="I119" s="48">
        <v>43427</v>
      </c>
      <c r="J119" s="48">
        <v>43468</v>
      </c>
      <c r="K119" s="48">
        <v>43566</v>
      </c>
      <c r="L119" s="49">
        <v>41</v>
      </c>
      <c r="M119" s="49">
        <v>139</v>
      </c>
      <c r="N119" s="40">
        <v>9257</v>
      </c>
      <c r="O119" s="42">
        <f t="shared" si="9"/>
        <v>65354.419999999991</v>
      </c>
      <c r="Q119" s="42">
        <v>336</v>
      </c>
      <c r="R119" s="42">
        <f t="shared" si="14"/>
        <v>19.94047619047619</v>
      </c>
      <c r="S119" s="42">
        <f t="shared" si="10"/>
        <v>2372.16</v>
      </c>
      <c r="T119" s="121">
        <v>6700</v>
      </c>
      <c r="U119" s="42">
        <v>285</v>
      </c>
      <c r="V119" s="121"/>
      <c r="W119" s="121"/>
      <c r="X119" s="49">
        <f t="shared" si="16"/>
        <v>258</v>
      </c>
      <c r="Y119" s="42">
        <f t="shared" si="11"/>
        <v>1821.4799999999998</v>
      </c>
      <c r="Z119" s="42">
        <f t="shared" si="12"/>
        <v>47301.999999999993</v>
      </c>
      <c r="AA119" s="42">
        <f t="shared" si="13"/>
        <v>-18052.419999999998</v>
      </c>
    </row>
    <row r="120" spans="1:27" hidden="1" x14ac:dyDescent="0.3">
      <c r="A120" s="40">
        <v>843</v>
      </c>
      <c r="B120" s="40" t="s">
        <v>111</v>
      </c>
      <c r="C120" s="40" t="s">
        <v>1305</v>
      </c>
      <c r="D120" s="40" t="s">
        <v>1306</v>
      </c>
      <c r="E120" s="44" t="s">
        <v>1479</v>
      </c>
      <c r="F120" s="40" t="s">
        <v>199</v>
      </c>
      <c r="G120" s="40" t="s">
        <v>200</v>
      </c>
      <c r="H120" s="40">
        <v>35</v>
      </c>
      <c r="I120" s="48">
        <v>43428</v>
      </c>
      <c r="J120" s="48">
        <v>43458</v>
      </c>
      <c r="K120" s="48">
        <v>43566</v>
      </c>
      <c r="L120" s="49">
        <v>30</v>
      </c>
      <c r="M120" s="49">
        <v>138</v>
      </c>
      <c r="N120" s="40">
        <v>9207</v>
      </c>
      <c r="O120" s="42">
        <f t="shared" si="9"/>
        <v>65001.420000000006</v>
      </c>
      <c r="Q120" s="42">
        <v>412</v>
      </c>
      <c r="R120" s="42">
        <f t="shared" si="14"/>
        <v>18</v>
      </c>
      <c r="S120" s="42">
        <f t="shared" si="10"/>
        <v>2908.7200000000003</v>
      </c>
      <c r="T120" s="121">
        <v>7416</v>
      </c>
      <c r="U120" s="42">
        <v>322</v>
      </c>
      <c r="V120" s="121"/>
      <c r="W120" s="121"/>
      <c r="X120" s="49">
        <f t="shared" si="16"/>
        <v>334</v>
      </c>
      <c r="Y120" s="42">
        <f t="shared" si="11"/>
        <v>2358.04</v>
      </c>
      <c r="Z120" s="42">
        <f t="shared" si="12"/>
        <v>52356.960000000006</v>
      </c>
      <c r="AA120" s="42">
        <f t="shared" si="13"/>
        <v>-12644.46</v>
      </c>
    </row>
    <row r="121" spans="1:27" hidden="1" x14ac:dyDescent="0.3">
      <c r="A121" s="40">
        <v>844</v>
      </c>
      <c r="B121" s="40" t="s">
        <v>111</v>
      </c>
      <c r="C121" s="40" t="s">
        <v>1305</v>
      </c>
      <c r="D121" s="40" t="s">
        <v>1306</v>
      </c>
      <c r="E121" s="44" t="s">
        <v>1480</v>
      </c>
      <c r="F121" s="40" t="s">
        <v>201</v>
      </c>
      <c r="G121" s="40" t="s">
        <v>202</v>
      </c>
      <c r="H121" s="40">
        <v>35</v>
      </c>
      <c r="I121" s="48">
        <v>43427</v>
      </c>
      <c r="J121" s="48">
        <v>43458</v>
      </c>
      <c r="K121" s="48">
        <v>43566</v>
      </c>
      <c r="L121" s="49">
        <v>31</v>
      </c>
      <c r="M121" s="49">
        <v>139</v>
      </c>
      <c r="N121" s="40">
        <v>9577</v>
      </c>
      <c r="O121" s="42">
        <f t="shared" si="9"/>
        <v>67613.62</v>
      </c>
      <c r="Q121" s="42">
        <v>385</v>
      </c>
      <c r="R121" s="42">
        <f t="shared" si="14"/>
        <v>20</v>
      </c>
      <c r="S121" s="42">
        <f t="shared" si="10"/>
        <v>2718.1</v>
      </c>
      <c r="T121" s="121">
        <v>7700</v>
      </c>
      <c r="U121" s="42">
        <v>287</v>
      </c>
      <c r="V121" s="121"/>
      <c r="W121" s="121"/>
      <c r="X121" s="49">
        <f t="shared" si="16"/>
        <v>307</v>
      </c>
      <c r="Y121" s="42">
        <f t="shared" si="11"/>
        <v>2167.42</v>
      </c>
      <c r="Z121" s="42">
        <f t="shared" si="12"/>
        <v>54362</v>
      </c>
      <c r="AA121" s="42">
        <f t="shared" si="13"/>
        <v>-13251.619999999995</v>
      </c>
    </row>
    <row r="122" spans="1:27" hidden="1" x14ac:dyDescent="0.3">
      <c r="A122" s="40">
        <v>845</v>
      </c>
      <c r="B122" s="40" t="s">
        <v>111</v>
      </c>
      <c r="C122" s="40" t="s">
        <v>1305</v>
      </c>
      <c r="D122" s="40" t="s">
        <v>1306</v>
      </c>
      <c r="E122" s="44" t="s">
        <v>1481</v>
      </c>
      <c r="F122" s="40" t="s">
        <v>203</v>
      </c>
      <c r="G122" s="40" t="s">
        <v>204</v>
      </c>
      <c r="H122" s="40">
        <v>35</v>
      </c>
      <c r="I122" s="48">
        <v>43427</v>
      </c>
      <c r="J122" s="48">
        <v>43457</v>
      </c>
      <c r="K122" s="48">
        <v>43568</v>
      </c>
      <c r="L122" s="49">
        <v>30</v>
      </c>
      <c r="M122" s="49">
        <v>141</v>
      </c>
      <c r="N122" s="40">
        <v>10227</v>
      </c>
      <c r="O122" s="42">
        <f t="shared" si="9"/>
        <v>72202.62</v>
      </c>
      <c r="Q122" s="42">
        <v>425</v>
      </c>
      <c r="R122" s="42">
        <f t="shared" si="14"/>
        <v>20</v>
      </c>
      <c r="S122" s="42">
        <f t="shared" si="10"/>
        <v>3000.5</v>
      </c>
      <c r="T122" s="121">
        <v>8500</v>
      </c>
      <c r="U122" s="42">
        <v>327</v>
      </c>
      <c r="V122" s="121"/>
      <c r="W122" s="121"/>
      <c r="X122" s="49">
        <f t="shared" si="16"/>
        <v>347</v>
      </c>
      <c r="Y122" s="42">
        <f t="shared" si="11"/>
        <v>2449.8200000000002</v>
      </c>
      <c r="Z122" s="42">
        <f t="shared" si="12"/>
        <v>60010</v>
      </c>
      <c r="AA122" s="42">
        <f t="shared" si="13"/>
        <v>-12192.619999999995</v>
      </c>
    </row>
    <row r="123" spans="1:27" hidden="1" x14ac:dyDescent="0.3">
      <c r="A123" s="40">
        <v>846</v>
      </c>
      <c r="B123" s="40" t="s">
        <v>111</v>
      </c>
      <c r="C123" s="40" t="s">
        <v>1305</v>
      </c>
      <c r="D123" s="40" t="s">
        <v>1306</v>
      </c>
      <c r="E123" s="44" t="s">
        <v>1482</v>
      </c>
      <c r="F123" s="40" t="s">
        <v>205</v>
      </c>
      <c r="G123" s="40" t="s">
        <v>206</v>
      </c>
      <c r="H123" s="40">
        <v>35</v>
      </c>
      <c r="I123" s="48">
        <v>43427</v>
      </c>
      <c r="J123" s="48">
        <v>43461</v>
      </c>
      <c r="K123" s="48">
        <v>43566</v>
      </c>
      <c r="L123" s="49">
        <v>34</v>
      </c>
      <c r="M123" s="49">
        <v>139</v>
      </c>
      <c r="N123" s="40">
        <v>8657</v>
      </c>
      <c r="O123" s="42">
        <f t="shared" si="9"/>
        <v>61118.42</v>
      </c>
      <c r="Q123" s="42">
        <v>333</v>
      </c>
      <c r="R123" s="42">
        <f t="shared" si="14"/>
        <v>18</v>
      </c>
      <c r="S123" s="42">
        <f t="shared" si="10"/>
        <v>2350.98</v>
      </c>
      <c r="T123" s="121">
        <v>5994</v>
      </c>
      <c r="U123" s="42">
        <v>295</v>
      </c>
      <c r="V123" s="121"/>
      <c r="W123" s="121"/>
      <c r="X123" s="49">
        <f t="shared" si="16"/>
        <v>255</v>
      </c>
      <c r="Y123" s="42">
        <f t="shared" si="11"/>
        <v>1800.3</v>
      </c>
      <c r="Z123" s="42">
        <f t="shared" si="12"/>
        <v>42317.64</v>
      </c>
      <c r="AA123" s="42">
        <f t="shared" si="13"/>
        <v>-18800.78</v>
      </c>
    </row>
    <row r="124" spans="1:27" hidden="1" x14ac:dyDescent="0.3">
      <c r="A124" s="40">
        <v>847</v>
      </c>
      <c r="B124" s="40" t="s">
        <v>111</v>
      </c>
      <c r="C124" s="40" t="s">
        <v>1305</v>
      </c>
      <c r="D124" s="40" t="s">
        <v>1306</v>
      </c>
      <c r="E124" s="44" t="s">
        <v>1483</v>
      </c>
      <c r="F124" s="40" t="s">
        <v>208</v>
      </c>
      <c r="G124" s="40" t="s">
        <v>209</v>
      </c>
      <c r="H124" s="40">
        <v>35</v>
      </c>
      <c r="I124" s="48">
        <v>43427</v>
      </c>
      <c r="J124" s="48">
        <v>43457</v>
      </c>
      <c r="K124" s="48">
        <v>43566</v>
      </c>
      <c r="L124" s="49">
        <v>30</v>
      </c>
      <c r="M124" s="49">
        <v>139</v>
      </c>
      <c r="N124" s="40">
        <v>9477</v>
      </c>
      <c r="O124" s="42">
        <f t="shared" si="9"/>
        <v>66907.62</v>
      </c>
      <c r="Q124" s="42">
        <v>417</v>
      </c>
      <c r="R124" s="42">
        <f t="shared" si="14"/>
        <v>19</v>
      </c>
      <c r="S124" s="42">
        <f t="shared" si="10"/>
        <v>2944.02</v>
      </c>
      <c r="T124" s="121">
        <v>7923</v>
      </c>
      <c r="U124" s="42">
        <v>295</v>
      </c>
      <c r="V124" s="121"/>
      <c r="W124" s="121"/>
      <c r="X124" s="49">
        <f t="shared" si="16"/>
        <v>339</v>
      </c>
      <c r="Y124" s="42">
        <f t="shared" si="11"/>
        <v>2393.3399999999997</v>
      </c>
      <c r="Z124" s="42">
        <f t="shared" si="12"/>
        <v>55936.38</v>
      </c>
      <c r="AA124" s="42">
        <f t="shared" si="13"/>
        <v>-10971.239999999998</v>
      </c>
    </row>
    <row r="125" spans="1:27" hidden="1" x14ac:dyDescent="0.3">
      <c r="A125" s="40">
        <v>848</v>
      </c>
      <c r="B125" s="40" t="s">
        <v>111</v>
      </c>
      <c r="C125" s="40" t="s">
        <v>1305</v>
      </c>
      <c r="D125" s="40" t="s">
        <v>1306</v>
      </c>
      <c r="E125" s="44" t="s">
        <v>1484</v>
      </c>
      <c r="F125" s="40" t="s">
        <v>210</v>
      </c>
      <c r="G125" s="40" t="s">
        <v>211</v>
      </c>
      <c r="H125" s="40">
        <v>35</v>
      </c>
      <c r="I125" s="48">
        <v>43428</v>
      </c>
      <c r="J125" s="48">
        <v>43459</v>
      </c>
      <c r="K125" s="48">
        <v>43567</v>
      </c>
      <c r="L125" s="49">
        <v>31</v>
      </c>
      <c r="M125" s="49">
        <v>139</v>
      </c>
      <c r="N125" s="40">
        <v>10257</v>
      </c>
      <c r="O125" s="42">
        <f t="shared" si="9"/>
        <v>72414.42</v>
      </c>
      <c r="Q125" s="42">
        <v>395</v>
      </c>
      <c r="R125" s="42">
        <f t="shared" si="14"/>
        <v>18</v>
      </c>
      <c r="S125" s="42">
        <f t="shared" si="10"/>
        <v>2788.7000000000003</v>
      </c>
      <c r="T125" s="121">
        <v>7110</v>
      </c>
      <c r="U125" s="42">
        <v>255</v>
      </c>
      <c r="V125" s="121"/>
      <c r="W125" s="121"/>
      <c r="X125" s="49">
        <f t="shared" si="16"/>
        <v>317</v>
      </c>
      <c r="Y125" s="42">
        <f t="shared" si="11"/>
        <v>2238.02</v>
      </c>
      <c r="Z125" s="42">
        <f t="shared" si="12"/>
        <v>50196.600000000006</v>
      </c>
      <c r="AA125" s="42">
        <f t="shared" si="13"/>
        <v>-22217.819999999992</v>
      </c>
    </row>
    <row r="126" spans="1:27" hidden="1" x14ac:dyDescent="0.3">
      <c r="A126" s="40">
        <v>651</v>
      </c>
      <c r="B126" s="40" t="s">
        <v>816</v>
      </c>
      <c r="C126" s="40" t="s">
        <v>817</v>
      </c>
      <c r="D126" s="40" t="s">
        <v>818</v>
      </c>
      <c r="E126" s="121">
        <v>70.010000000000005</v>
      </c>
      <c r="F126" s="122" t="s">
        <v>1970</v>
      </c>
      <c r="G126" s="122" t="s">
        <v>749</v>
      </c>
      <c r="H126" s="40">
        <v>35</v>
      </c>
      <c r="I126" s="48">
        <v>43436</v>
      </c>
      <c r="J126" s="48">
        <v>43482</v>
      </c>
      <c r="K126" s="48">
        <v>43577</v>
      </c>
      <c r="L126" s="121">
        <v>46</v>
      </c>
      <c r="M126" s="121">
        <v>141</v>
      </c>
      <c r="N126" s="40">
        <v>11710</v>
      </c>
      <c r="O126" s="42">
        <f t="shared" si="9"/>
        <v>82672.599999999991</v>
      </c>
      <c r="Q126" s="121">
        <v>880</v>
      </c>
      <c r="R126" s="42">
        <f t="shared" si="14"/>
        <v>17</v>
      </c>
      <c r="S126" s="42">
        <f t="shared" si="10"/>
        <v>6212.8</v>
      </c>
      <c r="T126" s="121">
        <v>14960</v>
      </c>
      <c r="U126" s="121"/>
      <c r="V126" s="121"/>
      <c r="X126" s="121">
        <v>630</v>
      </c>
      <c r="Y126" s="42">
        <f t="shared" si="11"/>
        <v>4447.8</v>
      </c>
      <c r="Z126" s="42">
        <f t="shared" si="12"/>
        <v>105617.60000000001</v>
      </c>
      <c r="AA126" s="42">
        <f t="shared" si="13"/>
        <v>22945.000000000015</v>
      </c>
    </row>
    <row r="127" spans="1:27" hidden="1" x14ac:dyDescent="0.3">
      <c r="A127" s="40">
        <v>652</v>
      </c>
      <c r="B127" s="40" t="s">
        <v>816</v>
      </c>
      <c r="C127" s="40" t="s">
        <v>817</v>
      </c>
      <c r="D127" s="40" t="s">
        <v>818</v>
      </c>
      <c r="E127" s="121">
        <v>70.02</v>
      </c>
      <c r="F127" s="122" t="s">
        <v>1971</v>
      </c>
      <c r="G127" s="122" t="s">
        <v>750</v>
      </c>
      <c r="H127" s="40">
        <v>35</v>
      </c>
      <c r="I127" s="48">
        <v>43436</v>
      </c>
      <c r="J127" s="48">
        <v>43482</v>
      </c>
      <c r="K127" s="48">
        <v>43568</v>
      </c>
      <c r="L127" s="121">
        <v>46</v>
      </c>
      <c r="M127" s="121">
        <v>132</v>
      </c>
      <c r="N127" s="40">
        <v>11510</v>
      </c>
      <c r="O127" s="42">
        <f t="shared" si="9"/>
        <v>81260.599999999991</v>
      </c>
      <c r="Q127" s="121">
        <v>880</v>
      </c>
      <c r="R127" s="42">
        <f t="shared" si="14"/>
        <v>16.886363636363637</v>
      </c>
      <c r="S127" s="42">
        <f t="shared" si="10"/>
        <v>6212.8</v>
      </c>
      <c r="T127" s="121">
        <v>14860</v>
      </c>
      <c r="U127" s="121"/>
      <c r="V127" s="121"/>
      <c r="X127" s="121">
        <v>700</v>
      </c>
      <c r="Y127" s="42">
        <f t="shared" si="11"/>
        <v>4942</v>
      </c>
      <c r="Z127" s="42">
        <f t="shared" si="12"/>
        <v>104911.6</v>
      </c>
      <c r="AA127" s="42">
        <f t="shared" si="13"/>
        <v>23651.000000000015</v>
      </c>
    </row>
    <row r="128" spans="1:27" hidden="1" x14ac:dyDescent="0.3">
      <c r="A128" s="40">
        <v>653</v>
      </c>
      <c r="B128" s="40" t="s">
        <v>816</v>
      </c>
      <c r="C128" s="40" t="s">
        <v>817</v>
      </c>
      <c r="D128" s="40" t="s">
        <v>818</v>
      </c>
      <c r="E128" s="121">
        <v>70.03</v>
      </c>
      <c r="F128" s="122" t="s">
        <v>1972</v>
      </c>
      <c r="G128" s="122" t="s">
        <v>751</v>
      </c>
      <c r="H128" s="40">
        <v>35</v>
      </c>
      <c r="I128" s="48">
        <v>43434</v>
      </c>
      <c r="J128" s="48">
        <v>43480</v>
      </c>
      <c r="K128" s="48">
        <v>43566</v>
      </c>
      <c r="L128" s="121">
        <v>46</v>
      </c>
      <c r="M128" s="121">
        <v>132</v>
      </c>
      <c r="N128" s="40">
        <v>11260</v>
      </c>
      <c r="O128" s="42">
        <f t="shared" si="9"/>
        <v>79495.600000000006</v>
      </c>
      <c r="Q128" s="121">
        <v>890</v>
      </c>
      <c r="R128" s="42">
        <f t="shared" si="14"/>
        <v>17</v>
      </c>
      <c r="S128" s="42">
        <f t="shared" si="10"/>
        <v>6283.4</v>
      </c>
      <c r="T128" s="121">
        <v>15130</v>
      </c>
      <c r="U128" s="121"/>
      <c r="V128" s="121"/>
      <c r="X128" s="121">
        <v>850</v>
      </c>
      <c r="Y128" s="42">
        <f t="shared" si="11"/>
        <v>6001</v>
      </c>
      <c r="Z128" s="42">
        <f t="shared" si="12"/>
        <v>106817.79999999999</v>
      </c>
      <c r="AA128" s="42">
        <f t="shared" si="13"/>
        <v>27322.199999999983</v>
      </c>
    </row>
    <row r="129" spans="1:27" hidden="1" x14ac:dyDescent="0.3">
      <c r="A129" s="40">
        <v>654</v>
      </c>
      <c r="B129" s="40" t="s">
        <v>816</v>
      </c>
      <c r="C129" s="40" t="s">
        <v>817</v>
      </c>
      <c r="D129" s="40" t="s">
        <v>818</v>
      </c>
      <c r="E129" s="121">
        <v>70.040000000000006</v>
      </c>
      <c r="F129" s="122" t="s">
        <v>1973</v>
      </c>
      <c r="G129" s="122" t="s">
        <v>752</v>
      </c>
      <c r="H129" s="40">
        <v>35</v>
      </c>
      <c r="I129" s="48">
        <v>43437</v>
      </c>
      <c r="J129" s="48">
        <v>43481</v>
      </c>
      <c r="K129" s="48">
        <v>43569</v>
      </c>
      <c r="L129" s="121">
        <v>44</v>
      </c>
      <c r="M129" s="121">
        <v>132</v>
      </c>
      <c r="N129" s="40">
        <v>11260</v>
      </c>
      <c r="O129" s="42">
        <f t="shared" si="9"/>
        <v>79495.600000000006</v>
      </c>
      <c r="Q129" s="121">
        <v>900</v>
      </c>
      <c r="R129" s="42">
        <f t="shared" si="14"/>
        <v>17</v>
      </c>
      <c r="S129" s="42">
        <f t="shared" si="10"/>
        <v>6354</v>
      </c>
      <c r="T129" s="121">
        <v>15300</v>
      </c>
      <c r="U129" s="121"/>
      <c r="V129" s="121"/>
      <c r="X129" s="121">
        <v>850</v>
      </c>
      <c r="Y129" s="42">
        <f t="shared" si="11"/>
        <v>6001</v>
      </c>
      <c r="Z129" s="42">
        <f t="shared" si="12"/>
        <v>108018</v>
      </c>
      <c r="AA129" s="42">
        <f t="shared" si="13"/>
        <v>28522.399999999994</v>
      </c>
    </row>
    <row r="130" spans="1:27" hidden="1" x14ac:dyDescent="0.3">
      <c r="A130" s="40">
        <v>655</v>
      </c>
      <c r="B130" s="40" t="s">
        <v>816</v>
      </c>
      <c r="C130" s="40" t="s">
        <v>817</v>
      </c>
      <c r="D130" s="40" t="s">
        <v>818</v>
      </c>
      <c r="E130" s="121">
        <v>70.05</v>
      </c>
      <c r="F130" s="122" t="s">
        <v>1974</v>
      </c>
      <c r="G130" s="122" t="s">
        <v>754</v>
      </c>
      <c r="H130" s="40">
        <v>35</v>
      </c>
      <c r="I130" s="48">
        <v>43436</v>
      </c>
      <c r="J130" s="48">
        <v>43480</v>
      </c>
      <c r="K130" s="48">
        <v>43571</v>
      </c>
      <c r="L130" s="121">
        <v>44</v>
      </c>
      <c r="M130" s="121">
        <v>135</v>
      </c>
      <c r="N130" s="40">
        <v>11360</v>
      </c>
      <c r="O130" s="42">
        <f t="shared" ref="O130:O193" si="17">(N130/H130)*247.1</f>
        <v>80201.599999999991</v>
      </c>
      <c r="Q130" s="121">
        <v>800</v>
      </c>
      <c r="R130" s="42">
        <f t="shared" si="14"/>
        <v>17</v>
      </c>
      <c r="S130" s="42">
        <f t="shared" ref="S130:S193" si="18">(Q130/H130)*247.1</f>
        <v>5648</v>
      </c>
      <c r="T130" s="121">
        <v>13600</v>
      </c>
      <c r="U130" s="121"/>
      <c r="V130" s="121"/>
      <c r="X130" s="121">
        <v>800</v>
      </c>
      <c r="Y130" s="42">
        <f t="shared" ref="Y130:Y193" si="19">(X130/H130)*247.1</f>
        <v>5648</v>
      </c>
      <c r="Z130" s="42">
        <f t="shared" ref="Z130:Z193" si="20">S130*R130</f>
        <v>96016</v>
      </c>
      <c r="AA130" s="42">
        <f t="shared" ref="AA130:AA193" si="21">Z130-O130</f>
        <v>15814.400000000009</v>
      </c>
    </row>
    <row r="131" spans="1:27" hidden="1" x14ac:dyDescent="0.3">
      <c r="A131" s="40">
        <v>656</v>
      </c>
      <c r="B131" s="40" t="s">
        <v>816</v>
      </c>
      <c r="C131" s="40" t="s">
        <v>817</v>
      </c>
      <c r="D131" s="40" t="s">
        <v>818</v>
      </c>
      <c r="E131" s="121">
        <v>70.06</v>
      </c>
      <c r="F131" s="122" t="s">
        <v>1975</v>
      </c>
      <c r="G131" s="122" t="s">
        <v>755</v>
      </c>
      <c r="H131" s="40">
        <v>35</v>
      </c>
      <c r="I131" s="48">
        <v>43434</v>
      </c>
      <c r="J131" s="48">
        <v>43480</v>
      </c>
      <c r="K131" s="48">
        <v>43567</v>
      </c>
      <c r="L131" s="121">
        <v>46</v>
      </c>
      <c r="M131" s="121">
        <v>133</v>
      </c>
      <c r="N131" s="40">
        <v>11310</v>
      </c>
      <c r="O131" s="42">
        <f t="shared" si="17"/>
        <v>79848.600000000006</v>
      </c>
      <c r="Q131" s="121">
        <v>800</v>
      </c>
      <c r="R131" s="42">
        <f t="shared" si="14"/>
        <v>17</v>
      </c>
      <c r="S131" s="42">
        <f t="shared" si="18"/>
        <v>5648</v>
      </c>
      <c r="T131" s="121">
        <v>13600</v>
      </c>
      <c r="U131" s="121"/>
      <c r="V131" s="121"/>
      <c r="X131" s="121">
        <v>7820</v>
      </c>
      <c r="Y131" s="42">
        <f t="shared" si="19"/>
        <v>55209.2</v>
      </c>
      <c r="Z131" s="42">
        <f t="shared" si="20"/>
        <v>96016</v>
      </c>
      <c r="AA131" s="42">
        <f t="shared" si="21"/>
        <v>16167.399999999994</v>
      </c>
    </row>
    <row r="132" spans="1:27" hidden="1" x14ac:dyDescent="0.3">
      <c r="A132" s="40">
        <v>657</v>
      </c>
      <c r="B132" s="40" t="s">
        <v>816</v>
      </c>
      <c r="C132" s="40" t="s">
        <v>817</v>
      </c>
      <c r="D132" s="40" t="s">
        <v>818</v>
      </c>
      <c r="E132" s="121">
        <v>70.069999999999993</v>
      </c>
      <c r="F132" s="122" t="s">
        <v>1976</v>
      </c>
      <c r="G132" s="122" t="s">
        <v>756</v>
      </c>
      <c r="H132" s="40">
        <v>35</v>
      </c>
      <c r="I132" s="48">
        <v>43437</v>
      </c>
      <c r="J132" s="48">
        <v>43477</v>
      </c>
      <c r="K132" s="48">
        <v>43568</v>
      </c>
      <c r="L132" s="121">
        <v>40</v>
      </c>
      <c r="M132" s="121">
        <v>131</v>
      </c>
      <c r="N132" s="40">
        <v>11360</v>
      </c>
      <c r="O132" s="42">
        <f t="shared" si="17"/>
        <v>80201.599999999991</v>
      </c>
      <c r="Q132" s="121">
        <v>900</v>
      </c>
      <c r="R132" s="42">
        <f t="shared" si="14"/>
        <v>17</v>
      </c>
      <c r="S132" s="42">
        <f t="shared" si="18"/>
        <v>6354</v>
      </c>
      <c r="T132" s="121">
        <v>15300</v>
      </c>
      <c r="U132" s="121"/>
      <c r="V132" s="121"/>
      <c r="X132" s="121">
        <v>850</v>
      </c>
      <c r="Y132" s="42">
        <f t="shared" si="19"/>
        <v>6001</v>
      </c>
      <c r="Z132" s="42">
        <f t="shared" si="20"/>
        <v>108018</v>
      </c>
      <c r="AA132" s="42">
        <f t="shared" si="21"/>
        <v>27816.400000000009</v>
      </c>
    </row>
    <row r="133" spans="1:27" hidden="1" x14ac:dyDescent="0.3">
      <c r="A133" s="40">
        <v>658</v>
      </c>
      <c r="B133" s="40" t="s">
        <v>816</v>
      </c>
      <c r="C133" s="40" t="s">
        <v>817</v>
      </c>
      <c r="D133" s="40" t="s">
        <v>818</v>
      </c>
      <c r="E133" s="121">
        <v>70.079999999999899</v>
      </c>
      <c r="F133" s="122" t="s">
        <v>1969</v>
      </c>
      <c r="G133" s="122" t="s">
        <v>757</v>
      </c>
      <c r="H133" s="40">
        <v>35</v>
      </c>
      <c r="I133" s="48">
        <v>43437</v>
      </c>
      <c r="J133" s="48">
        <v>43483</v>
      </c>
      <c r="K133" s="48">
        <v>43568</v>
      </c>
      <c r="L133" s="121">
        <v>46</v>
      </c>
      <c r="M133" s="121">
        <v>131</v>
      </c>
      <c r="N133" s="40">
        <v>11410</v>
      </c>
      <c r="O133" s="42">
        <f t="shared" si="17"/>
        <v>80554.599999999991</v>
      </c>
      <c r="Q133" s="121">
        <v>820</v>
      </c>
      <c r="R133" s="42">
        <f t="shared" si="14"/>
        <v>17</v>
      </c>
      <c r="S133" s="42">
        <f t="shared" si="18"/>
        <v>5789.2</v>
      </c>
      <c r="T133" s="121">
        <v>13940</v>
      </c>
      <c r="U133" s="121"/>
      <c r="V133" s="121"/>
      <c r="X133" s="121">
        <v>800</v>
      </c>
      <c r="Y133" s="42">
        <f t="shared" si="19"/>
        <v>5648</v>
      </c>
      <c r="Z133" s="42">
        <f t="shared" si="20"/>
        <v>98416.4</v>
      </c>
      <c r="AA133" s="42">
        <f t="shared" si="21"/>
        <v>17861.800000000003</v>
      </c>
    </row>
    <row r="134" spans="1:27" hidden="1" x14ac:dyDescent="0.3">
      <c r="A134" s="40">
        <v>659</v>
      </c>
      <c r="B134" s="40" t="s">
        <v>816</v>
      </c>
      <c r="C134" s="40" t="s">
        <v>817</v>
      </c>
      <c r="D134" s="40" t="s">
        <v>818</v>
      </c>
      <c r="E134" s="121">
        <v>70.089999999999904</v>
      </c>
      <c r="F134" s="122" t="s">
        <v>1977</v>
      </c>
      <c r="G134" s="122" t="s">
        <v>758</v>
      </c>
      <c r="H134" s="40">
        <v>35</v>
      </c>
      <c r="I134" s="48">
        <v>43435</v>
      </c>
      <c r="J134" s="48">
        <v>43480</v>
      </c>
      <c r="K134" s="48">
        <v>43557</v>
      </c>
      <c r="L134" s="121">
        <v>45</v>
      </c>
      <c r="M134" s="121">
        <v>122</v>
      </c>
      <c r="N134" s="40">
        <v>11360</v>
      </c>
      <c r="O134" s="42">
        <f t="shared" si="17"/>
        <v>80201.599999999991</v>
      </c>
      <c r="Q134" s="121">
        <v>890</v>
      </c>
      <c r="R134" s="42">
        <f t="shared" si="14"/>
        <v>17</v>
      </c>
      <c r="S134" s="42">
        <f t="shared" si="18"/>
        <v>6283.4</v>
      </c>
      <c r="T134" s="121">
        <v>15130</v>
      </c>
      <c r="U134" s="121"/>
      <c r="V134" s="121"/>
      <c r="X134" s="121">
        <v>850</v>
      </c>
      <c r="Y134" s="42">
        <f t="shared" si="19"/>
        <v>6001</v>
      </c>
      <c r="Z134" s="42">
        <f t="shared" si="20"/>
        <v>106817.79999999999</v>
      </c>
      <c r="AA134" s="42">
        <f t="shared" si="21"/>
        <v>26616.199999999997</v>
      </c>
    </row>
    <row r="135" spans="1:27" hidden="1" x14ac:dyDescent="0.3">
      <c r="A135" s="40">
        <v>660</v>
      </c>
      <c r="B135" s="40" t="s">
        <v>816</v>
      </c>
      <c r="C135" s="40" t="s">
        <v>817</v>
      </c>
      <c r="D135" s="40" t="s">
        <v>818</v>
      </c>
      <c r="E135" s="121">
        <v>70.099999999999895</v>
      </c>
      <c r="F135" s="122" t="s">
        <v>1978</v>
      </c>
      <c r="G135" s="122" t="s">
        <v>759</v>
      </c>
      <c r="H135" s="40">
        <v>35</v>
      </c>
      <c r="I135" s="48">
        <v>43434</v>
      </c>
      <c r="J135" s="48">
        <v>43480</v>
      </c>
      <c r="K135" s="48">
        <v>43567</v>
      </c>
      <c r="L135" s="121">
        <v>46</v>
      </c>
      <c r="M135" s="121">
        <v>133</v>
      </c>
      <c r="N135" s="40">
        <v>11360</v>
      </c>
      <c r="O135" s="42">
        <f t="shared" si="17"/>
        <v>80201.599999999991</v>
      </c>
      <c r="Q135" s="121">
        <v>880</v>
      </c>
      <c r="R135" s="42">
        <f t="shared" ref="R135:R198" si="22">T135/Q135</f>
        <v>17</v>
      </c>
      <c r="S135" s="42">
        <f t="shared" si="18"/>
        <v>6212.8</v>
      </c>
      <c r="T135" s="121">
        <v>14960</v>
      </c>
      <c r="U135" s="121"/>
      <c r="V135" s="121"/>
      <c r="X135" s="121">
        <v>800</v>
      </c>
      <c r="Y135" s="42">
        <f t="shared" si="19"/>
        <v>5648</v>
      </c>
      <c r="Z135" s="42">
        <f t="shared" si="20"/>
        <v>105617.60000000001</v>
      </c>
      <c r="AA135" s="42">
        <f t="shared" si="21"/>
        <v>25416.000000000015</v>
      </c>
    </row>
    <row r="136" spans="1:27" hidden="1" x14ac:dyDescent="0.3">
      <c r="A136" s="40">
        <v>661</v>
      </c>
      <c r="B136" s="40" t="s">
        <v>816</v>
      </c>
      <c r="C136" s="40" t="s">
        <v>817</v>
      </c>
      <c r="D136" s="40" t="s">
        <v>818</v>
      </c>
      <c r="E136" s="121">
        <v>70.1099999999999</v>
      </c>
      <c r="F136" s="122" t="s">
        <v>1979</v>
      </c>
      <c r="G136" s="122" t="s">
        <v>760</v>
      </c>
      <c r="H136" s="40">
        <v>35</v>
      </c>
      <c r="I136" s="48">
        <v>43434</v>
      </c>
      <c r="J136" s="48">
        <v>43480</v>
      </c>
      <c r="K136" s="48">
        <v>43567</v>
      </c>
      <c r="L136" s="121">
        <v>46</v>
      </c>
      <c r="M136" s="121">
        <v>133</v>
      </c>
      <c r="N136" s="40">
        <v>1410</v>
      </c>
      <c r="O136" s="42">
        <f t="shared" si="17"/>
        <v>9954.6</v>
      </c>
      <c r="Q136" s="121">
        <v>820</v>
      </c>
      <c r="R136" s="42">
        <f t="shared" si="22"/>
        <v>17</v>
      </c>
      <c r="S136" s="42">
        <f t="shared" si="18"/>
        <v>5789.2</v>
      </c>
      <c r="T136" s="121">
        <v>13940</v>
      </c>
      <c r="U136" s="121"/>
      <c r="V136" s="121"/>
      <c r="X136" s="121">
        <v>800</v>
      </c>
      <c r="Y136" s="42">
        <f t="shared" si="19"/>
        <v>5648</v>
      </c>
      <c r="Z136" s="42">
        <f t="shared" si="20"/>
        <v>98416.4</v>
      </c>
      <c r="AA136" s="42">
        <f t="shared" si="21"/>
        <v>88461.799999999988</v>
      </c>
    </row>
    <row r="137" spans="1:27" hidden="1" x14ac:dyDescent="0.3">
      <c r="A137" s="40">
        <v>662</v>
      </c>
      <c r="B137" s="40" t="s">
        <v>816</v>
      </c>
      <c r="C137" s="40" t="s">
        <v>817</v>
      </c>
      <c r="D137" s="40" t="s">
        <v>818</v>
      </c>
      <c r="E137" s="121">
        <v>70.119999999999905</v>
      </c>
      <c r="F137" s="122" t="s">
        <v>1828</v>
      </c>
      <c r="G137" s="122" t="s">
        <v>761</v>
      </c>
      <c r="H137" s="40">
        <v>35</v>
      </c>
      <c r="I137" s="48">
        <v>43437</v>
      </c>
      <c r="J137" s="48">
        <v>43483</v>
      </c>
      <c r="K137" s="48">
        <v>43569</v>
      </c>
      <c r="L137" s="121">
        <v>46</v>
      </c>
      <c r="M137" s="121">
        <v>132</v>
      </c>
      <c r="N137" s="40">
        <v>11410</v>
      </c>
      <c r="O137" s="42">
        <f t="shared" si="17"/>
        <v>80554.599999999991</v>
      </c>
      <c r="Q137" s="121">
        <v>880</v>
      </c>
      <c r="R137" s="42">
        <f t="shared" si="22"/>
        <v>17</v>
      </c>
      <c r="S137" s="42">
        <f t="shared" si="18"/>
        <v>6212.8</v>
      </c>
      <c r="T137" s="121">
        <v>14960</v>
      </c>
      <c r="U137" s="121"/>
      <c r="V137" s="121"/>
      <c r="X137" s="121">
        <v>800</v>
      </c>
      <c r="Y137" s="42">
        <f t="shared" si="19"/>
        <v>5648</v>
      </c>
      <c r="Z137" s="42">
        <f t="shared" si="20"/>
        <v>105617.60000000001</v>
      </c>
      <c r="AA137" s="42">
        <f t="shared" si="21"/>
        <v>25063.000000000015</v>
      </c>
    </row>
    <row r="138" spans="1:27" hidden="1" x14ac:dyDescent="0.3">
      <c r="A138" s="40">
        <v>663</v>
      </c>
      <c r="B138" s="40" t="s">
        <v>816</v>
      </c>
      <c r="C138" s="40" t="s">
        <v>817</v>
      </c>
      <c r="D138" s="40" t="s">
        <v>818</v>
      </c>
      <c r="E138" s="121">
        <v>70.129999999999896</v>
      </c>
      <c r="F138" s="122" t="s">
        <v>1829</v>
      </c>
      <c r="G138" s="122" t="s">
        <v>762</v>
      </c>
      <c r="H138" s="40">
        <v>35</v>
      </c>
      <c r="I138" s="48">
        <v>43436</v>
      </c>
      <c r="J138" s="48">
        <v>43482</v>
      </c>
      <c r="K138" s="48">
        <v>43568</v>
      </c>
      <c r="L138" s="121">
        <v>46</v>
      </c>
      <c r="M138" s="121">
        <v>132</v>
      </c>
      <c r="N138" s="40">
        <v>11560</v>
      </c>
      <c r="O138" s="42">
        <f t="shared" si="17"/>
        <v>81613.599999999991</v>
      </c>
      <c r="Q138" s="121">
        <v>820</v>
      </c>
      <c r="R138" s="42">
        <f t="shared" si="22"/>
        <v>17.024390243902438</v>
      </c>
      <c r="S138" s="42">
        <f t="shared" si="18"/>
        <v>5789.2</v>
      </c>
      <c r="T138" s="121">
        <v>13960</v>
      </c>
      <c r="U138" s="121"/>
      <c r="V138" s="121"/>
      <c r="X138" s="121">
        <v>800</v>
      </c>
      <c r="Y138" s="42">
        <f t="shared" si="19"/>
        <v>5648</v>
      </c>
      <c r="Z138" s="42">
        <f t="shared" si="20"/>
        <v>98557.599999999991</v>
      </c>
      <c r="AA138" s="42">
        <f t="shared" si="21"/>
        <v>16944</v>
      </c>
    </row>
    <row r="139" spans="1:27" hidden="1" x14ac:dyDescent="0.3">
      <c r="A139" s="40">
        <v>664</v>
      </c>
      <c r="B139" s="40" t="s">
        <v>816</v>
      </c>
      <c r="C139" s="40" t="s">
        <v>817</v>
      </c>
      <c r="D139" s="40" t="s">
        <v>818</v>
      </c>
      <c r="E139" s="121">
        <v>70.139999999999901</v>
      </c>
      <c r="F139" s="122" t="s">
        <v>1816</v>
      </c>
      <c r="G139" s="122" t="s">
        <v>763</v>
      </c>
      <c r="H139" s="40">
        <v>35</v>
      </c>
      <c r="I139" s="48">
        <v>43434</v>
      </c>
      <c r="J139" s="48">
        <v>43480</v>
      </c>
      <c r="K139" s="48">
        <v>43568</v>
      </c>
      <c r="L139" s="121">
        <v>46</v>
      </c>
      <c r="M139" s="121">
        <v>134</v>
      </c>
      <c r="N139" s="40">
        <v>11360</v>
      </c>
      <c r="O139" s="42">
        <f t="shared" si="17"/>
        <v>80201.599999999991</v>
      </c>
      <c r="Q139" s="121">
        <v>880</v>
      </c>
      <c r="R139" s="42">
        <f t="shared" si="22"/>
        <v>17</v>
      </c>
      <c r="S139" s="42">
        <f t="shared" si="18"/>
        <v>6212.8</v>
      </c>
      <c r="T139" s="121">
        <v>14960</v>
      </c>
      <c r="U139" s="121"/>
      <c r="V139" s="121"/>
      <c r="X139" s="121">
        <v>840</v>
      </c>
      <c r="Y139" s="42">
        <f t="shared" si="19"/>
        <v>5930.4</v>
      </c>
      <c r="Z139" s="42">
        <f t="shared" si="20"/>
        <v>105617.60000000001</v>
      </c>
      <c r="AA139" s="42">
        <f t="shared" si="21"/>
        <v>25416.000000000015</v>
      </c>
    </row>
    <row r="140" spans="1:27" hidden="1" x14ac:dyDescent="0.3">
      <c r="A140" s="40">
        <v>665</v>
      </c>
      <c r="B140" s="40" t="s">
        <v>816</v>
      </c>
      <c r="C140" s="40" t="s">
        <v>817</v>
      </c>
      <c r="D140" s="40" t="s">
        <v>818</v>
      </c>
      <c r="E140" s="121">
        <v>70.149999999999906</v>
      </c>
      <c r="F140" s="122" t="s">
        <v>1812</v>
      </c>
      <c r="G140" s="122" t="s">
        <v>764</v>
      </c>
      <c r="H140" s="40">
        <v>35</v>
      </c>
      <c r="I140" s="48">
        <v>43437</v>
      </c>
      <c r="J140" s="48">
        <v>43483</v>
      </c>
      <c r="K140" s="48">
        <v>43569</v>
      </c>
      <c r="L140" s="121">
        <v>46</v>
      </c>
      <c r="M140" s="121">
        <v>132</v>
      </c>
      <c r="N140" s="40">
        <v>11410</v>
      </c>
      <c r="O140" s="42">
        <f t="shared" si="17"/>
        <v>80554.599999999991</v>
      </c>
      <c r="Q140" s="121">
        <v>820</v>
      </c>
      <c r="R140" s="42">
        <f t="shared" si="22"/>
        <v>17</v>
      </c>
      <c r="S140" s="42">
        <f t="shared" si="18"/>
        <v>5789.2</v>
      </c>
      <c r="T140" s="121">
        <v>13940</v>
      </c>
      <c r="U140" s="121"/>
      <c r="V140" s="121"/>
      <c r="X140" s="121">
        <v>800</v>
      </c>
      <c r="Y140" s="42">
        <f t="shared" si="19"/>
        <v>5648</v>
      </c>
      <c r="Z140" s="42">
        <f t="shared" si="20"/>
        <v>98416.4</v>
      </c>
      <c r="AA140" s="42">
        <f t="shared" si="21"/>
        <v>17861.800000000003</v>
      </c>
    </row>
    <row r="141" spans="1:27" hidden="1" x14ac:dyDescent="0.3">
      <c r="A141" s="40">
        <v>666</v>
      </c>
      <c r="B141" s="40" t="s">
        <v>816</v>
      </c>
      <c r="C141" s="40" t="s">
        <v>817</v>
      </c>
      <c r="D141" s="40" t="s">
        <v>818</v>
      </c>
      <c r="E141" s="121">
        <v>70.159999999999897</v>
      </c>
      <c r="F141" s="122" t="s">
        <v>1817</v>
      </c>
      <c r="G141" s="122" t="s">
        <v>765</v>
      </c>
      <c r="H141" s="40">
        <v>35</v>
      </c>
      <c r="I141" s="48">
        <v>43434</v>
      </c>
      <c r="J141" s="48">
        <v>43470</v>
      </c>
      <c r="K141" s="48">
        <v>43566</v>
      </c>
      <c r="L141" s="121">
        <v>36</v>
      </c>
      <c r="M141" s="121">
        <v>132</v>
      </c>
      <c r="N141" s="40">
        <v>11410</v>
      </c>
      <c r="O141" s="42">
        <f t="shared" si="17"/>
        <v>80554.599999999991</v>
      </c>
      <c r="Q141" s="121">
        <v>840</v>
      </c>
      <c r="R141" s="42">
        <f t="shared" si="22"/>
        <v>17.642857142857142</v>
      </c>
      <c r="S141" s="42">
        <f t="shared" si="18"/>
        <v>5930.4</v>
      </c>
      <c r="T141" s="121">
        <v>14820</v>
      </c>
      <c r="U141" s="121"/>
      <c r="V141" s="121"/>
      <c r="X141" s="121">
        <v>800</v>
      </c>
      <c r="Y141" s="42">
        <f t="shared" si="19"/>
        <v>5648</v>
      </c>
      <c r="Z141" s="42">
        <f t="shared" si="20"/>
        <v>104629.2</v>
      </c>
      <c r="AA141" s="42">
        <f t="shared" si="21"/>
        <v>24074.600000000006</v>
      </c>
    </row>
    <row r="142" spans="1:27" hidden="1" x14ac:dyDescent="0.3">
      <c r="A142" s="40">
        <v>667</v>
      </c>
      <c r="B142" s="40" t="s">
        <v>816</v>
      </c>
      <c r="C142" s="40" t="s">
        <v>817</v>
      </c>
      <c r="D142" s="40" t="s">
        <v>818</v>
      </c>
      <c r="E142" s="121">
        <v>70.169999999999902</v>
      </c>
      <c r="F142" s="122" t="s">
        <v>1830</v>
      </c>
      <c r="G142" s="122" t="s">
        <v>766</v>
      </c>
      <c r="H142" s="40">
        <v>35</v>
      </c>
      <c r="I142" s="48">
        <v>43433</v>
      </c>
      <c r="J142" s="48">
        <v>43479</v>
      </c>
      <c r="K142" s="48">
        <v>43565</v>
      </c>
      <c r="L142" s="121">
        <v>46</v>
      </c>
      <c r="M142" s="121">
        <v>132</v>
      </c>
      <c r="N142" s="40">
        <v>11310</v>
      </c>
      <c r="O142" s="42">
        <f t="shared" si="17"/>
        <v>79848.600000000006</v>
      </c>
      <c r="Q142" s="121">
        <v>880</v>
      </c>
      <c r="R142" s="42">
        <f t="shared" si="22"/>
        <v>13.590909090909092</v>
      </c>
      <c r="S142" s="42">
        <f t="shared" si="18"/>
        <v>6212.8</v>
      </c>
      <c r="T142" s="121">
        <v>11960</v>
      </c>
      <c r="U142" s="121"/>
      <c r="V142" s="121"/>
      <c r="X142" s="121">
        <v>800</v>
      </c>
      <c r="Y142" s="42">
        <f t="shared" si="19"/>
        <v>5648</v>
      </c>
      <c r="Z142" s="42">
        <f t="shared" si="20"/>
        <v>84437.6</v>
      </c>
      <c r="AA142" s="42">
        <f t="shared" si="21"/>
        <v>4589</v>
      </c>
    </row>
    <row r="143" spans="1:27" hidden="1" x14ac:dyDescent="0.3">
      <c r="A143" s="40">
        <v>668</v>
      </c>
      <c r="B143" s="40" t="s">
        <v>816</v>
      </c>
      <c r="C143" s="40" t="s">
        <v>817</v>
      </c>
      <c r="D143" s="40" t="s">
        <v>818</v>
      </c>
      <c r="E143" s="121">
        <v>70.179999999999893</v>
      </c>
      <c r="F143" s="122" t="s">
        <v>767</v>
      </c>
      <c r="G143" s="122" t="s">
        <v>768</v>
      </c>
      <c r="H143" s="40">
        <v>35</v>
      </c>
      <c r="I143" s="48">
        <v>43434</v>
      </c>
      <c r="J143" s="48">
        <v>43480</v>
      </c>
      <c r="K143" s="48">
        <v>43566</v>
      </c>
      <c r="L143" s="121">
        <v>46</v>
      </c>
      <c r="M143" s="121">
        <v>132</v>
      </c>
      <c r="N143" s="40">
        <v>11410</v>
      </c>
      <c r="O143" s="42">
        <f t="shared" si="17"/>
        <v>80554.599999999991</v>
      </c>
      <c r="Q143" s="121">
        <v>820</v>
      </c>
      <c r="R143" s="42">
        <f t="shared" si="22"/>
        <v>17.024390243902438</v>
      </c>
      <c r="S143" s="42">
        <f t="shared" si="18"/>
        <v>5789.2</v>
      </c>
      <c r="T143" s="121">
        <v>13960</v>
      </c>
      <c r="U143" s="121"/>
      <c r="V143" s="121"/>
      <c r="X143" s="121">
        <v>800</v>
      </c>
      <c r="Y143" s="42">
        <f t="shared" si="19"/>
        <v>5648</v>
      </c>
      <c r="Z143" s="42">
        <f t="shared" si="20"/>
        <v>98557.599999999991</v>
      </c>
      <c r="AA143" s="42">
        <f t="shared" si="21"/>
        <v>18003</v>
      </c>
    </row>
    <row r="144" spans="1:27" hidden="1" x14ac:dyDescent="0.3">
      <c r="A144" s="40">
        <v>669</v>
      </c>
      <c r="B144" s="40" t="s">
        <v>816</v>
      </c>
      <c r="C144" s="40" t="s">
        <v>817</v>
      </c>
      <c r="D144" s="40" t="s">
        <v>818</v>
      </c>
      <c r="E144" s="121">
        <v>70.189999999999799</v>
      </c>
      <c r="F144" s="122" t="s">
        <v>1831</v>
      </c>
      <c r="G144" s="122" t="s">
        <v>769</v>
      </c>
      <c r="H144" s="40">
        <v>35</v>
      </c>
      <c r="I144" s="48">
        <v>43434</v>
      </c>
      <c r="J144" s="48">
        <v>43480</v>
      </c>
      <c r="K144" s="48">
        <v>43566</v>
      </c>
      <c r="L144" s="121">
        <v>46</v>
      </c>
      <c r="M144" s="121">
        <v>132</v>
      </c>
      <c r="N144" s="40">
        <v>11560</v>
      </c>
      <c r="O144" s="42">
        <f t="shared" si="17"/>
        <v>81613.599999999991</v>
      </c>
      <c r="Q144" s="121">
        <v>800</v>
      </c>
      <c r="R144" s="42">
        <f t="shared" si="22"/>
        <v>17</v>
      </c>
      <c r="S144" s="42">
        <f t="shared" si="18"/>
        <v>5648</v>
      </c>
      <c r="T144" s="121">
        <v>13600</v>
      </c>
      <c r="U144" s="121"/>
      <c r="V144" s="121"/>
      <c r="X144" s="121">
        <v>800</v>
      </c>
      <c r="Y144" s="42">
        <f t="shared" si="19"/>
        <v>5648</v>
      </c>
      <c r="Z144" s="42">
        <f t="shared" si="20"/>
        <v>96016</v>
      </c>
      <c r="AA144" s="42">
        <f t="shared" si="21"/>
        <v>14402.400000000009</v>
      </c>
    </row>
    <row r="145" spans="1:27" hidden="1" x14ac:dyDescent="0.3">
      <c r="A145" s="40">
        <v>670</v>
      </c>
      <c r="B145" s="40" t="s">
        <v>816</v>
      </c>
      <c r="C145" s="40" t="s">
        <v>817</v>
      </c>
      <c r="D145" s="40" t="s">
        <v>818</v>
      </c>
      <c r="E145" s="121">
        <v>70.199999999999804</v>
      </c>
      <c r="F145" s="122" t="s">
        <v>1832</v>
      </c>
      <c r="G145" s="122" t="s">
        <v>770</v>
      </c>
      <c r="H145" s="40">
        <v>35</v>
      </c>
      <c r="I145" s="48">
        <v>43437</v>
      </c>
      <c r="J145" s="48">
        <v>43483</v>
      </c>
      <c r="K145" s="48">
        <v>43568</v>
      </c>
      <c r="L145" s="121">
        <v>46</v>
      </c>
      <c r="M145" s="121">
        <v>131</v>
      </c>
      <c r="N145" s="40">
        <v>11360</v>
      </c>
      <c r="O145" s="42">
        <f t="shared" si="17"/>
        <v>80201.599999999991</v>
      </c>
      <c r="Q145" s="121">
        <v>820</v>
      </c>
      <c r="R145" s="42">
        <f t="shared" si="22"/>
        <v>17</v>
      </c>
      <c r="S145" s="42">
        <f t="shared" si="18"/>
        <v>5789.2</v>
      </c>
      <c r="T145" s="121">
        <v>13940</v>
      </c>
      <c r="U145" s="121"/>
      <c r="V145" s="121"/>
      <c r="X145" s="121">
        <v>800</v>
      </c>
      <c r="Y145" s="42">
        <f t="shared" si="19"/>
        <v>5648</v>
      </c>
      <c r="Z145" s="42">
        <f t="shared" si="20"/>
        <v>98416.4</v>
      </c>
      <c r="AA145" s="42">
        <f t="shared" si="21"/>
        <v>18214.800000000003</v>
      </c>
    </row>
    <row r="146" spans="1:27" hidden="1" x14ac:dyDescent="0.3">
      <c r="A146" s="40">
        <v>671</v>
      </c>
      <c r="B146" s="40" t="s">
        <v>816</v>
      </c>
      <c r="C146" s="40" t="s">
        <v>817</v>
      </c>
      <c r="D146" s="40" t="s">
        <v>818</v>
      </c>
      <c r="E146" s="121">
        <v>70.209999999999795</v>
      </c>
      <c r="F146" s="122" t="s">
        <v>1833</v>
      </c>
      <c r="G146" s="122" t="s">
        <v>772</v>
      </c>
      <c r="H146" s="40">
        <v>35</v>
      </c>
      <c r="I146" s="48">
        <v>43437</v>
      </c>
      <c r="J146" s="48">
        <v>43483</v>
      </c>
      <c r="K146" s="48">
        <v>43568</v>
      </c>
      <c r="L146" s="121">
        <v>46</v>
      </c>
      <c r="M146" s="121">
        <v>131</v>
      </c>
      <c r="N146" s="40">
        <v>11460</v>
      </c>
      <c r="O146" s="42">
        <f t="shared" si="17"/>
        <v>80907.600000000006</v>
      </c>
      <c r="Q146" s="121">
        <v>820</v>
      </c>
      <c r="R146" s="42">
        <f t="shared" si="22"/>
        <v>17</v>
      </c>
      <c r="S146" s="42">
        <f t="shared" si="18"/>
        <v>5789.2</v>
      </c>
      <c r="T146" s="121">
        <v>13940</v>
      </c>
      <c r="U146" s="121"/>
      <c r="V146" s="121"/>
      <c r="X146" s="121">
        <v>800</v>
      </c>
      <c r="Y146" s="42">
        <f t="shared" si="19"/>
        <v>5648</v>
      </c>
      <c r="Z146" s="42">
        <f t="shared" si="20"/>
        <v>98416.4</v>
      </c>
      <c r="AA146" s="42">
        <f t="shared" si="21"/>
        <v>17508.799999999988</v>
      </c>
    </row>
    <row r="147" spans="1:27" hidden="1" x14ac:dyDescent="0.3">
      <c r="A147" s="40">
        <v>672</v>
      </c>
      <c r="B147" s="40" t="s">
        <v>816</v>
      </c>
      <c r="C147" s="40" t="s">
        <v>817</v>
      </c>
      <c r="D147" s="40" t="s">
        <v>818</v>
      </c>
      <c r="E147" s="121">
        <v>70.2199999999998</v>
      </c>
      <c r="F147" s="122" t="s">
        <v>1834</v>
      </c>
      <c r="G147" s="122" t="s">
        <v>773</v>
      </c>
      <c r="H147" s="40">
        <v>35</v>
      </c>
      <c r="I147" s="48">
        <v>43436</v>
      </c>
      <c r="J147" s="48">
        <v>43482</v>
      </c>
      <c r="K147" s="48">
        <v>43567</v>
      </c>
      <c r="L147" s="121">
        <v>46</v>
      </c>
      <c r="M147" s="121">
        <v>131</v>
      </c>
      <c r="N147" s="40">
        <v>11560</v>
      </c>
      <c r="O147" s="42">
        <f t="shared" si="17"/>
        <v>81613.599999999991</v>
      </c>
      <c r="Q147" s="121">
        <v>800</v>
      </c>
      <c r="R147" s="42">
        <f t="shared" si="22"/>
        <v>17</v>
      </c>
      <c r="S147" s="42">
        <f t="shared" si="18"/>
        <v>5648</v>
      </c>
      <c r="T147" s="121">
        <v>13600</v>
      </c>
      <c r="U147" s="121"/>
      <c r="V147" s="121"/>
      <c r="X147" s="121">
        <v>800</v>
      </c>
      <c r="Y147" s="42">
        <f t="shared" si="19"/>
        <v>5648</v>
      </c>
      <c r="Z147" s="42">
        <f t="shared" si="20"/>
        <v>96016</v>
      </c>
      <c r="AA147" s="42">
        <f t="shared" si="21"/>
        <v>14402.400000000009</v>
      </c>
    </row>
    <row r="148" spans="1:27" hidden="1" x14ac:dyDescent="0.3">
      <c r="A148" s="40">
        <v>673</v>
      </c>
      <c r="B148" s="40" t="s">
        <v>816</v>
      </c>
      <c r="C148" s="40" t="s">
        <v>817</v>
      </c>
      <c r="D148" s="40" t="s">
        <v>818</v>
      </c>
      <c r="E148" s="121">
        <v>70.229999999999805</v>
      </c>
      <c r="F148" s="122" t="s">
        <v>1835</v>
      </c>
      <c r="G148" s="122" t="s">
        <v>774</v>
      </c>
      <c r="H148" s="40">
        <v>35</v>
      </c>
      <c r="I148" s="48">
        <v>43434</v>
      </c>
      <c r="J148" s="48">
        <v>43480</v>
      </c>
      <c r="K148" s="48">
        <v>43565</v>
      </c>
      <c r="L148" s="121">
        <v>46</v>
      </c>
      <c r="M148" s="121">
        <v>131</v>
      </c>
      <c r="N148" s="40">
        <v>11460</v>
      </c>
      <c r="O148" s="42">
        <f t="shared" si="17"/>
        <v>80907.600000000006</v>
      </c>
      <c r="Q148" s="121">
        <v>820</v>
      </c>
      <c r="R148" s="42">
        <f t="shared" si="22"/>
        <v>17</v>
      </c>
      <c r="S148" s="42">
        <f t="shared" si="18"/>
        <v>5789.2</v>
      </c>
      <c r="T148" s="121">
        <v>13940</v>
      </c>
      <c r="U148" s="121"/>
      <c r="V148" s="121"/>
      <c r="X148" s="121">
        <v>800</v>
      </c>
      <c r="Y148" s="42">
        <f t="shared" si="19"/>
        <v>5648</v>
      </c>
      <c r="Z148" s="42">
        <f t="shared" si="20"/>
        <v>98416.4</v>
      </c>
      <c r="AA148" s="42">
        <f t="shared" si="21"/>
        <v>17508.799999999988</v>
      </c>
    </row>
    <row r="149" spans="1:27" hidden="1" x14ac:dyDescent="0.3">
      <c r="A149" s="40">
        <v>674</v>
      </c>
      <c r="B149" s="40" t="s">
        <v>816</v>
      </c>
      <c r="C149" s="40" t="s">
        <v>817</v>
      </c>
      <c r="D149" s="40" t="s">
        <v>818</v>
      </c>
      <c r="E149" s="121">
        <v>70.239999999999796</v>
      </c>
      <c r="F149" s="122" t="s">
        <v>1836</v>
      </c>
      <c r="G149" s="122" t="s">
        <v>775</v>
      </c>
      <c r="H149" s="40">
        <v>35</v>
      </c>
      <c r="I149" s="48">
        <v>43438</v>
      </c>
      <c r="J149" s="48">
        <v>43483</v>
      </c>
      <c r="K149" s="48">
        <v>43570</v>
      </c>
      <c r="L149" s="121">
        <v>45</v>
      </c>
      <c r="M149" s="121">
        <v>132</v>
      </c>
      <c r="N149" s="40">
        <v>11560</v>
      </c>
      <c r="O149" s="42">
        <f t="shared" si="17"/>
        <v>81613.599999999991</v>
      </c>
      <c r="Q149" s="121">
        <v>880</v>
      </c>
      <c r="R149" s="42">
        <f t="shared" si="22"/>
        <v>17</v>
      </c>
      <c r="S149" s="42">
        <f t="shared" si="18"/>
        <v>6212.8</v>
      </c>
      <c r="T149" s="121">
        <v>14960</v>
      </c>
      <c r="U149" s="121"/>
      <c r="V149" s="121"/>
      <c r="X149" s="121">
        <v>850</v>
      </c>
      <c r="Y149" s="42">
        <f t="shared" si="19"/>
        <v>6001</v>
      </c>
      <c r="Z149" s="42">
        <f t="shared" si="20"/>
        <v>105617.60000000001</v>
      </c>
      <c r="AA149" s="42">
        <f t="shared" si="21"/>
        <v>24004.000000000015</v>
      </c>
    </row>
    <row r="150" spans="1:27" hidden="1" x14ac:dyDescent="0.3">
      <c r="A150" s="40">
        <v>675</v>
      </c>
      <c r="B150" s="40" t="s">
        <v>816</v>
      </c>
      <c r="C150" s="40" t="s">
        <v>817</v>
      </c>
      <c r="D150" s="40" t="s">
        <v>818</v>
      </c>
      <c r="E150" s="121">
        <v>70.249999999999801</v>
      </c>
      <c r="F150" s="122" t="s">
        <v>1837</v>
      </c>
      <c r="G150" s="122" t="s">
        <v>776</v>
      </c>
      <c r="H150" s="40">
        <v>35</v>
      </c>
      <c r="I150" s="48">
        <v>43437</v>
      </c>
      <c r="J150" s="48">
        <v>43483</v>
      </c>
      <c r="K150" s="48">
        <v>43568</v>
      </c>
      <c r="L150" s="121">
        <v>46</v>
      </c>
      <c r="M150" s="121">
        <v>131</v>
      </c>
      <c r="N150" s="40">
        <v>11560</v>
      </c>
      <c r="O150" s="42">
        <f t="shared" si="17"/>
        <v>81613.599999999991</v>
      </c>
      <c r="Q150" s="121">
        <v>880</v>
      </c>
      <c r="R150" s="42">
        <f t="shared" si="22"/>
        <v>17</v>
      </c>
      <c r="S150" s="42">
        <f t="shared" si="18"/>
        <v>6212.8</v>
      </c>
      <c r="T150" s="121">
        <v>14960</v>
      </c>
      <c r="U150" s="121"/>
      <c r="V150" s="121"/>
      <c r="X150" s="121">
        <v>840</v>
      </c>
      <c r="Y150" s="42">
        <f t="shared" si="19"/>
        <v>5930.4</v>
      </c>
      <c r="Z150" s="42">
        <f t="shared" si="20"/>
        <v>105617.60000000001</v>
      </c>
      <c r="AA150" s="42">
        <f t="shared" si="21"/>
        <v>24004.000000000015</v>
      </c>
    </row>
    <row r="151" spans="1:27" hidden="1" x14ac:dyDescent="0.3">
      <c r="A151" s="40">
        <v>676</v>
      </c>
      <c r="B151" s="40" t="s">
        <v>816</v>
      </c>
      <c r="C151" s="40" t="s">
        <v>817</v>
      </c>
      <c r="D151" s="40" t="s">
        <v>818</v>
      </c>
      <c r="E151" s="121">
        <v>70.259999999999806</v>
      </c>
      <c r="F151" s="122" t="s">
        <v>1838</v>
      </c>
      <c r="G151" s="122" t="s">
        <v>777</v>
      </c>
      <c r="H151" s="40">
        <v>35</v>
      </c>
      <c r="I151" s="48">
        <v>43437</v>
      </c>
      <c r="J151" s="48">
        <v>43483</v>
      </c>
      <c r="K151" s="48">
        <v>43568</v>
      </c>
      <c r="L151" s="121">
        <v>46</v>
      </c>
      <c r="M151" s="121">
        <v>131</v>
      </c>
      <c r="N151" s="40">
        <v>11410</v>
      </c>
      <c r="O151" s="42">
        <f t="shared" si="17"/>
        <v>80554.599999999991</v>
      </c>
      <c r="Q151" s="121">
        <v>820</v>
      </c>
      <c r="R151" s="42">
        <f t="shared" si="22"/>
        <v>17</v>
      </c>
      <c r="S151" s="42">
        <f t="shared" si="18"/>
        <v>5789.2</v>
      </c>
      <c r="T151" s="121">
        <v>13940</v>
      </c>
      <c r="U151" s="121"/>
      <c r="V151" s="121"/>
      <c r="X151" s="121">
        <v>800</v>
      </c>
      <c r="Y151" s="42">
        <f t="shared" si="19"/>
        <v>5648</v>
      </c>
      <c r="Z151" s="42">
        <f t="shared" si="20"/>
        <v>98416.4</v>
      </c>
      <c r="AA151" s="42">
        <f t="shared" si="21"/>
        <v>17861.800000000003</v>
      </c>
    </row>
    <row r="152" spans="1:27" hidden="1" x14ac:dyDescent="0.3">
      <c r="A152" s="40">
        <v>677</v>
      </c>
      <c r="B152" s="40" t="s">
        <v>816</v>
      </c>
      <c r="C152" s="40" t="s">
        <v>819</v>
      </c>
      <c r="D152" s="40" t="s">
        <v>116</v>
      </c>
      <c r="E152" s="121">
        <v>61.01</v>
      </c>
      <c r="F152" s="122" t="s">
        <v>1980</v>
      </c>
      <c r="G152" s="122" t="s">
        <v>779</v>
      </c>
      <c r="H152" s="40">
        <v>35</v>
      </c>
      <c r="I152" s="48">
        <v>43433</v>
      </c>
      <c r="J152" s="48">
        <v>43470</v>
      </c>
      <c r="K152" s="48">
        <v>43581</v>
      </c>
      <c r="L152" s="121">
        <v>37</v>
      </c>
      <c r="M152" s="121">
        <v>148</v>
      </c>
      <c r="N152" s="40">
        <v>11410</v>
      </c>
      <c r="O152" s="42">
        <f t="shared" si="17"/>
        <v>80554.599999999991</v>
      </c>
      <c r="Q152" s="121">
        <v>960</v>
      </c>
      <c r="R152" s="42">
        <f t="shared" si="22"/>
        <v>17</v>
      </c>
      <c r="S152" s="42">
        <f t="shared" si="18"/>
        <v>6777.5999999999995</v>
      </c>
      <c r="T152" s="121">
        <v>16320</v>
      </c>
      <c r="U152" s="121"/>
      <c r="V152" s="121"/>
      <c r="X152" s="121">
        <v>800</v>
      </c>
      <c r="Y152" s="42">
        <f t="shared" si="19"/>
        <v>5648</v>
      </c>
      <c r="Z152" s="42">
        <f t="shared" si="20"/>
        <v>115219.2</v>
      </c>
      <c r="AA152" s="42">
        <f t="shared" si="21"/>
        <v>34664.600000000006</v>
      </c>
    </row>
    <row r="153" spans="1:27" hidden="1" x14ac:dyDescent="0.3">
      <c r="A153" s="40">
        <v>678</v>
      </c>
      <c r="B153" s="40" t="s">
        <v>816</v>
      </c>
      <c r="C153" s="40" t="s">
        <v>819</v>
      </c>
      <c r="D153" s="40" t="s">
        <v>116</v>
      </c>
      <c r="E153" s="121">
        <v>61.02</v>
      </c>
      <c r="F153" s="122" t="s">
        <v>1839</v>
      </c>
      <c r="G153" s="122" t="s">
        <v>780</v>
      </c>
      <c r="H153" s="40">
        <v>35</v>
      </c>
      <c r="I153" s="48">
        <v>43432</v>
      </c>
      <c r="J153" s="48">
        <v>43470</v>
      </c>
      <c r="K153" s="48">
        <v>43605</v>
      </c>
      <c r="L153" s="121">
        <v>38</v>
      </c>
      <c r="M153" s="121">
        <v>173</v>
      </c>
      <c r="N153" s="40">
        <v>11210</v>
      </c>
      <c r="O153" s="42">
        <f t="shared" si="17"/>
        <v>79142.599999999991</v>
      </c>
      <c r="Q153" s="121">
        <v>900</v>
      </c>
      <c r="R153" s="42">
        <f t="shared" si="22"/>
        <v>17</v>
      </c>
      <c r="S153" s="42">
        <f t="shared" si="18"/>
        <v>6354</v>
      </c>
      <c r="T153" s="121">
        <v>15300</v>
      </c>
      <c r="U153" s="121"/>
      <c r="V153" s="121"/>
      <c r="X153" s="121">
        <v>850</v>
      </c>
      <c r="Y153" s="42">
        <f t="shared" si="19"/>
        <v>6001</v>
      </c>
      <c r="Z153" s="42">
        <f t="shared" si="20"/>
        <v>108018</v>
      </c>
      <c r="AA153" s="42">
        <f t="shared" si="21"/>
        <v>28875.400000000009</v>
      </c>
    </row>
    <row r="154" spans="1:27" hidden="1" x14ac:dyDescent="0.3">
      <c r="A154" s="40">
        <v>679</v>
      </c>
      <c r="B154" s="40" t="s">
        <v>816</v>
      </c>
      <c r="C154" s="40" t="s">
        <v>819</v>
      </c>
      <c r="D154" s="40" t="s">
        <v>116</v>
      </c>
      <c r="E154" s="121">
        <v>61.03</v>
      </c>
      <c r="F154" s="122" t="s">
        <v>1839</v>
      </c>
      <c r="G154" s="122" t="s">
        <v>780</v>
      </c>
      <c r="H154" s="40">
        <v>35</v>
      </c>
      <c r="I154" s="48">
        <v>43433</v>
      </c>
      <c r="J154" s="48">
        <v>43469</v>
      </c>
      <c r="K154" s="48">
        <v>43608</v>
      </c>
      <c r="L154" s="121">
        <v>36</v>
      </c>
      <c r="M154" s="121">
        <v>175</v>
      </c>
      <c r="N154" s="40">
        <v>11010</v>
      </c>
      <c r="O154" s="42">
        <f t="shared" si="17"/>
        <v>77730.599999999991</v>
      </c>
      <c r="Q154" s="121">
        <v>900</v>
      </c>
      <c r="R154" s="42">
        <f t="shared" si="22"/>
        <v>17</v>
      </c>
      <c r="S154" s="42">
        <f t="shared" si="18"/>
        <v>6354</v>
      </c>
      <c r="T154" s="121">
        <v>15300</v>
      </c>
      <c r="U154" s="121"/>
      <c r="V154" s="121"/>
      <c r="X154" s="121">
        <v>800</v>
      </c>
      <c r="Y154" s="42">
        <f t="shared" si="19"/>
        <v>5648</v>
      </c>
      <c r="Z154" s="42">
        <f t="shared" si="20"/>
        <v>108018</v>
      </c>
      <c r="AA154" s="42">
        <f t="shared" si="21"/>
        <v>30287.400000000009</v>
      </c>
    </row>
    <row r="155" spans="1:27" hidden="1" x14ac:dyDescent="0.3">
      <c r="A155" s="40">
        <v>680</v>
      </c>
      <c r="B155" s="40" t="s">
        <v>816</v>
      </c>
      <c r="C155" s="40" t="s">
        <v>819</v>
      </c>
      <c r="D155" s="40" t="s">
        <v>116</v>
      </c>
      <c r="E155" s="121">
        <v>61.04</v>
      </c>
      <c r="F155" s="122" t="s">
        <v>1839</v>
      </c>
      <c r="G155" s="122" t="s">
        <v>780</v>
      </c>
      <c r="H155" s="40">
        <v>35</v>
      </c>
      <c r="I155" s="48">
        <v>43434</v>
      </c>
      <c r="J155" s="48">
        <v>43470</v>
      </c>
      <c r="K155" s="48">
        <v>43607</v>
      </c>
      <c r="L155" s="121">
        <v>36</v>
      </c>
      <c r="M155" s="121">
        <v>173</v>
      </c>
      <c r="N155" s="40">
        <v>11610</v>
      </c>
      <c r="O155" s="42">
        <f t="shared" si="17"/>
        <v>81966.600000000006</v>
      </c>
      <c r="Q155" s="121">
        <v>90</v>
      </c>
      <c r="R155" s="42">
        <f t="shared" si="22"/>
        <v>170</v>
      </c>
      <c r="S155" s="42">
        <f t="shared" si="18"/>
        <v>635.4</v>
      </c>
      <c r="T155" s="121">
        <v>15300</v>
      </c>
      <c r="U155" s="121"/>
      <c r="V155" s="121"/>
      <c r="X155" s="121">
        <v>800</v>
      </c>
      <c r="Y155" s="42">
        <f t="shared" si="19"/>
        <v>5648</v>
      </c>
      <c r="Z155" s="42">
        <f t="shared" si="20"/>
        <v>108018</v>
      </c>
      <c r="AA155" s="42">
        <f t="shared" si="21"/>
        <v>26051.399999999994</v>
      </c>
    </row>
    <row r="156" spans="1:27" hidden="1" x14ac:dyDescent="0.3">
      <c r="A156" s="40">
        <v>681</v>
      </c>
      <c r="B156" s="40" t="s">
        <v>816</v>
      </c>
      <c r="C156" s="40" t="s">
        <v>819</v>
      </c>
      <c r="D156" s="40" t="s">
        <v>116</v>
      </c>
      <c r="E156" s="121">
        <v>61.05</v>
      </c>
      <c r="F156" s="122" t="s">
        <v>1840</v>
      </c>
      <c r="G156" s="122" t="s">
        <v>783</v>
      </c>
      <c r="H156" s="40">
        <v>35</v>
      </c>
      <c r="I156" s="48">
        <v>43432</v>
      </c>
      <c r="J156" s="48">
        <v>43470</v>
      </c>
      <c r="K156" s="48">
        <v>43606</v>
      </c>
      <c r="L156" s="121">
        <v>38</v>
      </c>
      <c r="M156" s="121">
        <v>174</v>
      </c>
      <c r="N156" s="40">
        <v>15470</v>
      </c>
      <c r="O156" s="42">
        <f t="shared" si="17"/>
        <v>109218.2</v>
      </c>
      <c r="Q156" s="121">
        <v>910</v>
      </c>
      <c r="R156" s="42">
        <f t="shared" si="22"/>
        <v>17</v>
      </c>
      <c r="S156" s="42">
        <f t="shared" si="18"/>
        <v>6424.5999999999995</v>
      </c>
      <c r="T156" s="121">
        <v>15470</v>
      </c>
      <c r="U156" s="121"/>
      <c r="V156" s="121"/>
      <c r="X156" s="121">
        <v>850</v>
      </c>
      <c r="Y156" s="42">
        <f t="shared" si="19"/>
        <v>6001</v>
      </c>
      <c r="Z156" s="42">
        <f t="shared" si="20"/>
        <v>109218.2</v>
      </c>
      <c r="AA156" s="42">
        <f t="shared" si="21"/>
        <v>0</v>
      </c>
    </row>
    <row r="157" spans="1:27" hidden="1" x14ac:dyDescent="0.3">
      <c r="A157" s="40">
        <v>682</v>
      </c>
      <c r="B157" s="40" t="s">
        <v>816</v>
      </c>
      <c r="C157" s="40" t="s">
        <v>819</v>
      </c>
      <c r="D157" s="40" t="s">
        <v>116</v>
      </c>
      <c r="E157" s="121">
        <v>61.06</v>
      </c>
      <c r="F157" s="122" t="s">
        <v>1841</v>
      </c>
      <c r="G157" s="122" t="s">
        <v>784</v>
      </c>
      <c r="H157" s="40">
        <v>35</v>
      </c>
      <c r="I157" s="48">
        <v>43435</v>
      </c>
      <c r="J157" s="48">
        <v>43470</v>
      </c>
      <c r="K157" s="48">
        <v>43606</v>
      </c>
      <c r="L157" s="121">
        <v>35</v>
      </c>
      <c r="M157" s="121">
        <v>171</v>
      </c>
      <c r="N157" s="40">
        <v>11560</v>
      </c>
      <c r="O157" s="42">
        <f t="shared" si="17"/>
        <v>81613.599999999991</v>
      </c>
      <c r="Q157" s="121">
        <v>920</v>
      </c>
      <c r="R157" s="42">
        <f t="shared" si="22"/>
        <v>17.043478260869566</v>
      </c>
      <c r="S157" s="42">
        <f t="shared" si="18"/>
        <v>6495.2</v>
      </c>
      <c r="T157" s="121">
        <v>15680</v>
      </c>
      <c r="U157" s="121"/>
      <c r="V157" s="121"/>
      <c r="X157" s="121">
        <v>800</v>
      </c>
      <c r="Y157" s="42">
        <f t="shared" si="19"/>
        <v>5648</v>
      </c>
      <c r="Z157" s="42">
        <f t="shared" si="20"/>
        <v>110700.8</v>
      </c>
      <c r="AA157" s="42">
        <f t="shared" si="21"/>
        <v>29087.200000000012</v>
      </c>
    </row>
    <row r="158" spans="1:27" hidden="1" x14ac:dyDescent="0.3">
      <c r="A158" s="40">
        <v>683</v>
      </c>
      <c r="B158" s="40" t="s">
        <v>816</v>
      </c>
      <c r="C158" s="40" t="s">
        <v>819</v>
      </c>
      <c r="D158" s="40" t="s">
        <v>116</v>
      </c>
      <c r="E158" s="121">
        <v>61.07</v>
      </c>
      <c r="F158" s="122" t="s">
        <v>1842</v>
      </c>
      <c r="G158" s="122" t="s">
        <v>785</v>
      </c>
      <c r="H158" s="40">
        <v>35</v>
      </c>
      <c r="I158" s="48">
        <v>43434</v>
      </c>
      <c r="J158" s="48">
        <v>43469</v>
      </c>
      <c r="K158" s="48">
        <v>43609</v>
      </c>
      <c r="L158" s="121">
        <v>35</v>
      </c>
      <c r="M158" s="121">
        <v>175</v>
      </c>
      <c r="N158" s="40">
        <v>11460</v>
      </c>
      <c r="O158" s="42">
        <f t="shared" si="17"/>
        <v>80907.600000000006</v>
      </c>
      <c r="Q158" s="121">
        <v>9000</v>
      </c>
      <c r="R158" s="42">
        <f t="shared" si="22"/>
        <v>1.7</v>
      </c>
      <c r="S158" s="42">
        <f t="shared" si="18"/>
        <v>63540.000000000007</v>
      </c>
      <c r="T158" s="121">
        <v>15300</v>
      </c>
      <c r="U158" s="121"/>
      <c r="V158" s="121"/>
      <c r="X158" s="121">
        <v>850</v>
      </c>
      <c r="Y158" s="42">
        <f t="shared" si="19"/>
        <v>6001</v>
      </c>
      <c r="Z158" s="42">
        <f t="shared" si="20"/>
        <v>108018.00000000001</v>
      </c>
      <c r="AA158" s="42">
        <f t="shared" si="21"/>
        <v>27110.400000000009</v>
      </c>
    </row>
    <row r="159" spans="1:27" hidden="1" x14ac:dyDescent="0.3">
      <c r="A159" s="40">
        <v>684</v>
      </c>
      <c r="B159" s="40" t="s">
        <v>816</v>
      </c>
      <c r="C159" s="40" t="s">
        <v>819</v>
      </c>
      <c r="D159" s="40" t="s">
        <v>116</v>
      </c>
      <c r="E159" s="121">
        <v>61.08</v>
      </c>
      <c r="F159" s="122" t="s">
        <v>1842</v>
      </c>
      <c r="G159" s="122" t="s">
        <v>785</v>
      </c>
      <c r="H159" s="40">
        <v>35</v>
      </c>
      <c r="I159" s="48">
        <v>43436</v>
      </c>
      <c r="J159" s="48">
        <v>43472</v>
      </c>
      <c r="K159" s="48">
        <v>43607</v>
      </c>
      <c r="L159" s="121">
        <v>36</v>
      </c>
      <c r="M159" s="121">
        <v>171</v>
      </c>
      <c r="N159" s="40">
        <v>11110</v>
      </c>
      <c r="O159" s="42">
        <f t="shared" si="17"/>
        <v>78436.600000000006</v>
      </c>
      <c r="P159" s="40" t="s">
        <v>106</v>
      </c>
      <c r="Q159" s="121">
        <v>920</v>
      </c>
      <c r="R159" s="42">
        <f t="shared" si="22"/>
        <v>17</v>
      </c>
      <c r="S159" s="42">
        <f t="shared" si="18"/>
        <v>6495.2</v>
      </c>
      <c r="T159" s="121">
        <v>15640</v>
      </c>
      <c r="U159" s="121"/>
      <c r="V159" s="121"/>
      <c r="X159" s="121">
        <v>850</v>
      </c>
      <c r="Y159" s="42">
        <f t="shared" si="19"/>
        <v>6001</v>
      </c>
      <c r="Z159" s="42">
        <f t="shared" si="20"/>
        <v>110418.4</v>
      </c>
      <c r="AA159" s="42">
        <f t="shared" si="21"/>
        <v>31981.799999999988</v>
      </c>
    </row>
    <row r="160" spans="1:27" hidden="1" x14ac:dyDescent="0.3">
      <c r="A160" s="40">
        <v>685</v>
      </c>
      <c r="B160" s="40" t="s">
        <v>816</v>
      </c>
      <c r="C160" s="40" t="s">
        <v>819</v>
      </c>
      <c r="D160" s="40" t="s">
        <v>116</v>
      </c>
      <c r="E160" s="121">
        <v>61.09</v>
      </c>
      <c r="F160" s="122" t="s">
        <v>1843</v>
      </c>
      <c r="G160" s="122" t="s">
        <v>786</v>
      </c>
      <c r="H160" s="40">
        <v>35</v>
      </c>
      <c r="I160" s="48">
        <v>43435</v>
      </c>
      <c r="J160" s="48">
        <v>43472</v>
      </c>
      <c r="K160" s="48">
        <v>43606</v>
      </c>
      <c r="L160" s="121">
        <v>37</v>
      </c>
      <c r="M160" s="121">
        <v>171</v>
      </c>
      <c r="N160" s="40">
        <v>11360</v>
      </c>
      <c r="O160" s="42">
        <f t="shared" si="17"/>
        <v>80201.599999999991</v>
      </c>
      <c r="Q160" s="121">
        <v>920</v>
      </c>
      <c r="R160" s="42">
        <f t="shared" si="22"/>
        <v>17</v>
      </c>
      <c r="S160" s="42">
        <f t="shared" si="18"/>
        <v>6495.2</v>
      </c>
      <c r="T160" s="121">
        <v>15640</v>
      </c>
      <c r="U160" s="121"/>
      <c r="V160" s="121"/>
      <c r="X160" s="121">
        <v>900</v>
      </c>
      <c r="Y160" s="42">
        <f t="shared" si="19"/>
        <v>6354</v>
      </c>
      <c r="Z160" s="42">
        <f t="shared" si="20"/>
        <v>110418.4</v>
      </c>
      <c r="AA160" s="42">
        <f t="shared" si="21"/>
        <v>30216.800000000003</v>
      </c>
    </row>
    <row r="161" spans="1:27" hidden="1" x14ac:dyDescent="0.3">
      <c r="A161" s="40">
        <v>686</v>
      </c>
      <c r="B161" s="40" t="s">
        <v>816</v>
      </c>
      <c r="C161" s="40" t="s">
        <v>819</v>
      </c>
      <c r="D161" s="40" t="s">
        <v>116</v>
      </c>
      <c r="E161" s="121">
        <v>61.1</v>
      </c>
      <c r="F161" s="122" t="s">
        <v>1844</v>
      </c>
      <c r="G161" s="122" t="s">
        <v>787</v>
      </c>
      <c r="H161" s="40">
        <v>35</v>
      </c>
      <c r="I161" s="48">
        <v>43437</v>
      </c>
      <c r="J161" s="48">
        <v>43469</v>
      </c>
      <c r="K161" s="48">
        <v>43610</v>
      </c>
      <c r="L161" s="121">
        <v>32</v>
      </c>
      <c r="M161" s="121">
        <v>173</v>
      </c>
      <c r="N161" s="40">
        <v>11360</v>
      </c>
      <c r="O161" s="42">
        <f t="shared" si="17"/>
        <v>80201.599999999991</v>
      </c>
      <c r="Q161" s="121">
        <v>930</v>
      </c>
      <c r="R161" s="42">
        <f t="shared" si="22"/>
        <v>17</v>
      </c>
      <c r="S161" s="42">
        <f t="shared" si="18"/>
        <v>6565.8</v>
      </c>
      <c r="T161" s="121">
        <v>15810</v>
      </c>
      <c r="U161" s="121"/>
      <c r="V161" s="121"/>
      <c r="X161" s="121">
        <v>900</v>
      </c>
      <c r="Y161" s="42">
        <f t="shared" si="19"/>
        <v>6354</v>
      </c>
      <c r="Z161" s="42">
        <f t="shared" si="20"/>
        <v>111618.6</v>
      </c>
      <c r="AA161" s="42">
        <f t="shared" si="21"/>
        <v>31417.000000000015</v>
      </c>
    </row>
    <row r="162" spans="1:27" hidden="1" x14ac:dyDescent="0.3">
      <c r="A162" s="40">
        <v>687</v>
      </c>
      <c r="B162" s="40" t="s">
        <v>816</v>
      </c>
      <c r="C162" s="40" t="s">
        <v>819</v>
      </c>
      <c r="D162" s="40" t="s">
        <v>116</v>
      </c>
      <c r="E162" s="121">
        <v>61.11</v>
      </c>
      <c r="F162" s="122" t="s">
        <v>1845</v>
      </c>
      <c r="G162" s="122" t="s">
        <v>788</v>
      </c>
      <c r="H162" s="40">
        <v>35</v>
      </c>
      <c r="I162" s="48">
        <v>43434</v>
      </c>
      <c r="J162" s="48">
        <v>43470</v>
      </c>
      <c r="K162" s="48">
        <v>43606</v>
      </c>
      <c r="L162" s="121">
        <v>36</v>
      </c>
      <c r="M162" s="121">
        <v>172</v>
      </c>
      <c r="N162" s="40">
        <v>11360</v>
      </c>
      <c r="O162" s="42">
        <f t="shared" si="17"/>
        <v>80201.599999999991</v>
      </c>
      <c r="Q162" s="121">
        <v>890</v>
      </c>
      <c r="R162" s="42">
        <f t="shared" si="22"/>
        <v>17</v>
      </c>
      <c r="S162" s="42">
        <f t="shared" si="18"/>
        <v>6283.4</v>
      </c>
      <c r="T162" s="121">
        <v>15130</v>
      </c>
      <c r="U162" s="121"/>
      <c r="V162" s="121"/>
      <c r="X162" s="121">
        <v>850</v>
      </c>
      <c r="Y162" s="42">
        <f t="shared" si="19"/>
        <v>6001</v>
      </c>
      <c r="Z162" s="42">
        <f t="shared" si="20"/>
        <v>106817.79999999999</v>
      </c>
      <c r="AA162" s="42">
        <f t="shared" si="21"/>
        <v>26616.199999999997</v>
      </c>
    </row>
    <row r="163" spans="1:27" hidden="1" x14ac:dyDescent="0.3">
      <c r="A163" s="40">
        <v>688</v>
      </c>
      <c r="B163" s="40" t="s">
        <v>816</v>
      </c>
      <c r="C163" s="40" t="s">
        <v>819</v>
      </c>
      <c r="D163" s="40" t="s">
        <v>116</v>
      </c>
      <c r="E163" s="121">
        <v>61.120000000000097</v>
      </c>
      <c r="F163" s="122" t="s">
        <v>1846</v>
      </c>
      <c r="G163" s="122" t="s">
        <v>789</v>
      </c>
      <c r="H163" s="40">
        <v>35</v>
      </c>
      <c r="I163" s="48">
        <v>43437</v>
      </c>
      <c r="J163" s="48">
        <v>43473</v>
      </c>
      <c r="K163" s="48">
        <v>43609</v>
      </c>
      <c r="L163" s="121">
        <v>36</v>
      </c>
      <c r="M163" s="121">
        <v>172</v>
      </c>
      <c r="N163" s="40">
        <v>11260</v>
      </c>
      <c r="O163" s="42">
        <f t="shared" si="17"/>
        <v>79495.600000000006</v>
      </c>
      <c r="Q163" s="121">
        <v>800</v>
      </c>
      <c r="R163" s="42">
        <f t="shared" si="22"/>
        <v>17</v>
      </c>
      <c r="S163" s="42">
        <f t="shared" si="18"/>
        <v>5648</v>
      </c>
      <c r="T163" s="121">
        <v>13600</v>
      </c>
      <c r="U163" s="121"/>
      <c r="V163" s="121"/>
      <c r="X163" s="121">
        <v>800</v>
      </c>
      <c r="Y163" s="42">
        <f t="shared" si="19"/>
        <v>5648</v>
      </c>
      <c r="Z163" s="42">
        <f t="shared" si="20"/>
        <v>96016</v>
      </c>
      <c r="AA163" s="42">
        <f t="shared" si="21"/>
        <v>16520.399999999994</v>
      </c>
    </row>
    <row r="164" spans="1:27" hidden="1" x14ac:dyDescent="0.3">
      <c r="A164" s="40">
        <v>689</v>
      </c>
      <c r="B164" s="40" t="s">
        <v>816</v>
      </c>
      <c r="C164" s="40" t="s">
        <v>819</v>
      </c>
      <c r="D164" s="40" t="s">
        <v>116</v>
      </c>
      <c r="E164" s="121">
        <v>61.130000000000102</v>
      </c>
      <c r="F164" s="122" t="s">
        <v>1846</v>
      </c>
      <c r="G164" s="122" t="s">
        <v>789</v>
      </c>
      <c r="H164" s="40">
        <v>35</v>
      </c>
      <c r="I164" s="48">
        <v>43437</v>
      </c>
      <c r="J164" s="48">
        <v>43468</v>
      </c>
      <c r="K164" s="48">
        <v>43608</v>
      </c>
      <c r="L164" s="121">
        <v>31</v>
      </c>
      <c r="M164" s="121">
        <v>171</v>
      </c>
      <c r="N164" s="40">
        <v>11360</v>
      </c>
      <c r="O164" s="42">
        <f t="shared" si="17"/>
        <v>80201.599999999991</v>
      </c>
      <c r="Q164" s="121">
        <v>850</v>
      </c>
      <c r="R164" s="42">
        <f t="shared" si="22"/>
        <v>17</v>
      </c>
      <c r="S164" s="42">
        <f t="shared" si="18"/>
        <v>6001</v>
      </c>
      <c r="T164" s="121">
        <v>14450</v>
      </c>
      <c r="U164" s="121"/>
      <c r="V164" s="121"/>
      <c r="X164" s="121">
        <v>800</v>
      </c>
      <c r="Y164" s="42">
        <f t="shared" si="19"/>
        <v>5648</v>
      </c>
      <c r="Z164" s="42">
        <f t="shared" si="20"/>
        <v>102017</v>
      </c>
      <c r="AA164" s="42">
        <f t="shared" si="21"/>
        <v>21815.400000000009</v>
      </c>
    </row>
    <row r="165" spans="1:27" hidden="1" x14ac:dyDescent="0.3">
      <c r="A165" s="40">
        <v>690</v>
      </c>
      <c r="B165" s="40" t="s">
        <v>816</v>
      </c>
      <c r="C165" s="40" t="s">
        <v>819</v>
      </c>
      <c r="D165" s="40" t="s">
        <v>116</v>
      </c>
      <c r="E165" s="121">
        <v>61.1400000000001</v>
      </c>
      <c r="F165" s="122" t="s">
        <v>1847</v>
      </c>
      <c r="G165" s="122" t="s">
        <v>790</v>
      </c>
      <c r="H165" s="40">
        <v>35</v>
      </c>
      <c r="I165" s="48">
        <v>43436</v>
      </c>
      <c r="J165" s="48">
        <v>43471</v>
      </c>
      <c r="K165" s="48">
        <v>43608</v>
      </c>
      <c r="L165" s="121">
        <v>35</v>
      </c>
      <c r="M165" s="121">
        <v>172</v>
      </c>
      <c r="N165" s="40">
        <v>11360</v>
      </c>
      <c r="O165" s="42">
        <f t="shared" si="17"/>
        <v>80201.599999999991</v>
      </c>
      <c r="Q165" s="121">
        <v>880</v>
      </c>
      <c r="R165" s="42">
        <f t="shared" si="22"/>
        <v>17</v>
      </c>
      <c r="S165" s="42">
        <f t="shared" si="18"/>
        <v>6212.8</v>
      </c>
      <c r="T165" s="121">
        <v>14960</v>
      </c>
      <c r="U165" s="121"/>
      <c r="V165" s="121"/>
      <c r="X165" s="121">
        <v>830</v>
      </c>
      <c r="Y165" s="42">
        <f t="shared" si="19"/>
        <v>5859.8</v>
      </c>
      <c r="Z165" s="42">
        <f t="shared" si="20"/>
        <v>105617.60000000001</v>
      </c>
      <c r="AA165" s="42">
        <f t="shared" si="21"/>
        <v>25416.000000000015</v>
      </c>
    </row>
    <row r="166" spans="1:27" hidden="1" x14ac:dyDescent="0.3">
      <c r="A166" s="40">
        <v>691</v>
      </c>
      <c r="B166" s="40" t="s">
        <v>816</v>
      </c>
      <c r="C166" s="40" t="s">
        <v>819</v>
      </c>
      <c r="D166" s="40" t="s">
        <v>116</v>
      </c>
      <c r="E166" s="121">
        <v>61.150000000000098</v>
      </c>
      <c r="F166" s="122" t="s">
        <v>1848</v>
      </c>
      <c r="G166" s="122" t="s">
        <v>791</v>
      </c>
      <c r="H166" s="40">
        <v>35</v>
      </c>
      <c r="I166" s="48">
        <v>43434</v>
      </c>
      <c r="J166" s="48">
        <v>43469</v>
      </c>
      <c r="K166" s="48">
        <v>43607</v>
      </c>
      <c r="L166" s="121">
        <v>35</v>
      </c>
      <c r="M166" s="121">
        <v>173</v>
      </c>
      <c r="N166" s="40">
        <v>11660</v>
      </c>
      <c r="O166" s="42">
        <f t="shared" si="17"/>
        <v>82319.600000000006</v>
      </c>
      <c r="Q166" s="121">
        <v>860</v>
      </c>
      <c r="R166" s="42">
        <f t="shared" si="22"/>
        <v>16.581395348837209</v>
      </c>
      <c r="S166" s="42">
        <f t="shared" si="18"/>
        <v>6071.6</v>
      </c>
      <c r="T166" s="121">
        <v>14260</v>
      </c>
      <c r="U166" s="121"/>
      <c r="V166" s="121"/>
      <c r="X166" s="121">
        <v>800</v>
      </c>
      <c r="Y166" s="42">
        <f t="shared" si="19"/>
        <v>5648</v>
      </c>
      <c r="Z166" s="42">
        <f t="shared" si="20"/>
        <v>100675.6</v>
      </c>
      <c r="AA166" s="42">
        <f t="shared" si="21"/>
        <v>18356</v>
      </c>
    </row>
    <row r="167" spans="1:27" hidden="1" x14ac:dyDescent="0.3">
      <c r="A167" s="40">
        <v>692</v>
      </c>
      <c r="B167" s="40" t="s">
        <v>816</v>
      </c>
      <c r="C167" s="40" t="s">
        <v>819</v>
      </c>
      <c r="D167" s="40" t="s">
        <v>116</v>
      </c>
      <c r="E167" s="121">
        <v>61.160000000000103</v>
      </c>
      <c r="F167" s="122" t="s">
        <v>1849</v>
      </c>
      <c r="G167" s="122" t="s">
        <v>792</v>
      </c>
      <c r="H167" s="40">
        <v>35</v>
      </c>
      <c r="I167" s="48">
        <v>43434</v>
      </c>
      <c r="J167" s="48">
        <v>43470</v>
      </c>
      <c r="K167" s="48">
        <v>43607</v>
      </c>
      <c r="L167" s="121">
        <v>36</v>
      </c>
      <c r="M167" s="121">
        <v>173</v>
      </c>
      <c r="N167" s="40">
        <v>11560</v>
      </c>
      <c r="O167" s="42">
        <f t="shared" si="17"/>
        <v>81613.599999999991</v>
      </c>
      <c r="Q167" s="121">
        <v>920</v>
      </c>
      <c r="R167" s="42">
        <f t="shared" si="22"/>
        <v>17</v>
      </c>
      <c r="S167" s="42">
        <f t="shared" si="18"/>
        <v>6495.2</v>
      </c>
      <c r="T167" s="121">
        <v>15640</v>
      </c>
      <c r="U167" s="121"/>
      <c r="V167" s="121"/>
      <c r="X167" s="121">
        <v>850</v>
      </c>
      <c r="Y167" s="42">
        <f t="shared" si="19"/>
        <v>6001</v>
      </c>
      <c r="Z167" s="42">
        <f t="shared" si="20"/>
        <v>110418.4</v>
      </c>
      <c r="AA167" s="42">
        <f t="shared" si="21"/>
        <v>28804.800000000003</v>
      </c>
    </row>
    <row r="168" spans="1:27" hidden="1" x14ac:dyDescent="0.3">
      <c r="A168" s="40">
        <v>693</v>
      </c>
      <c r="B168" s="40" t="s">
        <v>816</v>
      </c>
      <c r="C168" s="40" t="s">
        <v>819</v>
      </c>
      <c r="D168" s="40" t="s">
        <v>116</v>
      </c>
      <c r="E168" s="121">
        <v>61.170000000000101</v>
      </c>
      <c r="F168" s="122" t="s">
        <v>1850</v>
      </c>
      <c r="G168" s="122" t="s">
        <v>787</v>
      </c>
      <c r="H168" s="40">
        <v>35</v>
      </c>
      <c r="I168" s="48">
        <v>43439</v>
      </c>
      <c r="J168" s="48">
        <v>43475</v>
      </c>
      <c r="K168" s="48">
        <v>43610</v>
      </c>
      <c r="L168" s="121">
        <v>36</v>
      </c>
      <c r="M168" s="121">
        <v>171</v>
      </c>
      <c r="N168" s="40">
        <v>11510</v>
      </c>
      <c r="O168" s="42">
        <f t="shared" si="17"/>
        <v>81260.599999999991</v>
      </c>
      <c r="Q168" s="121">
        <v>900</v>
      </c>
      <c r="R168" s="42">
        <f t="shared" si="22"/>
        <v>17</v>
      </c>
      <c r="S168" s="42">
        <f t="shared" si="18"/>
        <v>6354</v>
      </c>
      <c r="T168" s="121">
        <v>15300</v>
      </c>
      <c r="U168" s="121"/>
      <c r="V168" s="121"/>
      <c r="X168" s="121">
        <v>850</v>
      </c>
      <c r="Y168" s="42">
        <f t="shared" si="19"/>
        <v>6001</v>
      </c>
      <c r="Z168" s="42">
        <f t="shared" si="20"/>
        <v>108018</v>
      </c>
      <c r="AA168" s="42">
        <f t="shared" si="21"/>
        <v>26757.400000000009</v>
      </c>
    </row>
    <row r="169" spans="1:27" hidden="1" x14ac:dyDescent="0.3">
      <c r="A169" s="40">
        <v>694</v>
      </c>
      <c r="B169" s="40" t="s">
        <v>816</v>
      </c>
      <c r="C169" s="40" t="s">
        <v>819</v>
      </c>
      <c r="D169" s="40" t="s">
        <v>116</v>
      </c>
      <c r="E169" s="121">
        <v>61.180000000000099</v>
      </c>
      <c r="F169" s="122" t="s">
        <v>1844</v>
      </c>
      <c r="G169" s="122" t="s">
        <v>787</v>
      </c>
      <c r="H169" s="40">
        <v>35</v>
      </c>
      <c r="I169" s="48">
        <v>43435</v>
      </c>
      <c r="J169" s="48">
        <v>43471</v>
      </c>
      <c r="K169" s="48">
        <v>43607</v>
      </c>
      <c r="L169" s="121">
        <v>36</v>
      </c>
      <c r="M169" s="121">
        <v>172</v>
      </c>
      <c r="N169" s="40">
        <v>11460</v>
      </c>
      <c r="O169" s="42">
        <f t="shared" si="17"/>
        <v>80907.600000000006</v>
      </c>
      <c r="Q169" s="121">
        <v>880</v>
      </c>
      <c r="R169" s="42">
        <f t="shared" si="22"/>
        <v>17</v>
      </c>
      <c r="S169" s="42">
        <f t="shared" si="18"/>
        <v>6212.8</v>
      </c>
      <c r="T169" s="121">
        <v>14960</v>
      </c>
      <c r="U169" s="121"/>
      <c r="V169" s="121"/>
      <c r="X169" s="121">
        <v>800</v>
      </c>
      <c r="Y169" s="42">
        <f t="shared" si="19"/>
        <v>5648</v>
      </c>
      <c r="Z169" s="42">
        <f t="shared" si="20"/>
        <v>105617.60000000001</v>
      </c>
      <c r="AA169" s="42">
        <f t="shared" si="21"/>
        <v>24710</v>
      </c>
    </row>
    <row r="170" spans="1:27" hidden="1" x14ac:dyDescent="0.3">
      <c r="A170" s="40">
        <v>695</v>
      </c>
      <c r="B170" s="40" t="s">
        <v>816</v>
      </c>
      <c r="C170" s="40" t="s">
        <v>819</v>
      </c>
      <c r="D170" s="40" t="s">
        <v>116</v>
      </c>
      <c r="E170" s="121">
        <v>61.190000000000097</v>
      </c>
      <c r="F170" s="122" t="s">
        <v>1851</v>
      </c>
      <c r="G170" s="122" t="s">
        <v>793</v>
      </c>
      <c r="H170" s="40">
        <v>35</v>
      </c>
      <c r="I170" s="48">
        <v>43406</v>
      </c>
      <c r="J170" s="48">
        <v>43470</v>
      </c>
      <c r="K170" s="48">
        <v>43608</v>
      </c>
      <c r="L170" s="121">
        <v>64</v>
      </c>
      <c r="M170" s="121">
        <v>202</v>
      </c>
      <c r="N170" s="40">
        <v>11260</v>
      </c>
      <c r="O170" s="42">
        <f t="shared" si="17"/>
        <v>79495.600000000006</v>
      </c>
      <c r="Q170" s="121">
        <v>900</v>
      </c>
      <c r="R170" s="42">
        <f t="shared" si="22"/>
        <v>17</v>
      </c>
      <c r="S170" s="42">
        <f t="shared" si="18"/>
        <v>6354</v>
      </c>
      <c r="T170" s="121">
        <v>15300</v>
      </c>
      <c r="U170" s="121"/>
      <c r="V170" s="121"/>
      <c r="X170" s="121">
        <v>850</v>
      </c>
      <c r="Y170" s="42">
        <f t="shared" si="19"/>
        <v>6001</v>
      </c>
      <c r="Z170" s="42">
        <f t="shared" si="20"/>
        <v>108018</v>
      </c>
      <c r="AA170" s="42">
        <f t="shared" si="21"/>
        <v>28522.399999999994</v>
      </c>
    </row>
    <row r="171" spans="1:27" hidden="1" x14ac:dyDescent="0.3">
      <c r="A171" s="40">
        <v>696</v>
      </c>
      <c r="B171" s="40" t="s">
        <v>816</v>
      </c>
      <c r="C171" s="40" t="s">
        <v>819</v>
      </c>
      <c r="D171" s="40" t="s">
        <v>116</v>
      </c>
      <c r="E171" s="121">
        <v>61.200000000000102</v>
      </c>
      <c r="F171" s="122" t="s">
        <v>1852</v>
      </c>
      <c r="G171" s="122" t="s">
        <v>794</v>
      </c>
      <c r="H171" s="40">
        <v>35</v>
      </c>
      <c r="I171" s="48">
        <v>43437</v>
      </c>
      <c r="J171" s="48">
        <v>43504</v>
      </c>
      <c r="K171" s="48">
        <v>43609</v>
      </c>
      <c r="L171" s="121">
        <v>67</v>
      </c>
      <c r="M171" s="121">
        <v>172</v>
      </c>
      <c r="N171" s="40">
        <v>11510</v>
      </c>
      <c r="O171" s="42">
        <f t="shared" si="17"/>
        <v>81260.599999999991</v>
      </c>
      <c r="Q171" s="121">
        <v>900</v>
      </c>
      <c r="R171" s="42">
        <f t="shared" si="22"/>
        <v>17</v>
      </c>
      <c r="S171" s="42">
        <f t="shared" si="18"/>
        <v>6354</v>
      </c>
      <c r="T171" s="121">
        <v>15300</v>
      </c>
      <c r="U171" s="121"/>
      <c r="V171" s="121"/>
      <c r="X171" s="121">
        <v>850</v>
      </c>
      <c r="Y171" s="42">
        <f t="shared" si="19"/>
        <v>6001</v>
      </c>
      <c r="Z171" s="42">
        <f t="shared" si="20"/>
        <v>108018</v>
      </c>
      <c r="AA171" s="42">
        <f t="shared" si="21"/>
        <v>26757.400000000009</v>
      </c>
    </row>
    <row r="172" spans="1:27" hidden="1" x14ac:dyDescent="0.3">
      <c r="A172" s="40">
        <v>697</v>
      </c>
      <c r="B172" s="40" t="s">
        <v>816</v>
      </c>
      <c r="C172" s="40" t="s">
        <v>819</v>
      </c>
      <c r="D172" s="40" t="s">
        <v>116</v>
      </c>
      <c r="E172" s="121">
        <v>61.2100000000001</v>
      </c>
      <c r="F172" s="122" t="s">
        <v>1853</v>
      </c>
      <c r="G172" s="122" t="s">
        <v>795</v>
      </c>
      <c r="H172" s="40">
        <v>35</v>
      </c>
      <c r="I172" s="48">
        <v>43436</v>
      </c>
      <c r="J172" s="48">
        <v>43472</v>
      </c>
      <c r="K172" s="48">
        <v>43608</v>
      </c>
      <c r="L172" s="121">
        <v>36</v>
      </c>
      <c r="M172" s="121">
        <v>172</v>
      </c>
      <c r="N172" s="40">
        <v>11260</v>
      </c>
      <c r="O172" s="42">
        <f t="shared" si="17"/>
        <v>79495.600000000006</v>
      </c>
      <c r="Q172" s="121">
        <v>880</v>
      </c>
      <c r="R172" s="42">
        <f t="shared" si="22"/>
        <v>17</v>
      </c>
      <c r="S172" s="42">
        <f t="shared" si="18"/>
        <v>6212.8</v>
      </c>
      <c r="T172" s="121">
        <v>14960</v>
      </c>
      <c r="U172" s="121"/>
      <c r="V172" s="121"/>
      <c r="X172" s="121">
        <v>800</v>
      </c>
      <c r="Y172" s="42">
        <f t="shared" si="19"/>
        <v>5648</v>
      </c>
      <c r="Z172" s="42">
        <f t="shared" si="20"/>
        <v>105617.60000000001</v>
      </c>
      <c r="AA172" s="42">
        <f t="shared" si="21"/>
        <v>26122</v>
      </c>
    </row>
    <row r="173" spans="1:27" hidden="1" x14ac:dyDescent="0.3">
      <c r="A173" s="40">
        <v>698</v>
      </c>
      <c r="B173" s="40" t="s">
        <v>816</v>
      </c>
      <c r="C173" s="40" t="s">
        <v>819</v>
      </c>
      <c r="D173" s="40" t="s">
        <v>116</v>
      </c>
      <c r="E173" s="121">
        <v>61.220000000000098</v>
      </c>
      <c r="F173" s="122" t="s">
        <v>1854</v>
      </c>
      <c r="G173" s="122" t="s">
        <v>796</v>
      </c>
      <c r="H173" s="40">
        <v>35</v>
      </c>
      <c r="I173" s="48">
        <v>43436</v>
      </c>
      <c r="J173" s="48">
        <v>43472</v>
      </c>
      <c r="K173" s="48">
        <v>43608</v>
      </c>
      <c r="L173" s="121">
        <v>36</v>
      </c>
      <c r="M173" s="121">
        <v>172</v>
      </c>
      <c r="N173" s="40">
        <v>11610</v>
      </c>
      <c r="O173" s="42">
        <f t="shared" si="17"/>
        <v>81966.600000000006</v>
      </c>
      <c r="Q173" s="121">
        <v>900</v>
      </c>
      <c r="R173" s="42">
        <f t="shared" si="22"/>
        <v>17</v>
      </c>
      <c r="S173" s="42">
        <f t="shared" si="18"/>
        <v>6354</v>
      </c>
      <c r="T173" s="121">
        <v>15300</v>
      </c>
      <c r="U173" s="121"/>
      <c r="V173" s="121"/>
      <c r="X173" s="121">
        <v>850</v>
      </c>
      <c r="Y173" s="42">
        <f t="shared" si="19"/>
        <v>6001</v>
      </c>
      <c r="Z173" s="42">
        <f t="shared" si="20"/>
        <v>108018</v>
      </c>
      <c r="AA173" s="42">
        <f t="shared" si="21"/>
        <v>26051.399999999994</v>
      </c>
    </row>
    <row r="174" spans="1:27" hidden="1" x14ac:dyDescent="0.3">
      <c r="A174" s="40">
        <v>699</v>
      </c>
      <c r="B174" s="40" t="s">
        <v>816</v>
      </c>
      <c r="C174" s="40" t="s">
        <v>819</v>
      </c>
      <c r="D174" s="40" t="s">
        <v>116</v>
      </c>
      <c r="E174" s="121">
        <v>61.230000000000103</v>
      </c>
      <c r="F174" s="122" t="s">
        <v>1981</v>
      </c>
      <c r="G174" s="122" t="s">
        <v>797</v>
      </c>
      <c r="H174" s="40">
        <v>35</v>
      </c>
      <c r="I174" s="48">
        <v>43436</v>
      </c>
      <c r="J174" s="48">
        <v>43472</v>
      </c>
      <c r="K174" s="48">
        <v>43608</v>
      </c>
      <c r="L174" s="121">
        <v>36</v>
      </c>
      <c r="M174" s="121">
        <v>172</v>
      </c>
      <c r="N174" s="40">
        <v>11360</v>
      </c>
      <c r="O174" s="42">
        <f t="shared" si="17"/>
        <v>80201.599999999991</v>
      </c>
      <c r="Q174" s="121">
        <v>920</v>
      </c>
      <c r="R174" s="42">
        <f t="shared" si="22"/>
        <v>17</v>
      </c>
      <c r="S174" s="42">
        <f t="shared" si="18"/>
        <v>6495.2</v>
      </c>
      <c r="T174" s="121">
        <v>15640</v>
      </c>
      <c r="U174" s="121"/>
      <c r="V174" s="121"/>
      <c r="X174" s="121">
        <v>850</v>
      </c>
      <c r="Y174" s="42">
        <f t="shared" si="19"/>
        <v>6001</v>
      </c>
      <c r="Z174" s="42">
        <f t="shared" si="20"/>
        <v>110418.4</v>
      </c>
      <c r="AA174" s="42">
        <f t="shared" si="21"/>
        <v>30216.800000000003</v>
      </c>
    </row>
    <row r="175" spans="1:27" hidden="1" x14ac:dyDescent="0.3">
      <c r="A175" s="40">
        <v>700</v>
      </c>
      <c r="B175" s="40" t="s">
        <v>816</v>
      </c>
      <c r="C175" s="40" t="s">
        <v>819</v>
      </c>
      <c r="D175" s="40" t="s">
        <v>116</v>
      </c>
      <c r="E175" s="121">
        <v>61.240000000000101</v>
      </c>
      <c r="F175" s="122" t="s">
        <v>1855</v>
      </c>
      <c r="G175" s="122" t="s">
        <v>798</v>
      </c>
      <c r="H175" s="40">
        <v>35</v>
      </c>
      <c r="I175" s="48">
        <v>43434</v>
      </c>
      <c r="J175" s="48">
        <v>43501</v>
      </c>
      <c r="K175" s="48">
        <v>43607</v>
      </c>
      <c r="L175" s="121">
        <v>67</v>
      </c>
      <c r="M175" s="121">
        <v>173</v>
      </c>
      <c r="N175" s="40">
        <v>11360</v>
      </c>
      <c r="O175" s="42">
        <f t="shared" si="17"/>
        <v>80201.599999999991</v>
      </c>
      <c r="Q175" s="121">
        <v>920</v>
      </c>
      <c r="R175" s="42">
        <f t="shared" si="22"/>
        <v>17</v>
      </c>
      <c r="S175" s="42">
        <f t="shared" si="18"/>
        <v>6495.2</v>
      </c>
      <c r="T175" s="121">
        <v>15640</v>
      </c>
      <c r="U175" s="121"/>
      <c r="V175" s="121"/>
      <c r="X175" s="121">
        <v>850</v>
      </c>
      <c r="Y175" s="42">
        <f t="shared" si="19"/>
        <v>6001</v>
      </c>
      <c r="Z175" s="42">
        <f t="shared" si="20"/>
        <v>110418.4</v>
      </c>
      <c r="AA175" s="42">
        <f t="shared" si="21"/>
        <v>30216.800000000003</v>
      </c>
    </row>
    <row r="176" spans="1:27" hidden="1" x14ac:dyDescent="0.3">
      <c r="A176" s="40">
        <v>701</v>
      </c>
      <c r="B176" s="40" t="s">
        <v>816</v>
      </c>
      <c r="C176" s="40" t="s">
        <v>819</v>
      </c>
      <c r="D176" s="40" t="s">
        <v>116</v>
      </c>
      <c r="E176" s="121">
        <v>61.250000000000099</v>
      </c>
      <c r="F176" s="122" t="s">
        <v>1856</v>
      </c>
      <c r="G176" s="122" t="s">
        <v>799</v>
      </c>
      <c r="H176" s="40">
        <v>35</v>
      </c>
      <c r="I176" s="48">
        <v>43434</v>
      </c>
      <c r="J176" s="48">
        <v>43470</v>
      </c>
      <c r="K176" s="48">
        <v>43607</v>
      </c>
      <c r="L176" s="121">
        <v>36</v>
      </c>
      <c r="M176" s="121">
        <v>173</v>
      </c>
      <c r="N176" s="40">
        <v>11410</v>
      </c>
      <c r="O176" s="42">
        <f t="shared" si="17"/>
        <v>80554.599999999991</v>
      </c>
      <c r="Q176" s="121">
        <v>850</v>
      </c>
      <c r="R176" s="42">
        <f t="shared" si="22"/>
        <v>169.94117647058823</v>
      </c>
      <c r="S176" s="42">
        <f t="shared" si="18"/>
        <v>6001</v>
      </c>
      <c r="T176" s="121">
        <v>144450</v>
      </c>
      <c r="U176" s="121"/>
      <c r="V176" s="121"/>
      <c r="X176" s="121">
        <v>800</v>
      </c>
      <c r="Y176" s="42">
        <f t="shared" si="19"/>
        <v>5648</v>
      </c>
      <c r="Z176" s="42">
        <f t="shared" si="20"/>
        <v>1019817</v>
      </c>
      <c r="AA176" s="42">
        <f t="shared" si="21"/>
        <v>939262.4</v>
      </c>
    </row>
    <row r="177" spans="1:27" hidden="1" x14ac:dyDescent="0.3">
      <c r="A177" s="40">
        <v>702</v>
      </c>
      <c r="B177" s="40" t="s">
        <v>816</v>
      </c>
      <c r="C177" s="40" t="s">
        <v>819</v>
      </c>
      <c r="D177" s="40" t="s">
        <v>116</v>
      </c>
      <c r="E177" s="121">
        <v>61.260000000000097</v>
      </c>
      <c r="F177" s="122" t="s">
        <v>1857</v>
      </c>
      <c r="G177" s="122" t="s">
        <v>787</v>
      </c>
      <c r="H177" s="40">
        <v>35</v>
      </c>
      <c r="I177" s="48">
        <v>43437</v>
      </c>
      <c r="J177" s="48">
        <v>43470</v>
      </c>
      <c r="K177" s="48">
        <v>43609</v>
      </c>
      <c r="L177" s="121">
        <v>33</v>
      </c>
      <c r="M177" s="121">
        <v>172</v>
      </c>
      <c r="N177" s="40">
        <v>11350</v>
      </c>
      <c r="O177" s="42">
        <f t="shared" si="17"/>
        <v>80131</v>
      </c>
      <c r="Q177" s="121">
        <v>920</v>
      </c>
      <c r="R177" s="42">
        <f t="shared" si="22"/>
        <v>17</v>
      </c>
      <c r="S177" s="42">
        <f t="shared" si="18"/>
        <v>6495.2</v>
      </c>
      <c r="T177" s="121">
        <v>15640</v>
      </c>
      <c r="U177" s="121"/>
      <c r="V177" s="121"/>
      <c r="X177" s="121">
        <v>850</v>
      </c>
      <c r="Y177" s="42">
        <f t="shared" si="19"/>
        <v>6001</v>
      </c>
      <c r="Z177" s="42">
        <f t="shared" si="20"/>
        <v>110418.4</v>
      </c>
      <c r="AA177" s="42">
        <f t="shared" si="21"/>
        <v>30287.399999999994</v>
      </c>
    </row>
    <row r="178" spans="1:27" hidden="1" x14ac:dyDescent="0.3">
      <c r="A178" s="40">
        <v>1073</v>
      </c>
      <c r="B178" s="40" t="s">
        <v>824</v>
      </c>
      <c r="C178" s="40" t="s">
        <v>1606</v>
      </c>
      <c r="D178" s="40" t="s">
        <v>1607</v>
      </c>
      <c r="E178" s="121">
        <v>103.24</v>
      </c>
      <c r="F178" s="122" t="s">
        <v>1848</v>
      </c>
      <c r="G178" s="122" t="s">
        <v>791</v>
      </c>
      <c r="H178" s="40">
        <v>35</v>
      </c>
      <c r="I178" s="48">
        <v>43428</v>
      </c>
      <c r="J178" s="48">
        <v>43469</v>
      </c>
      <c r="K178" s="48">
        <v>43568</v>
      </c>
      <c r="L178" s="121">
        <v>41</v>
      </c>
      <c r="M178" s="121">
        <v>140</v>
      </c>
      <c r="N178" s="40">
        <v>9540</v>
      </c>
      <c r="O178" s="42">
        <f t="shared" si="17"/>
        <v>67352.399999999994</v>
      </c>
      <c r="P178" s="42"/>
      <c r="Q178" s="42">
        <v>602</v>
      </c>
      <c r="R178" s="42">
        <f t="shared" ca="1" si="22"/>
        <v>17</v>
      </c>
      <c r="S178" s="42">
        <f t="shared" si="18"/>
        <v>4250.12</v>
      </c>
      <c r="T178" s="49">
        <f ca="1">Q178*R178</f>
        <v>9331</v>
      </c>
      <c r="U178" s="121"/>
      <c r="V178" s="121"/>
      <c r="W178" s="121"/>
      <c r="X178" s="49">
        <v>570</v>
      </c>
      <c r="Y178" s="42">
        <f t="shared" si="19"/>
        <v>4024.2</v>
      </c>
      <c r="Z178" s="42">
        <f t="shared" ca="1" si="20"/>
        <v>78930.8</v>
      </c>
      <c r="AA178" s="42">
        <f t="shared" ca="1" si="21"/>
        <v>16802.80000000001</v>
      </c>
    </row>
    <row r="179" spans="1:27" hidden="1" x14ac:dyDescent="0.3">
      <c r="A179" s="40">
        <v>1074</v>
      </c>
      <c r="B179" s="40" t="s">
        <v>824</v>
      </c>
      <c r="C179" s="40" t="s">
        <v>1608</v>
      </c>
      <c r="D179" s="40" t="s">
        <v>1607</v>
      </c>
      <c r="E179" s="121">
        <v>103.25</v>
      </c>
      <c r="F179" s="122" t="s">
        <v>1849</v>
      </c>
      <c r="G179" s="122" t="s">
        <v>792</v>
      </c>
      <c r="H179" s="40">
        <v>35</v>
      </c>
      <c r="I179" s="48">
        <v>43430</v>
      </c>
      <c r="J179" s="48">
        <v>43470</v>
      </c>
      <c r="K179" s="48">
        <v>43565</v>
      </c>
      <c r="L179" s="121">
        <v>40</v>
      </c>
      <c r="M179" s="121">
        <v>135</v>
      </c>
      <c r="N179" s="40">
        <v>10450</v>
      </c>
      <c r="O179" s="42">
        <f t="shared" si="17"/>
        <v>73777</v>
      </c>
      <c r="P179" s="42"/>
      <c r="Q179" s="42">
        <v>610</v>
      </c>
      <c r="R179" s="42">
        <f t="shared" ca="1" si="22"/>
        <v>17</v>
      </c>
      <c r="S179" s="42">
        <f t="shared" si="18"/>
        <v>4306.5999999999995</v>
      </c>
      <c r="T179" s="49">
        <f ca="1">Q179*R179</f>
        <v>9760</v>
      </c>
      <c r="U179" s="121"/>
      <c r="V179" s="121"/>
      <c r="W179" s="121"/>
      <c r="X179" s="49">
        <v>560</v>
      </c>
      <c r="Y179" s="42">
        <f t="shared" si="19"/>
        <v>3953.6</v>
      </c>
      <c r="Z179" s="42">
        <f t="shared" ca="1" si="20"/>
        <v>78930.8</v>
      </c>
      <c r="AA179" s="42">
        <f t="shared" ca="1" si="21"/>
        <v>16802.80000000001</v>
      </c>
    </row>
    <row r="180" spans="1:27" hidden="1" x14ac:dyDescent="0.3">
      <c r="A180" s="40">
        <v>1075</v>
      </c>
      <c r="B180" s="40" t="s">
        <v>824</v>
      </c>
      <c r="C180" s="40" t="s">
        <v>1609</v>
      </c>
      <c r="D180" s="40" t="s">
        <v>1607</v>
      </c>
      <c r="E180" s="121">
        <v>103.21</v>
      </c>
      <c r="F180" s="122" t="s">
        <v>1850</v>
      </c>
      <c r="G180" s="122" t="s">
        <v>787</v>
      </c>
      <c r="H180" s="40">
        <v>35</v>
      </c>
      <c r="I180" s="48">
        <v>43429</v>
      </c>
      <c r="J180" s="48">
        <v>43468</v>
      </c>
      <c r="K180" s="48">
        <v>43570</v>
      </c>
      <c r="L180" s="121">
        <v>39</v>
      </c>
      <c r="M180" s="121">
        <v>141</v>
      </c>
      <c r="N180" s="40">
        <v>10795</v>
      </c>
      <c r="O180" s="42">
        <f t="shared" si="17"/>
        <v>76212.7</v>
      </c>
      <c r="P180" s="42"/>
      <c r="Q180" s="42">
        <v>495</v>
      </c>
      <c r="R180" s="42">
        <f t="shared" ca="1" si="22"/>
        <v>17</v>
      </c>
      <c r="S180" s="42">
        <f t="shared" si="18"/>
        <v>3494.7</v>
      </c>
      <c r="T180" s="49">
        <f ca="1">Q180*R180</f>
        <v>8167.5</v>
      </c>
      <c r="U180" s="121"/>
      <c r="V180" s="121"/>
      <c r="W180" s="121"/>
      <c r="X180" s="49">
        <v>420</v>
      </c>
      <c r="Y180" s="42">
        <f t="shared" si="19"/>
        <v>2965.2</v>
      </c>
      <c r="Z180" s="42">
        <f t="shared" ca="1" si="20"/>
        <v>78930.8</v>
      </c>
      <c r="AA180" s="42">
        <f t="shared" ca="1" si="21"/>
        <v>16802.80000000001</v>
      </c>
    </row>
    <row r="181" spans="1:27" hidden="1" x14ac:dyDescent="0.3">
      <c r="A181" s="40">
        <v>1076</v>
      </c>
      <c r="B181" s="40" t="s">
        <v>824</v>
      </c>
      <c r="C181" s="40" t="s">
        <v>1610</v>
      </c>
      <c r="D181" s="40" t="s">
        <v>1607</v>
      </c>
      <c r="E181" s="42">
        <v>103.2</v>
      </c>
      <c r="F181" s="122" t="s">
        <v>1844</v>
      </c>
      <c r="G181" s="122" t="s">
        <v>787</v>
      </c>
      <c r="H181" s="40">
        <v>35</v>
      </c>
      <c r="I181" s="48">
        <v>43427</v>
      </c>
      <c r="J181" s="48">
        <v>43469</v>
      </c>
      <c r="K181" s="48">
        <v>43575</v>
      </c>
      <c r="L181" s="121">
        <v>42</v>
      </c>
      <c r="M181" s="121">
        <v>148</v>
      </c>
      <c r="N181" s="40">
        <v>11015</v>
      </c>
      <c r="O181" s="42">
        <f t="shared" si="17"/>
        <v>77765.899999999994</v>
      </c>
      <c r="P181" s="42"/>
      <c r="Q181" s="42">
        <v>585</v>
      </c>
      <c r="R181" s="42">
        <f t="shared" ca="1" si="22"/>
        <v>17</v>
      </c>
      <c r="S181" s="42">
        <f t="shared" si="18"/>
        <v>4130.1000000000004</v>
      </c>
      <c r="T181" s="49">
        <f ca="1">Q181*R181</f>
        <v>9506.25</v>
      </c>
      <c r="U181" s="121"/>
      <c r="V181" s="121"/>
      <c r="W181" s="121"/>
      <c r="X181" s="49">
        <v>540</v>
      </c>
      <c r="Y181" s="42">
        <f t="shared" si="19"/>
        <v>3812.4</v>
      </c>
      <c r="Z181" s="42">
        <f t="shared" ca="1" si="20"/>
        <v>78930.8</v>
      </c>
      <c r="AA181" s="42">
        <f t="shared" ca="1" si="21"/>
        <v>16802.80000000001</v>
      </c>
    </row>
    <row r="182" spans="1:27" hidden="1" x14ac:dyDescent="0.3">
      <c r="A182" s="40">
        <v>1077</v>
      </c>
      <c r="B182" s="40" t="s">
        <v>824</v>
      </c>
      <c r="C182" s="40" t="s">
        <v>1611</v>
      </c>
      <c r="D182" s="40" t="s">
        <v>1607</v>
      </c>
      <c r="E182" s="121">
        <v>103.16</v>
      </c>
      <c r="F182" s="122" t="s">
        <v>1851</v>
      </c>
      <c r="G182" s="122" t="s">
        <v>793</v>
      </c>
      <c r="H182" s="40">
        <v>35</v>
      </c>
      <c r="I182" s="48">
        <v>43430</v>
      </c>
      <c r="J182" s="48">
        <v>43469</v>
      </c>
      <c r="K182" s="48">
        <v>43568</v>
      </c>
      <c r="L182" s="121">
        <v>39</v>
      </c>
      <c r="M182" s="121">
        <v>138</v>
      </c>
      <c r="N182" s="40">
        <v>10870</v>
      </c>
      <c r="O182" s="42">
        <f t="shared" si="17"/>
        <v>76742.2</v>
      </c>
      <c r="P182" s="42"/>
      <c r="Q182" s="42">
        <v>560</v>
      </c>
      <c r="R182" s="42">
        <f t="shared" ca="1" si="22"/>
        <v>17</v>
      </c>
      <c r="S182" s="42">
        <f t="shared" si="18"/>
        <v>3953.6</v>
      </c>
      <c r="T182" s="49">
        <f ca="1">Q182*R182</f>
        <v>8960</v>
      </c>
      <c r="U182" s="121"/>
      <c r="V182" s="121"/>
      <c r="W182" s="121"/>
      <c r="X182" s="49">
        <v>520</v>
      </c>
      <c r="Y182" s="42">
        <f t="shared" si="19"/>
        <v>3671.2</v>
      </c>
      <c r="Z182" s="42">
        <f t="shared" ca="1" si="20"/>
        <v>78930.8</v>
      </c>
      <c r="AA182" s="42">
        <f t="shared" ca="1" si="21"/>
        <v>16802.80000000001</v>
      </c>
    </row>
    <row r="183" spans="1:27" hidden="1" x14ac:dyDescent="0.3">
      <c r="A183" s="40">
        <v>1078</v>
      </c>
      <c r="B183" s="40" t="s">
        <v>824</v>
      </c>
      <c r="C183" s="40" t="s">
        <v>1612</v>
      </c>
      <c r="D183" s="40" t="s">
        <v>1607</v>
      </c>
      <c r="E183" s="121">
        <v>103.15</v>
      </c>
      <c r="F183" s="122" t="s">
        <v>1852</v>
      </c>
      <c r="G183" s="122" t="s">
        <v>794</v>
      </c>
      <c r="H183" s="40">
        <v>35</v>
      </c>
      <c r="I183" s="48">
        <v>43429</v>
      </c>
      <c r="J183" s="48">
        <v>43468</v>
      </c>
      <c r="K183" s="48">
        <v>43567</v>
      </c>
      <c r="L183" s="121">
        <v>39</v>
      </c>
      <c r="M183" s="121">
        <v>138</v>
      </c>
      <c r="N183" s="40">
        <v>10437</v>
      </c>
      <c r="O183" s="42">
        <f t="shared" si="17"/>
        <v>73685.22</v>
      </c>
      <c r="P183" s="42"/>
      <c r="Q183" s="42">
        <v>618</v>
      </c>
      <c r="R183" s="42">
        <f t="shared" si="22"/>
        <v>12.135922330097088</v>
      </c>
      <c r="S183" s="42">
        <f t="shared" si="18"/>
        <v>4363.08</v>
      </c>
      <c r="T183" s="49">
        <v>7500</v>
      </c>
      <c r="U183" s="121"/>
      <c r="V183" s="121"/>
      <c r="W183" s="121"/>
      <c r="X183" s="49">
        <v>580</v>
      </c>
      <c r="Y183" s="42">
        <f t="shared" si="19"/>
        <v>4094.8</v>
      </c>
      <c r="Z183" s="42">
        <f t="shared" si="20"/>
        <v>52950</v>
      </c>
      <c r="AA183" s="42">
        <f t="shared" si="21"/>
        <v>-20735.22</v>
      </c>
    </row>
    <row r="184" spans="1:27" hidden="1" x14ac:dyDescent="0.3">
      <c r="A184" s="40">
        <v>1079</v>
      </c>
      <c r="B184" s="40" t="s">
        <v>824</v>
      </c>
      <c r="C184" s="40" t="s">
        <v>1613</v>
      </c>
      <c r="D184" s="40" t="s">
        <v>1607</v>
      </c>
      <c r="E184" s="121">
        <v>103.14</v>
      </c>
      <c r="F184" s="122" t="s">
        <v>1853</v>
      </c>
      <c r="G184" s="122" t="s">
        <v>795</v>
      </c>
      <c r="H184" s="40">
        <v>35</v>
      </c>
      <c r="I184" s="48">
        <v>43427</v>
      </c>
      <c r="J184" s="48">
        <v>43471</v>
      </c>
      <c r="K184" s="48">
        <v>43568</v>
      </c>
      <c r="L184" s="121">
        <v>44</v>
      </c>
      <c r="M184" s="121">
        <v>141</v>
      </c>
      <c r="N184" s="40">
        <v>10380</v>
      </c>
      <c r="O184" s="42">
        <f t="shared" si="17"/>
        <v>73282.799999999988</v>
      </c>
      <c r="P184" s="42"/>
      <c r="Q184" s="42">
        <v>390</v>
      </c>
      <c r="R184" s="42">
        <f t="shared" ca="1" si="22"/>
        <v>17</v>
      </c>
      <c r="S184" s="42">
        <f t="shared" si="18"/>
        <v>2753.3999999999996</v>
      </c>
      <c r="T184" s="49">
        <f t="shared" ref="T184:T194" ca="1" si="23">Q184*R184</f>
        <v>6240</v>
      </c>
      <c r="U184" s="121"/>
      <c r="V184" s="121"/>
      <c r="W184" s="121"/>
      <c r="X184" s="49">
        <v>360</v>
      </c>
      <c r="Y184" s="42">
        <f t="shared" si="19"/>
        <v>2541.6</v>
      </c>
      <c r="Z184" s="42">
        <f t="shared" ca="1" si="20"/>
        <v>78930.8</v>
      </c>
      <c r="AA184" s="42">
        <f t="shared" ca="1" si="21"/>
        <v>16802.80000000001</v>
      </c>
    </row>
    <row r="185" spans="1:27" hidden="1" x14ac:dyDescent="0.3">
      <c r="A185" s="40">
        <v>1080</v>
      </c>
      <c r="B185" s="40" t="s">
        <v>824</v>
      </c>
      <c r="C185" s="40" t="s">
        <v>1614</v>
      </c>
      <c r="D185" s="40" t="s">
        <v>1607</v>
      </c>
      <c r="E185" s="121">
        <v>103.11</v>
      </c>
      <c r="F185" s="122" t="s">
        <v>1854</v>
      </c>
      <c r="G185" s="122" t="s">
        <v>796</v>
      </c>
      <c r="H185" s="40">
        <v>35</v>
      </c>
      <c r="I185" s="48">
        <v>43430</v>
      </c>
      <c r="J185" s="48">
        <v>43470</v>
      </c>
      <c r="K185" s="48">
        <v>43578</v>
      </c>
      <c r="L185" s="121">
        <v>40</v>
      </c>
      <c r="M185" s="121">
        <v>148</v>
      </c>
      <c r="N185" s="40">
        <v>9975</v>
      </c>
      <c r="O185" s="42">
        <f t="shared" si="17"/>
        <v>70423.5</v>
      </c>
      <c r="P185" s="42"/>
      <c r="Q185" s="42">
        <v>390</v>
      </c>
      <c r="R185" s="42">
        <f t="shared" ca="1" si="22"/>
        <v>17</v>
      </c>
      <c r="S185" s="42">
        <f t="shared" si="18"/>
        <v>2753.3999999999996</v>
      </c>
      <c r="T185" s="49">
        <f t="shared" ca="1" si="23"/>
        <v>6240</v>
      </c>
      <c r="U185" s="121"/>
      <c r="V185" s="121"/>
      <c r="W185" s="121"/>
      <c r="X185" s="49">
        <v>375</v>
      </c>
      <c r="Y185" s="42">
        <f t="shared" si="19"/>
        <v>2647.4999999999995</v>
      </c>
      <c r="Z185" s="42">
        <f t="shared" ca="1" si="20"/>
        <v>78930.8</v>
      </c>
      <c r="AA185" s="42">
        <f t="shared" ca="1" si="21"/>
        <v>16802.80000000001</v>
      </c>
    </row>
    <row r="186" spans="1:27" hidden="1" x14ac:dyDescent="0.3">
      <c r="A186" s="40">
        <v>1081</v>
      </c>
      <c r="B186" s="40" t="s">
        <v>824</v>
      </c>
      <c r="C186" s="40" t="s">
        <v>1615</v>
      </c>
      <c r="D186" s="40" t="s">
        <v>1607</v>
      </c>
      <c r="E186" s="121">
        <v>103.7</v>
      </c>
      <c r="F186" s="122" t="s">
        <v>1981</v>
      </c>
      <c r="G186" s="122" t="s">
        <v>797</v>
      </c>
      <c r="H186" s="40">
        <v>35</v>
      </c>
      <c r="I186" s="48">
        <v>43429</v>
      </c>
      <c r="J186" s="48">
        <v>43473</v>
      </c>
      <c r="K186" s="48">
        <v>43572</v>
      </c>
      <c r="L186" s="121">
        <v>44</v>
      </c>
      <c r="M186" s="121">
        <v>143</v>
      </c>
      <c r="N186" s="40">
        <v>10630</v>
      </c>
      <c r="O186" s="42">
        <f t="shared" si="17"/>
        <v>75047.8</v>
      </c>
      <c r="P186" s="42"/>
      <c r="Q186" s="42">
        <v>705</v>
      </c>
      <c r="R186" s="42">
        <f t="shared" ca="1" si="22"/>
        <v>17</v>
      </c>
      <c r="S186" s="42">
        <f t="shared" si="18"/>
        <v>4977.3</v>
      </c>
      <c r="T186" s="49">
        <f t="shared" ca="1" si="23"/>
        <v>11280</v>
      </c>
      <c r="U186" s="121"/>
      <c r="V186" s="121"/>
      <c r="W186" s="121"/>
      <c r="X186" s="49">
        <v>680</v>
      </c>
      <c r="Y186" s="42">
        <f t="shared" si="19"/>
        <v>4800.7999999999993</v>
      </c>
      <c r="Z186" s="42">
        <f t="shared" ca="1" si="20"/>
        <v>78930.8</v>
      </c>
      <c r="AA186" s="42">
        <f t="shared" ca="1" si="21"/>
        <v>16802.80000000001</v>
      </c>
    </row>
    <row r="187" spans="1:27" hidden="1" x14ac:dyDescent="0.3">
      <c r="A187" s="40">
        <v>1082</v>
      </c>
      <c r="B187" s="40" t="s">
        <v>824</v>
      </c>
      <c r="C187" s="40" t="s">
        <v>1616</v>
      </c>
      <c r="D187" s="40" t="s">
        <v>1607</v>
      </c>
      <c r="E187" s="121">
        <v>103.6</v>
      </c>
      <c r="F187" s="122" t="s">
        <v>1855</v>
      </c>
      <c r="G187" s="122" t="s">
        <v>798</v>
      </c>
      <c r="H187" s="40">
        <v>35</v>
      </c>
      <c r="I187" s="48">
        <v>43428</v>
      </c>
      <c r="J187" s="48">
        <v>43470</v>
      </c>
      <c r="K187" s="48">
        <v>43569</v>
      </c>
      <c r="L187" s="121">
        <v>42</v>
      </c>
      <c r="M187" s="121">
        <v>141</v>
      </c>
      <c r="N187" s="40">
        <v>10630</v>
      </c>
      <c r="O187" s="42">
        <f t="shared" si="17"/>
        <v>75047.8</v>
      </c>
      <c r="P187" s="42"/>
      <c r="Q187" s="42">
        <v>456</v>
      </c>
      <c r="R187" s="42">
        <f t="shared" ca="1" si="22"/>
        <v>17</v>
      </c>
      <c r="S187" s="42">
        <f t="shared" si="18"/>
        <v>3219.36</v>
      </c>
      <c r="T187" s="49">
        <f t="shared" ca="1" si="23"/>
        <v>7296</v>
      </c>
      <c r="U187" s="121"/>
      <c r="V187" s="121"/>
      <c r="W187" s="121"/>
      <c r="X187" s="49">
        <v>410</v>
      </c>
      <c r="Y187" s="42">
        <f t="shared" si="19"/>
        <v>2894.6</v>
      </c>
      <c r="Z187" s="42">
        <f t="shared" ca="1" si="20"/>
        <v>78930.8</v>
      </c>
      <c r="AA187" s="42">
        <f t="shared" ca="1" si="21"/>
        <v>16802.80000000001</v>
      </c>
    </row>
    <row r="188" spans="1:27" hidden="1" x14ac:dyDescent="0.3">
      <c r="A188" s="40">
        <v>1083</v>
      </c>
      <c r="B188" s="40" t="s">
        <v>824</v>
      </c>
      <c r="C188" s="40" t="s">
        <v>1617</v>
      </c>
      <c r="D188" s="40" t="s">
        <v>1607</v>
      </c>
      <c r="E188" s="121">
        <v>103.5</v>
      </c>
      <c r="F188" s="122" t="s">
        <v>1856</v>
      </c>
      <c r="G188" s="122" t="s">
        <v>799</v>
      </c>
      <c r="H188" s="40">
        <v>35</v>
      </c>
      <c r="I188" s="48">
        <v>43430</v>
      </c>
      <c r="J188" s="48">
        <v>43469</v>
      </c>
      <c r="K188" s="48">
        <v>43572</v>
      </c>
      <c r="L188" s="121">
        <v>39</v>
      </c>
      <c r="M188" s="121">
        <v>142</v>
      </c>
      <c r="N188" s="40">
        <v>9275</v>
      </c>
      <c r="O188" s="42">
        <f t="shared" si="17"/>
        <v>65481.5</v>
      </c>
      <c r="P188" s="42"/>
      <c r="Q188" s="42">
        <v>608</v>
      </c>
      <c r="R188" s="42">
        <f t="shared" ca="1" si="22"/>
        <v>17</v>
      </c>
      <c r="S188" s="42">
        <f t="shared" si="18"/>
        <v>4292.4799999999996</v>
      </c>
      <c r="T188" s="49">
        <f t="shared" ca="1" si="23"/>
        <v>9728</v>
      </c>
      <c r="U188" s="121"/>
      <c r="V188" s="121"/>
      <c r="W188" s="121"/>
      <c r="X188" s="49">
        <v>570</v>
      </c>
      <c r="Y188" s="42">
        <f t="shared" si="19"/>
        <v>4024.2</v>
      </c>
      <c r="Z188" s="42">
        <f t="shared" ca="1" si="20"/>
        <v>78930.8</v>
      </c>
      <c r="AA188" s="42">
        <f t="shared" ca="1" si="21"/>
        <v>16802.80000000001</v>
      </c>
    </row>
    <row r="189" spans="1:27" hidden="1" x14ac:dyDescent="0.3">
      <c r="A189" s="40">
        <v>1084</v>
      </c>
      <c r="B189" s="40" t="s">
        <v>824</v>
      </c>
      <c r="C189" s="40" t="s">
        <v>1618</v>
      </c>
      <c r="D189" s="40" t="s">
        <v>1607</v>
      </c>
      <c r="E189" s="121">
        <v>103.3</v>
      </c>
      <c r="F189" s="122" t="s">
        <v>1852</v>
      </c>
      <c r="G189" s="122" t="s">
        <v>794</v>
      </c>
      <c r="H189" s="40">
        <v>35</v>
      </c>
      <c r="I189" s="48">
        <v>43428</v>
      </c>
      <c r="J189" s="48">
        <v>43467</v>
      </c>
      <c r="K189" s="48">
        <v>43570</v>
      </c>
      <c r="L189" s="121">
        <v>39</v>
      </c>
      <c r="M189" s="121">
        <v>142</v>
      </c>
      <c r="N189" s="40">
        <v>9250</v>
      </c>
      <c r="O189" s="42">
        <f t="shared" si="17"/>
        <v>65305</v>
      </c>
      <c r="P189" s="42"/>
      <c r="Q189" s="42">
        <v>602</v>
      </c>
      <c r="R189" s="42">
        <f t="shared" ca="1" si="22"/>
        <v>17</v>
      </c>
      <c r="S189" s="42">
        <f t="shared" si="18"/>
        <v>4250.12</v>
      </c>
      <c r="T189" s="49">
        <f t="shared" ca="1" si="23"/>
        <v>9632</v>
      </c>
      <c r="U189" s="121"/>
      <c r="V189" s="121"/>
      <c r="W189" s="121"/>
      <c r="X189" s="49">
        <v>580</v>
      </c>
      <c r="Y189" s="42">
        <f t="shared" si="19"/>
        <v>4094.8</v>
      </c>
      <c r="Z189" s="42">
        <f t="shared" ca="1" si="20"/>
        <v>78930.8</v>
      </c>
      <c r="AA189" s="42">
        <f t="shared" ca="1" si="21"/>
        <v>16802.80000000001</v>
      </c>
    </row>
    <row r="190" spans="1:27" hidden="1" x14ac:dyDescent="0.3">
      <c r="A190" s="40">
        <v>1085</v>
      </c>
      <c r="B190" s="40" t="s">
        <v>824</v>
      </c>
      <c r="C190" s="40" t="s">
        <v>1619</v>
      </c>
      <c r="D190" s="40" t="s">
        <v>1607</v>
      </c>
      <c r="E190" s="121">
        <v>103.2</v>
      </c>
      <c r="F190" s="122" t="s">
        <v>1853</v>
      </c>
      <c r="G190" s="122" t="s">
        <v>795</v>
      </c>
      <c r="H190" s="40">
        <v>35</v>
      </c>
      <c r="I190" s="48">
        <v>43427</v>
      </c>
      <c r="J190" s="48">
        <v>43452</v>
      </c>
      <c r="K190" s="48">
        <v>43569</v>
      </c>
      <c r="L190" s="121">
        <v>25</v>
      </c>
      <c r="M190" s="121">
        <v>142</v>
      </c>
      <c r="N190" s="40">
        <v>9090</v>
      </c>
      <c r="O190" s="42">
        <f t="shared" si="17"/>
        <v>64175.4</v>
      </c>
      <c r="P190" s="42"/>
      <c r="Q190" s="42">
        <v>647</v>
      </c>
      <c r="R190" s="42">
        <f t="shared" ca="1" si="22"/>
        <v>17</v>
      </c>
      <c r="S190" s="42">
        <f t="shared" si="18"/>
        <v>4567.82</v>
      </c>
      <c r="T190" s="49">
        <f t="shared" ca="1" si="23"/>
        <v>9058</v>
      </c>
      <c r="U190" s="121"/>
      <c r="V190" s="121"/>
      <c r="W190" s="121"/>
      <c r="X190" s="49">
        <v>612</v>
      </c>
      <c r="Y190" s="42">
        <f t="shared" si="19"/>
        <v>4320.7199999999993</v>
      </c>
      <c r="Z190" s="42">
        <f t="shared" ca="1" si="20"/>
        <v>78930.8</v>
      </c>
      <c r="AA190" s="42">
        <f t="shared" ca="1" si="21"/>
        <v>16802.80000000001</v>
      </c>
    </row>
    <row r="191" spans="1:27" hidden="1" x14ac:dyDescent="0.3">
      <c r="A191" s="40">
        <v>1086</v>
      </c>
      <c r="B191" s="40" t="s">
        <v>824</v>
      </c>
      <c r="C191" s="40" t="s">
        <v>1620</v>
      </c>
      <c r="D191" s="40" t="s">
        <v>1607</v>
      </c>
      <c r="E191" s="121">
        <v>103.13</v>
      </c>
      <c r="F191" s="122" t="s">
        <v>1854</v>
      </c>
      <c r="G191" s="122" t="s">
        <v>796</v>
      </c>
      <c r="H191" s="40">
        <v>35</v>
      </c>
      <c r="I191" s="48">
        <v>43431</v>
      </c>
      <c r="J191" s="48">
        <v>43469</v>
      </c>
      <c r="K191" s="48">
        <v>43572</v>
      </c>
      <c r="L191" s="121">
        <v>38</v>
      </c>
      <c r="M191" s="121">
        <v>141</v>
      </c>
      <c r="N191" s="40">
        <v>9300</v>
      </c>
      <c r="O191" s="42">
        <f t="shared" si="17"/>
        <v>65658</v>
      </c>
      <c r="P191" s="42"/>
      <c r="Q191" s="42">
        <v>735</v>
      </c>
      <c r="R191" s="42">
        <f t="shared" ca="1" si="22"/>
        <v>17</v>
      </c>
      <c r="S191" s="42">
        <f t="shared" si="18"/>
        <v>5189.0999999999995</v>
      </c>
      <c r="T191" s="49">
        <f t="shared" ca="1" si="23"/>
        <v>11760</v>
      </c>
      <c r="U191" s="121"/>
      <c r="V191" s="121"/>
      <c r="W191" s="121"/>
      <c r="X191" s="49">
        <v>690</v>
      </c>
      <c r="Y191" s="42">
        <f t="shared" si="19"/>
        <v>4871.4000000000005</v>
      </c>
      <c r="Z191" s="42">
        <f t="shared" ca="1" si="20"/>
        <v>78930.8</v>
      </c>
      <c r="AA191" s="42">
        <f t="shared" ca="1" si="21"/>
        <v>16802.80000000001</v>
      </c>
    </row>
    <row r="192" spans="1:27" hidden="1" x14ac:dyDescent="0.3">
      <c r="A192" s="40">
        <v>1087</v>
      </c>
      <c r="B192" s="40" t="s">
        <v>824</v>
      </c>
      <c r="C192" s="40" t="s">
        <v>1077</v>
      </c>
      <c r="D192" s="40" t="s">
        <v>1078</v>
      </c>
      <c r="E192" s="121">
        <v>80.23</v>
      </c>
      <c r="F192" s="122" t="s">
        <v>1981</v>
      </c>
      <c r="G192" s="122" t="s">
        <v>797</v>
      </c>
      <c r="H192" s="40">
        <v>35</v>
      </c>
      <c r="I192" s="48">
        <v>43427</v>
      </c>
      <c r="J192" s="48">
        <v>43459</v>
      </c>
      <c r="K192" s="48">
        <v>43566</v>
      </c>
      <c r="L192" s="121">
        <v>32</v>
      </c>
      <c r="M192" s="121">
        <v>139</v>
      </c>
      <c r="N192" s="40">
        <v>11140</v>
      </c>
      <c r="O192" s="42">
        <f t="shared" si="17"/>
        <v>78648.399999999994</v>
      </c>
      <c r="P192" s="42"/>
      <c r="Q192" s="42">
        <v>521</v>
      </c>
      <c r="R192" s="42">
        <f t="shared" ca="1" si="22"/>
        <v>17</v>
      </c>
      <c r="S192" s="42">
        <f t="shared" si="18"/>
        <v>3678.26</v>
      </c>
      <c r="T192" s="49">
        <f t="shared" ca="1" si="23"/>
        <v>9117.5</v>
      </c>
      <c r="U192" s="121"/>
      <c r="V192" s="121"/>
      <c r="W192" s="121"/>
      <c r="X192" s="49">
        <v>283</v>
      </c>
      <c r="Y192" s="42">
        <f t="shared" si="19"/>
        <v>1997.9799999999998</v>
      </c>
      <c r="Z192" s="42">
        <f t="shared" ca="1" si="20"/>
        <v>78930.8</v>
      </c>
      <c r="AA192" s="42">
        <f t="shared" ca="1" si="21"/>
        <v>16802.80000000001</v>
      </c>
    </row>
    <row r="193" spans="1:27" hidden="1" x14ac:dyDescent="0.3">
      <c r="A193" s="40">
        <v>1088</v>
      </c>
      <c r="B193" s="40" t="s">
        <v>824</v>
      </c>
      <c r="C193" s="40" t="s">
        <v>1079</v>
      </c>
      <c r="D193" s="40" t="s">
        <v>1078</v>
      </c>
      <c r="E193" s="121">
        <v>80.22</v>
      </c>
      <c r="F193" s="122" t="s">
        <v>1855</v>
      </c>
      <c r="G193" s="122" t="s">
        <v>798</v>
      </c>
      <c r="H193" s="40">
        <v>35</v>
      </c>
      <c r="I193" s="48">
        <v>43427</v>
      </c>
      <c r="J193" s="48">
        <v>43459</v>
      </c>
      <c r="K193" s="48">
        <v>43566</v>
      </c>
      <c r="L193" s="121">
        <v>32</v>
      </c>
      <c r="M193" s="121">
        <v>139</v>
      </c>
      <c r="N193" s="40">
        <v>11023</v>
      </c>
      <c r="O193" s="42">
        <f t="shared" si="17"/>
        <v>77822.37999999999</v>
      </c>
      <c r="P193" s="42"/>
      <c r="Q193" s="42">
        <v>407</v>
      </c>
      <c r="R193" s="42">
        <f t="shared" ca="1" si="22"/>
        <v>17</v>
      </c>
      <c r="S193" s="42">
        <f t="shared" si="18"/>
        <v>2873.4199999999996</v>
      </c>
      <c r="T193" s="49">
        <f t="shared" ca="1" si="23"/>
        <v>7122.5</v>
      </c>
      <c r="U193" s="121"/>
      <c r="V193" s="121"/>
      <c r="W193" s="121"/>
      <c r="X193" s="49">
        <v>161</v>
      </c>
      <c r="Y193" s="42">
        <f t="shared" si="19"/>
        <v>1136.6599999999999</v>
      </c>
      <c r="Z193" s="42">
        <f t="shared" ca="1" si="20"/>
        <v>78930.8</v>
      </c>
      <c r="AA193" s="42">
        <f t="shared" ca="1" si="21"/>
        <v>16802.80000000001</v>
      </c>
    </row>
    <row r="194" spans="1:27" hidden="1" x14ac:dyDescent="0.3">
      <c r="A194" s="40">
        <v>1089</v>
      </c>
      <c r="B194" s="40" t="s">
        <v>824</v>
      </c>
      <c r="C194" s="40" t="s">
        <v>1080</v>
      </c>
      <c r="D194" s="40" t="s">
        <v>1078</v>
      </c>
      <c r="E194" s="121">
        <v>80.209999999999994</v>
      </c>
      <c r="F194" s="122" t="s">
        <v>1856</v>
      </c>
      <c r="G194" s="122" t="s">
        <v>799</v>
      </c>
      <c r="H194" s="40">
        <v>35</v>
      </c>
      <c r="I194" s="48">
        <v>43427</v>
      </c>
      <c r="J194" s="48">
        <v>43468</v>
      </c>
      <c r="K194" s="48">
        <v>43565</v>
      </c>
      <c r="L194" s="121">
        <v>41</v>
      </c>
      <c r="M194" s="121">
        <v>138</v>
      </c>
      <c r="N194" s="40">
        <v>9730</v>
      </c>
      <c r="O194" s="42">
        <f t="shared" ref="O194:O257" si="24">(N194/H194)*247.1</f>
        <v>68693.8</v>
      </c>
      <c r="P194" s="42"/>
      <c r="Q194" s="42">
        <v>100</v>
      </c>
      <c r="R194" s="42">
        <f t="shared" ca="1" si="22"/>
        <v>17</v>
      </c>
      <c r="S194" s="42">
        <f t="shared" ref="S194:S257" si="25">(Q194/H194)*247.1</f>
        <v>706</v>
      </c>
      <c r="T194" s="49">
        <f t="shared" ca="1" si="23"/>
        <v>1750</v>
      </c>
      <c r="U194" s="121"/>
      <c r="V194" s="121"/>
      <c r="W194" s="121"/>
      <c r="X194" s="49">
        <v>40</v>
      </c>
      <c r="Y194" s="42">
        <f t="shared" ref="Y194:Y257" si="26">(X194/H194)*247.1</f>
        <v>282.39999999999998</v>
      </c>
      <c r="Z194" s="42">
        <f t="shared" ref="Z194:Z257" ca="1" si="27">S194*R194</f>
        <v>78930.8</v>
      </c>
      <c r="AA194" s="42">
        <f t="shared" ref="AA194:AA257" ca="1" si="28">Z194-O194</f>
        <v>16802.80000000001</v>
      </c>
    </row>
    <row r="195" spans="1:27" hidden="1" x14ac:dyDescent="0.3">
      <c r="A195" s="40">
        <v>1090</v>
      </c>
      <c r="B195" s="40" t="s">
        <v>824</v>
      </c>
      <c r="C195" s="40" t="s">
        <v>1081</v>
      </c>
      <c r="D195" s="40" t="s">
        <v>1078</v>
      </c>
      <c r="E195" s="42">
        <v>80.2</v>
      </c>
      <c r="F195" s="122" t="s">
        <v>1857</v>
      </c>
      <c r="G195" s="122" t="s">
        <v>787</v>
      </c>
      <c r="H195" s="40">
        <v>35</v>
      </c>
      <c r="I195" s="48">
        <v>43426</v>
      </c>
      <c r="J195" s="48">
        <v>43466</v>
      </c>
      <c r="K195" s="121"/>
      <c r="L195" s="121">
        <v>40</v>
      </c>
      <c r="M195" s="121">
        <v>138</v>
      </c>
      <c r="N195" s="40">
        <v>9730</v>
      </c>
      <c r="O195" s="42">
        <f t="shared" si="24"/>
        <v>68693.8</v>
      </c>
      <c r="P195" s="42"/>
      <c r="Q195" s="42">
        <v>400</v>
      </c>
      <c r="R195" s="42">
        <f t="shared" si="22"/>
        <v>17</v>
      </c>
      <c r="S195" s="42">
        <f t="shared" si="25"/>
        <v>2824</v>
      </c>
      <c r="T195" s="49">
        <f>400*17</f>
        <v>6800</v>
      </c>
      <c r="U195" s="121"/>
      <c r="V195" s="121"/>
      <c r="W195" s="121"/>
      <c r="X195" s="49">
        <v>340</v>
      </c>
      <c r="Y195" s="42">
        <f t="shared" si="26"/>
        <v>2400.3999999999996</v>
      </c>
      <c r="Z195" s="42">
        <f t="shared" si="27"/>
        <v>48008</v>
      </c>
      <c r="AA195" s="42">
        <f t="shared" si="28"/>
        <v>-20685.800000000003</v>
      </c>
    </row>
    <row r="196" spans="1:27" hidden="1" x14ac:dyDescent="0.3">
      <c r="A196" s="40">
        <v>1091</v>
      </c>
      <c r="B196" s="40" t="s">
        <v>824</v>
      </c>
      <c r="C196" s="40" t="s">
        <v>1082</v>
      </c>
      <c r="D196" s="40" t="s">
        <v>1078</v>
      </c>
      <c r="E196" s="121">
        <v>80.19</v>
      </c>
      <c r="F196" s="122" t="s">
        <v>1850</v>
      </c>
      <c r="G196" s="122" t="s">
        <v>800</v>
      </c>
      <c r="H196" s="40">
        <v>35</v>
      </c>
      <c r="I196" s="48">
        <v>43427</v>
      </c>
      <c r="J196" s="48">
        <v>43461</v>
      </c>
      <c r="K196" s="48">
        <v>43569</v>
      </c>
      <c r="L196" s="121">
        <v>34</v>
      </c>
      <c r="M196" s="121">
        <v>142</v>
      </c>
      <c r="N196" s="40">
        <v>11040</v>
      </c>
      <c r="O196" s="42">
        <f t="shared" si="24"/>
        <v>77942.400000000009</v>
      </c>
      <c r="P196" s="42"/>
      <c r="Q196" s="42">
        <v>117</v>
      </c>
      <c r="R196" s="42">
        <f t="shared" ca="1" si="22"/>
        <v>17</v>
      </c>
      <c r="S196" s="42">
        <f t="shared" si="25"/>
        <v>826.02</v>
      </c>
      <c r="T196" s="49">
        <f t="shared" ref="T196:T208" ca="1" si="29">Q196*R196</f>
        <v>2047.5</v>
      </c>
      <c r="U196" s="121"/>
      <c r="V196" s="121"/>
      <c r="W196" s="121"/>
      <c r="X196" s="49">
        <v>88</v>
      </c>
      <c r="Y196" s="42">
        <f t="shared" si="26"/>
        <v>621.28</v>
      </c>
      <c r="Z196" s="42">
        <f t="shared" ca="1" si="27"/>
        <v>78930.8</v>
      </c>
      <c r="AA196" s="42">
        <f t="shared" ca="1" si="28"/>
        <v>16802.80000000001</v>
      </c>
    </row>
    <row r="197" spans="1:27" hidden="1" x14ac:dyDescent="0.3">
      <c r="A197" s="40">
        <v>1092</v>
      </c>
      <c r="B197" s="40" t="s">
        <v>824</v>
      </c>
      <c r="C197" s="40" t="s">
        <v>1083</v>
      </c>
      <c r="D197" s="40" t="s">
        <v>1078</v>
      </c>
      <c r="E197" s="121">
        <v>80.180000000000007</v>
      </c>
      <c r="F197" s="122" t="s">
        <v>1982</v>
      </c>
      <c r="G197" s="122" t="s">
        <v>801</v>
      </c>
      <c r="H197" s="40">
        <v>35</v>
      </c>
      <c r="I197" s="48">
        <v>43433</v>
      </c>
      <c r="J197" s="48">
        <v>43470</v>
      </c>
      <c r="K197" s="48">
        <v>43571</v>
      </c>
      <c r="L197" s="121">
        <v>37</v>
      </c>
      <c r="M197" s="121">
        <v>138</v>
      </c>
      <c r="N197" s="40">
        <v>10923</v>
      </c>
      <c r="O197" s="42">
        <f t="shared" si="24"/>
        <v>77116.38</v>
      </c>
      <c r="P197" s="42"/>
      <c r="Q197" s="42">
        <v>133</v>
      </c>
      <c r="R197" s="42">
        <f t="shared" ca="1" si="22"/>
        <v>17</v>
      </c>
      <c r="S197" s="42">
        <f t="shared" si="25"/>
        <v>938.9799999999999</v>
      </c>
      <c r="T197" s="49">
        <f t="shared" ca="1" si="29"/>
        <v>2327.5</v>
      </c>
      <c r="U197" s="121"/>
      <c r="V197" s="121"/>
      <c r="W197" s="121"/>
      <c r="X197" s="49">
        <v>50</v>
      </c>
      <c r="Y197" s="42">
        <f t="shared" si="26"/>
        <v>353</v>
      </c>
      <c r="Z197" s="42">
        <f t="shared" ca="1" si="27"/>
        <v>78930.8</v>
      </c>
      <c r="AA197" s="42">
        <f t="shared" ca="1" si="28"/>
        <v>16802.80000000001</v>
      </c>
    </row>
    <row r="198" spans="1:27" hidden="1" x14ac:dyDescent="0.3">
      <c r="A198" s="40">
        <v>1093</v>
      </c>
      <c r="B198" s="40" t="s">
        <v>824</v>
      </c>
      <c r="C198" s="40" t="s">
        <v>1084</v>
      </c>
      <c r="D198" s="40" t="s">
        <v>1078</v>
      </c>
      <c r="E198" s="121">
        <v>80.17</v>
      </c>
      <c r="F198" s="122" t="s">
        <v>1844</v>
      </c>
      <c r="G198" s="122" t="s">
        <v>787</v>
      </c>
      <c r="H198" s="40">
        <v>35</v>
      </c>
      <c r="I198" s="48">
        <v>43426</v>
      </c>
      <c r="J198" s="48">
        <v>43497</v>
      </c>
      <c r="K198" s="48">
        <v>43567</v>
      </c>
      <c r="L198" s="121">
        <v>71</v>
      </c>
      <c r="M198" s="121">
        <v>141</v>
      </c>
      <c r="N198" s="40">
        <v>11321</v>
      </c>
      <c r="O198" s="42">
        <f t="shared" si="24"/>
        <v>79926.259999999995</v>
      </c>
      <c r="P198" s="42"/>
      <c r="Q198" s="42">
        <v>203</v>
      </c>
      <c r="R198" s="42">
        <f t="shared" ca="1" si="22"/>
        <v>17</v>
      </c>
      <c r="S198" s="42">
        <f t="shared" si="25"/>
        <v>1433.1799999999998</v>
      </c>
      <c r="T198" s="49">
        <f t="shared" ca="1" si="29"/>
        <v>3552.5</v>
      </c>
      <c r="U198" s="121"/>
      <c r="V198" s="121"/>
      <c r="W198" s="121"/>
      <c r="X198" s="49">
        <v>108</v>
      </c>
      <c r="Y198" s="42">
        <f t="shared" si="26"/>
        <v>762.48</v>
      </c>
      <c r="Z198" s="42">
        <f t="shared" ca="1" si="27"/>
        <v>78930.8</v>
      </c>
      <c r="AA198" s="42">
        <f t="shared" ca="1" si="28"/>
        <v>16802.80000000001</v>
      </c>
    </row>
    <row r="199" spans="1:27" hidden="1" x14ac:dyDescent="0.3">
      <c r="A199" s="40">
        <v>1094</v>
      </c>
      <c r="B199" s="40" t="s">
        <v>824</v>
      </c>
      <c r="C199" s="40" t="s">
        <v>1085</v>
      </c>
      <c r="D199" s="40" t="s">
        <v>1078</v>
      </c>
      <c r="E199" s="121">
        <v>80.150000000000006</v>
      </c>
      <c r="F199" s="122" t="s">
        <v>1845</v>
      </c>
      <c r="G199" s="122" t="s">
        <v>788</v>
      </c>
      <c r="H199" s="40">
        <v>35</v>
      </c>
      <c r="I199" s="48">
        <v>43427</v>
      </c>
      <c r="J199" s="48">
        <v>43476</v>
      </c>
      <c r="K199" s="48">
        <v>43569</v>
      </c>
      <c r="L199" s="121">
        <v>49</v>
      </c>
      <c r="M199" s="121">
        <v>142</v>
      </c>
      <c r="N199" s="40">
        <v>10280</v>
      </c>
      <c r="O199" s="42">
        <f t="shared" si="24"/>
        <v>72576.800000000003</v>
      </c>
      <c r="P199" s="42"/>
      <c r="Q199" s="42">
        <v>96</v>
      </c>
      <c r="R199" s="42">
        <f t="shared" ref="R199:R262" ca="1" si="30">T199/Q199</f>
        <v>17</v>
      </c>
      <c r="S199" s="42">
        <f t="shared" si="25"/>
        <v>677.76</v>
      </c>
      <c r="T199" s="49">
        <f t="shared" ca="1" si="29"/>
        <v>1680</v>
      </c>
      <c r="U199" s="121"/>
      <c r="V199" s="121"/>
      <c r="W199" s="121"/>
      <c r="X199" s="49">
        <v>80</v>
      </c>
      <c r="Y199" s="42">
        <f t="shared" si="26"/>
        <v>564.79999999999995</v>
      </c>
      <c r="Z199" s="42">
        <f t="shared" ca="1" si="27"/>
        <v>78930.8</v>
      </c>
      <c r="AA199" s="42">
        <f t="shared" ca="1" si="28"/>
        <v>16802.80000000001</v>
      </c>
    </row>
    <row r="200" spans="1:27" hidden="1" x14ac:dyDescent="0.3">
      <c r="A200" s="40">
        <v>1095</v>
      </c>
      <c r="B200" s="40" t="s">
        <v>824</v>
      </c>
      <c r="C200" s="40" t="s">
        <v>1086</v>
      </c>
      <c r="D200" s="40" t="s">
        <v>1078</v>
      </c>
      <c r="E200" s="121">
        <v>80.14</v>
      </c>
      <c r="F200" s="122" t="s">
        <v>1846</v>
      </c>
      <c r="G200" s="122" t="s">
        <v>789</v>
      </c>
      <c r="H200" s="40">
        <v>35</v>
      </c>
      <c r="I200" s="48">
        <v>43427</v>
      </c>
      <c r="J200" s="48">
        <v>43468</v>
      </c>
      <c r="K200" s="48">
        <v>43566</v>
      </c>
      <c r="L200" s="121">
        <v>41</v>
      </c>
      <c r="M200" s="121">
        <v>139</v>
      </c>
      <c r="N200" s="40">
        <v>9870</v>
      </c>
      <c r="O200" s="42">
        <f t="shared" si="24"/>
        <v>69682.2</v>
      </c>
      <c r="P200" s="42"/>
      <c r="Q200" s="42">
        <v>120</v>
      </c>
      <c r="R200" s="42">
        <f t="shared" ca="1" si="30"/>
        <v>17</v>
      </c>
      <c r="S200" s="42">
        <f t="shared" si="25"/>
        <v>847.19999999999993</v>
      </c>
      <c r="T200" s="49">
        <f t="shared" ca="1" si="29"/>
        <v>1950</v>
      </c>
      <c r="U200" s="121"/>
      <c r="V200" s="121"/>
      <c r="W200" s="121"/>
      <c r="X200" s="49">
        <v>40</v>
      </c>
      <c r="Y200" s="42">
        <f t="shared" si="26"/>
        <v>282.39999999999998</v>
      </c>
      <c r="Z200" s="42">
        <f t="shared" ca="1" si="27"/>
        <v>78930.8</v>
      </c>
      <c r="AA200" s="42">
        <f t="shared" ca="1" si="28"/>
        <v>16802.80000000001</v>
      </c>
    </row>
    <row r="201" spans="1:27" hidden="1" x14ac:dyDescent="0.3">
      <c r="A201" s="40">
        <v>1096</v>
      </c>
      <c r="B201" s="40" t="s">
        <v>824</v>
      </c>
      <c r="C201" s="40" t="s">
        <v>1087</v>
      </c>
      <c r="D201" s="40" t="s">
        <v>1078</v>
      </c>
      <c r="E201" s="121">
        <v>80.13</v>
      </c>
      <c r="F201" s="122" t="s">
        <v>1846</v>
      </c>
      <c r="G201" s="122" t="s">
        <v>789</v>
      </c>
      <c r="H201" s="40">
        <v>35</v>
      </c>
      <c r="I201" s="48">
        <v>43427</v>
      </c>
      <c r="J201" s="48">
        <v>43464</v>
      </c>
      <c r="K201" s="48">
        <v>43567</v>
      </c>
      <c r="L201" s="121">
        <v>37</v>
      </c>
      <c r="M201" s="121">
        <v>140</v>
      </c>
      <c r="N201" s="40">
        <v>9580</v>
      </c>
      <c r="O201" s="42">
        <f t="shared" si="24"/>
        <v>67634.8</v>
      </c>
      <c r="P201" s="42"/>
      <c r="Q201" s="42">
        <v>79</v>
      </c>
      <c r="R201" s="42">
        <f t="shared" ca="1" si="30"/>
        <v>17</v>
      </c>
      <c r="S201" s="42">
        <f t="shared" si="25"/>
        <v>557.74</v>
      </c>
      <c r="T201" s="49">
        <f t="shared" ca="1" si="29"/>
        <v>1283.75</v>
      </c>
      <c r="U201" s="121"/>
      <c r="V201" s="121"/>
      <c r="W201" s="121"/>
      <c r="X201" s="49">
        <v>40</v>
      </c>
      <c r="Y201" s="42">
        <f t="shared" si="26"/>
        <v>282.39999999999998</v>
      </c>
      <c r="Z201" s="42">
        <f t="shared" ca="1" si="27"/>
        <v>78930.8</v>
      </c>
      <c r="AA201" s="42">
        <f t="shared" ca="1" si="28"/>
        <v>16802.80000000001</v>
      </c>
    </row>
    <row r="202" spans="1:27" hidden="1" x14ac:dyDescent="0.3">
      <c r="A202" s="40">
        <v>1097</v>
      </c>
      <c r="B202" s="40" t="s">
        <v>824</v>
      </c>
      <c r="C202" s="40" t="s">
        <v>1088</v>
      </c>
      <c r="D202" s="40" t="s">
        <v>1078</v>
      </c>
      <c r="E202" s="121">
        <v>80.12</v>
      </c>
      <c r="F202" s="122" t="s">
        <v>1847</v>
      </c>
      <c r="G202" s="122" t="s">
        <v>790</v>
      </c>
      <c r="H202" s="40">
        <v>35</v>
      </c>
      <c r="I202" s="48">
        <v>43431</v>
      </c>
      <c r="J202" s="48">
        <v>43467</v>
      </c>
      <c r="K202" s="48">
        <v>43572</v>
      </c>
      <c r="L202" s="121">
        <v>36</v>
      </c>
      <c r="M202" s="121">
        <v>141</v>
      </c>
      <c r="N202" s="40">
        <v>10063</v>
      </c>
      <c r="O202" s="42">
        <f t="shared" si="24"/>
        <v>71044.78</v>
      </c>
      <c r="P202" s="42"/>
      <c r="Q202" s="42">
        <v>115</v>
      </c>
      <c r="R202" s="42">
        <f t="shared" ca="1" si="30"/>
        <v>17</v>
      </c>
      <c r="S202" s="42">
        <f t="shared" si="25"/>
        <v>811.9</v>
      </c>
      <c r="T202" s="49">
        <f t="shared" ca="1" si="29"/>
        <v>1868.75</v>
      </c>
      <c r="U202" s="121"/>
      <c r="V202" s="121"/>
      <c r="W202" s="121"/>
      <c r="X202" s="49">
        <v>38</v>
      </c>
      <c r="Y202" s="42">
        <f t="shared" si="26"/>
        <v>268.27999999999997</v>
      </c>
      <c r="Z202" s="42">
        <f t="shared" ca="1" si="27"/>
        <v>78930.8</v>
      </c>
      <c r="AA202" s="42">
        <f t="shared" ca="1" si="28"/>
        <v>16802.80000000001</v>
      </c>
    </row>
    <row r="203" spans="1:27" hidden="1" x14ac:dyDescent="0.3">
      <c r="A203" s="40">
        <v>1249</v>
      </c>
      <c r="B203" s="40" t="s">
        <v>816</v>
      </c>
      <c r="C203" s="40" t="s">
        <v>1688</v>
      </c>
      <c r="D203" s="40" t="s">
        <v>1689</v>
      </c>
      <c r="E203" s="121">
        <v>97.04</v>
      </c>
      <c r="F203" s="122" t="s">
        <v>1844</v>
      </c>
      <c r="G203" s="122" t="s">
        <v>787</v>
      </c>
      <c r="H203" s="40">
        <v>35</v>
      </c>
      <c r="I203" s="48">
        <v>43426</v>
      </c>
      <c r="J203" s="48">
        <v>43483</v>
      </c>
      <c r="K203" s="48">
        <v>43565</v>
      </c>
      <c r="L203" s="121">
        <v>57</v>
      </c>
      <c r="M203" s="121">
        <v>139</v>
      </c>
      <c r="N203" s="40">
        <v>7752</v>
      </c>
      <c r="O203" s="42">
        <f t="shared" si="24"/>
        <v>54729.120000000003</v>
      </c>
      <c r="Q203" s="121">
        <v>172</v>
      </c>
      <c r="R203" s="42">
        <f t="shared" ca="1" si="30"/>
        <v>17</v>
      </c>
      <c r="S203" s="42">
        <f t="shared" si="25"/>
        <v>1214.32</v>
      </c>
      <c r="T203" s="121">
        <f t="shared" ca="1" si="29"/>
        <v>2580</v>
      </c>
      <c r="U203" s="121">
        <v>2475</v>
      </c>
      <c r="V203" s="121"/>
      <c r="W203" s="121"/>
      <c r="X203" s="121">
        <f t="shared" ref="X203:X234" si="31">Q203-55</f>
        <v>117</v>
      </c>
      <c r="Y203" s="42">
        <f t="shared" si="26"/>
        <v>826.02</v>
      </c>
      <c r="Z203" s="42">
        <f t="shared" ca="1" si="27"/>
        <v>78930.8</v>
      </c>
      <c r="AA203" s="42">
        <f t="shared" ca="1" si="28"/>
        <v>16802.80000000001</v>
      </c>
    </row>
    <row r="204" spans="1:27" hidden="1" x14ac:dyDescent="0.3">
      <c r="A204" s="40">
        <v>1250</v>
      </c>
      <c r="B204" s="40" t="s">
        <v>816</v>
      </c>
      <c r="C204" s="40" t="s">
        <v>1688</v>
      </c>
      <c r="D204" s="40" t="s">
        <v>1689</v>
      </c>
      <c r="E204" s="121">
        <v>97.13</v>
      </c>
      <c r="F204" s="122" t="s">
        <v>1851</v>
      </c>
      <c r="G204" s="122" t="s">
        <v>793</v>
      </c>
      <c r="H204" s="40">
        <v>35</v>
      </c>
      <c r="I204" s="48">
        <v>43427</v>
      </c>
      <c r="J204" s="48">
        <v>43485</v>
      </c>
      <c r="K204" s="48">
        <v>43575</v>
      </c>
      <c r="L204" s="121">
        <v>58</v>
      </c>
      <c r="M204" s="121">
        <v>148</v>
      </c>
      <c r="N204" s="40">
        <v>7702</v>
      </c>
      <c r="O204" s="42">
        <f t="shared" si="24"/>
        <v>54376.119999999995</v>
      </c>
      <c r="Q204" s="121">
        <v>329</v>
      </c>
      <c r="R204" s="42">
        <f t="shared" ca="1" si="30"/>
        <v>17</v>
      </c>
      <c r="S204" s="42">
        <f t="shared" si="25"/>
        <v>2322.7400000000002</v>
      </c>
      <c r="T204" s="121">
        <f t="shared" ca="1" si="29"/>
        <v>5593</v>
      </c>
      <c r="U204" s="121">
        <v>5474</v>
      </c>
      <c r="V204" s="121"/>
      <c r="W204" s="121"/>
      <c r="X204" s="121">
        <f t="shared" si="31"/>
        <v>274</v>
      </c>
      <c r="Y204" s="42">
        <f t="shared" si="26"/>
        <v>1934.4399999999998</v>
      </c>
      <c r="Z204" s="42">
        <f t="shared" ca="1" si="27"/>
        <v>78930.8</v>
      </c>
      <c r="AA204" s="42">
        <f t="shared" ca="1" si="28"/>
        <v>16802.80000000001</v>
      </c>
    </row>
    <row r="205" spans="1:27" hidden="1" x14ac:dyDescent="0.3">
      <c r="A205" s="40">
        <v>1251</v>
      </c>
      <c r="B205" s="40" t="s">
        <v>816</v>
      </c>
      <c r="C205" s="40" t="s">
        <v>1688</v>
      </c>
      <c r="D205" s="40" t="s">
        <v>1689</v>
      </c>
      <c r="E205" s="121">
        <v>97.13</v>
      </c>
      <c r="F205" s="122" t="s">
        <v>1852</v>
      </c>
      <c r="G205" s="122" t="s">
        <v>794</v>
      </c>
      <c r="H205" s="40">
        <v>35</v>
      </c>
      <c r="I205" s="48">
        <v>43436</v>
      </c>
      <c r="J205" s="48">
        <v>43473</v>
      </c>
      <c r="K205" s="48">
        <v>43575</v>
      </c>
      <c r="L205" s="121">
        <v>37</v>
      </c>
      <c r="M205" s="121">
        <v>139</v>
      </c>
      <c r="N205" s="40">
        <v>7697</v>
      </c>
      <c r="O205" s="42">
        <f t="shared" si="24"/>
        <v>54340.82</v>
      </c>
      <c r="Q205" s="121">
        <v>256</v>
      </c>
      <c r="R205" s="42">
        <f t="shared" ca="1" si="30"/>
        <v>17</v>
      </c>
      <c r="S205" s="42">
        <f t="shared" si="25"/>
        <v>1807.36</v>
      </c>
      <c r="T205" s="121">
        <f t="shared" ca="1" si="29"/>
        <v>4352</v>
      </c>
      <c r="U205" s="121">
        <v>2244</v>
      </c>
      <c r="V205" s="121"/>
      <c r="W205" s="121"/>
      <c r="X205" s="121">
        <f t="shared" si="31"/>
        <v>201</v>
      </c>
      <c r="Y205" s="42">
        <f t="shared" si="26"/>
        <v>1419.06</v>
      </c>
      <c r="Z205" s="42">
        <f t="shared" ca="1" si="27"/>
        <v>78930.8</v>
      </c>
      <c r="AA205" s="42">
        <f t="shared" ca="1" si="28"/>
        <v>16802.80000000001</v>
      </c>
    </row>
    <row r="206" spans="1:27" hidden="1" x14ac:dyDescent="0.3">
      <c r="A206" s="40">
        <v>1252</v>
      </c>
      <c r="B206" s="40" t="s">
        <v>816</v>
      </c>
      <c r="C206" s="40" t="s">
        <v>1688</v>
      </c>
      <c r="D206" s="40" t="s">
        <v>1689</v>
      </c>
      <c r="E206" s="121">
        <v>97.16</v>
      </c>
      <c r="F206" s="122" t="s">
        <v>1853</v>
      </c>
      <c r="G206" s="122" t="s">
        <v>795</v>
      </c>
      <c r="H206" s="40">
        <v>35</v>
      </c>
      <c r="I206" s="48">
        <v>43436</v>
      </c>
      <c r="J206" s="48">
        <v>43473</v>
      </c>
      <c r="K206" s="48">
        <v>43579</v>
      </c>
      <c r="L206" s="121">
        <v>37</v>
      </c>
      <c r="M206" s="121">
        <v>143</v>
      </c>
      <c r="N206" s="40">
        <v>6942</v>
      </c>
      <c r="O206" s="42">
        <f t="shared" si="24"/>
        <v>49010.520000000004</v>
      </c>
      <c r="Q206" s="121">
        <v>135</v>
      </c>
      <c r="R206" s="42">
        <f t="shared" ca="1" si="30"/>
        <v>17</v>
      </c>
      <c r="S206" s="42">
        <f t="shared" si="25"/>
        <v>953.1</v>
      </c>
      <c r="T206" s="121">
        <f t="shared" ca="1" si="29"/>
        <v>2295</v>
      </c>
      <c r="U206" s="121">
        <v>2397</v>
      </c>
      <c r="V206" s="121"/>
      <c r="W206" s="121"/>
      <c r="X206" s="121">
        <f t="shared" si="31"/>
        <v>80</v>
      </c>
      <c r="Y206" s="42">
        <f t="shared" si="26"/>
        <v>564.79999999999995</v>
      </c>
      <c r="Z206" s="42">
        <f t="shared" ca="1" si="27"/>
        <v>78930.8</v>
      </c>
      <c r="AA206" s="42">
        <f t="shared" ca="1" si="28"/>
        <v>16802.80000000001</v>
      </c>
    </row>
    <row r="207" spans="1:27" hidden="1" x14ac:dyDescent="0.3">
      <c r="A207" s="40">
        <v>1253</v>
      </c>
      <c r="B207" s="40" t="s">
        <v>816</v>
      </c>
      <c r="C207" s="40" t="s">
        <v>1688</v>
      </c>
      <c r="D207" s="40" t="s">
        <v>1689</v>
      </c>
      <c r="E207" s="121">
        <v>97.23</v>
      </c>
      <c r="F207" s="122" t="s">
        <v>1854</v>
      </c>
      <c r="G207" s="122" t="s">
        <v>796</v>
      </c>
      <c r="H207" s="40">
        <v>35</v>
      </c>
      <c r="I207" s="48">
        <v>43428</v>
      </c>
      <c r="J207" s="48">
        <v>43468</v>
      </c>
      <c r="K207" s="48">
        <v>43580</v>
      </c>
      <c r="L207" s="121">
        <v>40</v>
      </c>
      <c r="M207" s="121">
        <v>152</v>
      </c>
      <c r="N207" s="40">
        <v>9725</v>
      </c>
      <c r="O207" s="42">
        <f t="shared" si="24"/>
        <v>68658.499999999985</v>
      </c>
      <c r="Q207" s="121">
        <v>419</v>
      </c>
      <c r="R207" s="42">
        <f t="shared" ca="1" si="30"/>
        <v>17</v>
      </c>
      <c r="S207" s="42">
        <f t="shared" si="25"/>
        <v>2958.14</v>
      </c>
      <c r="T207" s="121">
        <f t="shared" ca="1" si="29"/>
        <v>7332.5</v>
      </c>
      <c r="U207" s="121">
        <v>6685</v>
      </c>
      <c r="V207" s="121"/>
      <c r="W207" s="121"/>
      <c r="X207" s="121">
        <f t="shared" si="31"/>
        <v>364</v>
      </c>
      <c r="Y207" s="42">
        <f t="shared" si="26"/>
        <v>2569.84</v>
      </c>
      <c r="Z207" s="42">
        <f t="shared" ca="1" si="27"/>
        <v>78930.8</v>
      </c>
      <c r="AA207" s="42">
        <f t="shared" ca="1" si="28"/>
        <v>16802.80000000001</v>
      </c>
    </row>
    <row r="208" spans="1:27" hidden="1" x14ac:dyDescent="0.3">
      <c r="A208" s="40">
        <v>1254</v>
      </c>
      <c r="B208" s="40" t="s">
        <v>816</v>
      </c>
      <c r="C208" s="40" t="s">
        <v>1688</v>
      </c>
      <c r="D208" s="40" t="s">
        <v>1689</v>
      </c>
      <c r="E208" s="121">
        <v>97.25</v>
      </c>
      <c r="F208" s="122" t="s">
        <v>1981</v>
      </c>
      <c r="G208" s="122" t="s">
        <v>797</v>
      </c>
      <c r="H208" s="40">
        <v>35</v>
      </c>
      <c r="I208" s="48">
        <v>43437</v>
      </c>
      <c r="J208" s="48">
        <v>43473</v>
      </c>
      <c r="K208" s="48">
        <v>43579</v>
      </c>
      <c r="L208" s="121">
        <v>36</v>
      </c>
      <c r="M208" s="121">
        <v>142</v>
      </c>
      <c r="N208" s="40">
        <v>9177</v>
      </c>
      <c r="O208" s="42">
        <f t="shared" si="24"/>
        <v>64789.619999999995</v>
      </c>
      <c r="Q208" s="121">
        <v>205</v>
      </c>
      <c r="R208" s="42">
        <f t="shared" ca="1" si="30"/>
        <v>17</v>
      </c>
      <c r="S208" s="42">
        <f t="shared" si="25"/>
        <v>1447.3</v>
      </c>
      <c r="T208" s="40">
        <f t="shared" ca="1" si="29"/>
        <v>3587.5</v>
      </c>
      <c r="U208" s="40">
        <v>3237.5</v>
      </c>
      <c r="W208" s="121"/>
      <c r="X208" s="121">
        <f t="shared" si="31"/>
        <v>150</v>
      </c>
      <c r="Y208" s="42">
        <f t="shared" si="26"/>
        <v>1059</v>
      </c>
      <c r="Z208" s="42">
        <f t="shared" ca="1" si="27"/>
        <v>78930.8</v>
      </c>
      <c r="AA208" s="42">
        <f t="shared" ca="1" si="28"/>
        <v>16802.80000000001</v>
      </c>
    </row>
    <row r="209" spans="1:27" hidden="1" x14ac:dyDescent="0.3">
      <c r="A209" s="40">
        <v>1275</v>
      </c>
      <c r="B209" s="40" t="s">
        <v>816</v>
      </c>
      <c r="C209" s="92" t="s">
        <v>1696</v>
      </c>
      <c r="D209" s="40" t="s">
        <v>1078</v>
      </c>
      <c r="E209" s="121">
        <v>79.010000000000005</v>
      </c>
      <c r="F209" s="122" t="s">
        <v>1857</v>
      </c>
      <c r="G209" s="122" t="s">
        <v>787</v>
      </c>
      <c r="H209" s="40">
        <v>35</v>
      </c>
      <c r="I209" s="48">
        <v>43422</v>
      </c>
      <c r="J209" s="48">
        <v>43461</v>
      </c>
      <c r="K209" s="48">
        <v>43563</v>
      </c>
      <c r="L209" s="121">
        <v>39</v>
      </c>
      <c r="M209" s="121">
        <v>141</v>
      </c>
      <c r="N209" s="40">
        <v>10167</v>
      </c>
      <c r="O209" s="42">
        <f t="shared" si="24"/>
        <v>71779.01999999999</v>
      </c>
      <c r="Q209" s="121">
        <v>320</v>
      </c>
      <c r="R209" s="42">
        <f t="shared" si="30"/>
        <v>16.3</v>
      </c>
      <c r="S209" s="42">
        <f t="shared" si="25"/>
        <v>2259.1999999999998</v>
      </c>
      <c r="T209" s="40">
        <v>5216</v>
      </c>
      <c r="U209" s="40">
        <v>509</v>
      </c>
      <c r="W209" s="121"/>
      <c r="X209" s="121">
        <f t="shared" si="31"/>
        <v>265</v>
      </c>
      <c r="Y209" s="42">
        <f t="shared" si="26"/>
        <v>1870.8999999999999</v>
      </c>
      <c r="Z209" s="42">
        <f t="shared" si="27"/>
        <v>36824.959999999999</v>
      </c>
      <c r="AA209" s="42">
        <f t="shared" si="28"/>
        <v>-34954.05999999999</v>
      </c>
    </row>
    <row r="210" spans="1:27" hidden="1" x14ac:dyDescent="0.3">
      <c r="A210" s="40">
        <v>1276</v>
      </c>
      <c r="B210" s="40" t="s">
        <v>816</v>
      </c>
      <c r="C210" s="92" t="s">
        <v>1696</v>
      </c>
      <c r="D210" s="40" t="s">
        <v>1078</v>
      </c>
      <c r="E210" s="121">
        <v>79.02</v>
      </c>
      <c r="F210" s="122" t="s">
        <v>1857</v>
      </c>
      <c r="G210" s="122" t="s">
        <v>787</v>
      </c>
      <c r="H210" s="40">
        <v>35</v>
      </c>
      <c r="I210" s="48">
        <v>43433</v>
      </c>
      <c r="J210" s="48">
        <v>43463</v>
      </c>
      <c r="K210" s="48">
        <v>43567</v>
      </c>
      <c r="L210" s="121">
        <v>30</v>
      </c>
      <c r="M210" s="121">
        <v>134</v>
      </c>
      <c r="N210" s="40">
        <v>10779</v>
      </c>
      <c r="O210" s="42">
        <f t="shared" si="24"/>
        <v>76099.740000000005</v>
      </c>
      <c r="Q210" s="121">
        <v>208</v>
      </c>
      <c r="R210" s="42">
        <f t="shared" si="30"/>
        <v>16.826923076923077</v>
      </c>
      <c r="S210" s="42">
        <f t="shared" si="25"/>
        <v>1468.48</v>
      </c>
      <c r="T210" s="40">
        <v>3500</v>
      </c>
      <c r="U210" s="40">
        <v>311</v>
      </c>
      <c r="W210" s="121"/>
      <c r="X210" s="121">
        <f t="shared" si="31"/>
        <v>153</v>
      </c>
      <c r="Y210" s="42">
        <f t="shared" si="26"/>
        <v>1080.1799999999998</v>
      </c>
      <c r="Z210" s="42">
        <f t="shared" si="27"/>
        <v>24710</v>
      </c>
      <c r="AA210" s="42">
        <f t="shared" si="28"/>
        <v>-51389.740000000005</v>
      </c>
    </row>
    <row r="211" spans="1:27" hidden="1" x14ac:dyDescent="0.3">
      <c r="A211" s="40">
        <v>1277</v>
      </c>
      <c r="B211" s="40" t="s">
        <v>816</v>
      </c>
      <c r="C211" s="92" t="s">
        <v>1696</v>
      </c>
      <c r="D211" s="40" t="s">
        <v>1078</v>
      </c>
      <c r="E211" s="121">
        <v>79.03</v>
      </c>
      <c r="F211" s="122" t="s">
        <v>1857</v>
      </c>
      <c r="G211" s="122" t="s">
        <v>787</v>
      </c>
      <c r="H211" s="40">
        <v>35</v>
      </c>
      <c r="I211" s="48">
        <v>43430</v>
      </c>
      <c r="J211" s="48">
        <v>43462</v>
      </c>
      <c r="K211" s="48">
        <v>43570</v>
      </c>
      <c r="L211" s="121">
        <v>32</v>
      </c>
      <c r="M211" s="121">
        <v>140</v>
      </c>
      <c r="N211" s="40">
        <v>10779</v>
      </c>
      <c r="O211" s="42">
        <f t="shared" si="24"/>
        <v>76099.740000000005</v>
      </c>
      <c r="Q211" s="121">
        <v>201</v>
      </c>
      <c r="R211" s="42">
        <f t="shared" si="30"/>
        <v>17.671641791044777</v>
      </c>
      <c r="S211" s="42">
        <f t="shared" si="25"/>
        <v>1419.06</v>
      </c>
      <c r="T211" s="40">
        <v>3552</v>
      </c>
      <c r="U211" s="40">
        <v>303</v>
      </c>
      <c r="W211" s="121"/>
      <c r="X211" s="121">
        <f t="shared" si="31"/>
        <v>146</v>
      </c>
      <c r="Y211" s="42">
        <f t="shared" si="26"/>
        <v>1030.76</v>
      </c>
      <c r="Z211" s="42">
        <f t="shared" si="27"/>
        <v>25077.120000000003</v>
      </c>
      <c r="AA211" s="42">
        <f t="shared" si="28"/>
        <v>-51022.62</v>
      </c>
    </row>
    <row r="212" spans="1:27" hidden="1" x14ac:dyDescent="0.3">
      <c r="A212" s="40">
        <v>1278</v>
      </c>
      <c r="B212" s="40" t="s">
        <v>816</v>
      </c>
      <c r="C212" s="92" t="s">
        <v>1696</v>
      </c>
      <c r="D212" s="40" t="s">
        <v>1078</v>
      </c>
      <c r="E212" s="121">
        <v>79.040000000000006</v>
      </c>
      <c r="F212" s="122" t="s">
        <v>1857</v>
      </c>
      <c r="G212" s="122" t="s">
        <v>787</v>
      </c>
      <c r="H212" s="40">
        <v>35</v>
      </c>
      <c r="I212" s="48">
        <v>43431</v>
      </c>
      <c r="J212" s="48">
        <v>43463</v>
      </c>
      <c r="K212" s="48">
        <v>43569</v>
      </c>
      <c r="L212" s="121">
        <v>32</v>
      </c>
      <c r="M212" s="121">
        <v>138</v>
      </c>
      <c r="N212" s="40">
        <v>10331</v>
      </c>
      <c r="O212" s="42">
        <f t="shared" si="24"/>
        <v>72936.86</v>
      </c>
      <c r="Q212" s="121">
        <v>170</v>
      </c>
      <c r="R212" s="42">
        <f t="shared" si="30"/>
        <v>17.3</v>
      </c>
      <c r="S212" s="42">
        <f t="shared" si="25"/>
        <v>1200.1999999999998</v>
      </c>
      <c r="T212" s="40">
        <v>2941</v>
      </c>
      <c r="U212" s="40">
        <v>207</v>
      </c>
      <c r="W212" s="121"/>
      <c r="X212" s="121">
        <f t="shared" si="31"/>
        <v>115</v>
      </c>
      <c r="Y212" s="42">
        <f t="shared" si="26"/>
        <v>811.9</v>
      </c>
      <c r="Z212" s="42">
        <f t="shared" si="27"/>
        <v>20763.46</v>
      </c>
      <c r="AA212" s="42">
        <f t="shared" si="28"/>
        <v>-52173.4</v>
      </c>
    </row>
    <row r="213" spans="1:27" hidden="1" x14ac:dyDescent="0.3">
      <c r="A213" s="40">
        <v>1279</v>
      </c>
      <c r="B213" s="40" t="s">
        <v>816</v>
      </c>
      <c r="C213" s="92" t="s">
        <v>1696</v>
      </c>
      <c r="D213" s="40" t="s">
        <v>1078</v>
      </c>
      <c r="E213" s="121">
        <v>79.05</v>
      </c>
      <c r="F213" s="122" t="s">
        <v>1857</v>
      </c>
      <c r="G213" s="122" t="s">
        <v>787</v>
      </c>
      <c r="H213" s="40">
        <v>35</v>
      </c>
      <c r="I213" s="48">
        <v>43423</v>
      </c>
      <c r="J213" s="48">
        <v>43462</v>
      </c>
      <c r="K213" s="48">
        <v>43564</v>
      </c>
      <c r="L213" s="121">
        <v>39</v>
      </c>
      <c r="M213" s="121">
        <v>141</v>
      </c>
      <c r="N213" s="40">
        <v>13689</v>
      </c>
      <c r="O213" s="42">
        <f t="shared" si="24"/>
        <v>96644.34</v>
      </c>
      <c r="Q213" s="121">
        <v>207</v>
      </c>
      <c r="R213" s="42">
        <f t="shared" si="30"/>
        <v>17.111111111111111</v>
      </c>
      <c r="S213" s="42">
        <f t="shared" si="25"/>
        <v>1461.42</v>
      </c>
      <c r="T213" s="40">
        <v>3542</v>
      </c>
      <c r="U213" s="40">
        <v>307</v>
      </c>
      <c r="W213" s="121"/>
      <c r="X213" s="121">
        <f t="shared" si="31"/>
        <v>152</v>
      </c>
      <c r="Y213" s="42">
        <f t="shared" si="26"/>
        <v>1073.1199999999999</v>
      </c>
      <c r="Z213" s="42">
        <f t="shared" si="27"/>
        <v>25006.52</v>
      </c>
      <c r="AA213" s="42">
        <f t="shared" si="28"/>
        <v>-71637.819999999992</v>
      </c>
    </row>
    <row r="214" spans="1:27" hidden="1" x14ac:dyDescent="0.3">
      <c r="A214" s="40">
        <v>1280</v>
      </c>
      <c r="B214" s="40" t="s">
        <v>816</v>
      </c>
      <c r="C214" s="92" t="s">
        <v>1696</v>
      </c>
      <c r="D214" s="40" t="s">
        <v>1078</v>
      </c>
      <c r="E214" s="121">
        <v>79.06</v>
      </c>
      <c r="F214" s="122" t="s">
        <v>1857</v>
      </c>
      <c r="G214" s="122" t="s">
        <v>787</v>
      </c>
      <c r="H214" s="40">
        <v>35</v>
      </c>
      <c r="I214" s="48">
        <v>43428</v>
      </c>
      <c r="J214" s="48">
        <v>43467</v>
      </c>
      <c r="K214" s="48">
        <v>43570</v>
      </c>
      <c r="L214" s="121">
        <v>39</v>
      </c>
      <c r="M214" s="121">
        <v>142</v>
      </c>
      <c r="N214" s="40">
        <v>1139</v>
      </c>
      <c r="O214" s="42">
        <f t="shared" si="24"/>
        <v>8041.34</v>
      </c>
      <c r="Q214" s="121">
        <v>84</v>
      </c>
      <c r="R214" s="42">
        <f t="shared" si="30"/>
        <v>18.75</v>
      </c>
      <c r="S214" s="42">
        <f t="shared" si="25"/>
        <v>593.04</v>
      </c>
      <c r="T214" s="40">
        <v>1575</v>
      </c>
      <c r="U214" s="40">
        <v>198</v>
      </c>
      <c r="W214" s="121"/>
      <c r="X214" s="121">
        <f t="shared" si="31"/>
        <v>29</v>
      </c>
      <c r="Y214" s="42">
        <f t="shared" si="26"/>
        <v>204.74</v>
      </c>
      <c r="Z214" s="42">
        <f t="shared" si="27"/>
        <v>11119.5</v>
      </c>
      <c r="AA214" s="42">
        <f t="shared" si="28"/>
        <v>3078.16</v>
      </c>
    </row>
    <row r="215" spans="1:27" hidden="1" x14ac:dyDescent="0.3">
      <c r="A215" s="40">
        <v>1281</v>
      </c>
      <c r="B215" s="40" t="s">
        <v>816</v>
      </c>
      <c r="C215" s="92" t="s">
        <v>1696</v>
      </c>
      <c r="D215" s="40" t="s">
        <v>1078</v>
      </c>
      <c r="E215" s="121">
        <v>79.069999999999993</v>
      </c>
      <c r="F215" s="122" t="s">
        <v>1857</v>
      </c>
      <c r="G215" s="122" t="s">
        <v>787</v>
      </c>
      <c r="H215" s="40">
        <v>35</v>
      </c>
      <c r="I215" s="48">
        <v>43428</v>
      </c>
      <c r="J215" s="48">
        <v>43462</v>
      </c>
      <c r="K215" s="48">
        <v>43571</v>
      </c>
      <c r="L215" s="121">
        <v>34</v>
      </c>
      <c r="M215" s="121">
        <v>143</v>
      </c>
      <c r="N215" s="40">
        <v>11327</v>
      </c>
      <c r="O215" s="42">
        <f t="shared" si="24"/>
        <v>79968.62</v>
      </c>
      <c r="Q215" s="121">
        <v>250</v>
      </c>
      <c r="R215" s="42">
        <f t="shared" si="30"/>
        <v>16.38</v>
      </c>
      <c r="S215" s="42">
        <f t="shared" si="25"/>
        <v>1765</v>
      </c>
      <c r="T215" s="40">
        <v>4095</v>
      </c>
      <c r="U215" s="40">
        <v>408</v>
      </c>
      <c r="W215" s="121"/>
      <c r="X215" s="121">
        <f t="shared" si="31"/>
        <v>195</v>
      </c>
      <c r="Y215" s="42">
        <f t="shared" si="26"/>
        <v>1376.6999999999998</v>
      </c>
      <c r="Z215" s="42">
        <f t="shared" si="27"/>
        <v>28910.699999999997</v>
      </c>
      <c r="AA215" s="42">
        <f t="shared" si="28"/>
        <v>-51057.919999999998</v>
      </c>
    </row>
    <row r="216" spans="1:27" hidden="1" x14ac:dyDescent="0.3">
      <c r="A216" s="40">
        <v>1282</v>
      </c>
      <c r="B216" s="40" t="s">
        <v>816</v>
      </c>
      <c r="C216" s="92" t="s">
        <v>1696</v>
      </c>
      <c r="D216" s="40" t="s">
        <v>1078</v>
      </c>
      <c r="E216" s="121">
        <v>79.079999999999899</v>
      </c>
      <c r="F216" s="122" t="s">
        <v>1857</v>
      </c>
      <c r="G216" s="122" t="s">
        <v>787</v>
      </c>
      <c r="H216" s="40">
        <v>35</v>
      </c>
      <c r="I216" s="48">
        <v>43430</v>
      </c>
      <c r="J216" s="48">
        <v>43459</v>
      </c>
      <c r="K216" s="48">
        <v>43557</v>
      </c>
      <c r="L216" s="121">
        <v>29</v>
      </c>
      <c r="M216" s="121">
        <v>127</v>
      </c>
      <c r="N216" s="40">
        <v>11077</v>
      </c>
      <c r="O216" s="42">
        <f t="shared" si="24"/>
        <v>78203.62</v>
      </c>
      <c r="Q216" s="121">
        <v>215</v>
      </c>
      <c r="R216" s="42">
        <f t="shared" si="30"/>
        <v>19.372093023255815</v>
      </c>
      <c r="S216" s="42">
        <f t="shared" si="25"/>
        <v>1517.9</v>
      </c>
      <c r="T216" s="40">
        <v>4165</v>
      </c>
      <c r="U216" s="40">
        <v>201</v>
      </c>
      <c r="W216" s="121"/>
      <c r="X216" s="121">
        <f t="shared" si="31"/>
        <v>160</v>
      </c>
      <c r="Y216" s="42">
        <f t="shared" si="26"/>
        <v>1129.5999999999999</v>
      </c>
      <c r="Z216" s="42">
        <f t="shared" si="27"/>
        <v>29404.9</v>
      </c>
      <c r="AA216" s="42">
        <f t="shared" si="28"/>
        <v>-48798.719999999994</v>
      </c>
    </row>
    <row r="217" spans="1:27" hidden="1" x14ac:dyDescent="0.3">
      <c r="A217" s="40">
        <v>1283</v>
      </c>
      <c r="B217" s="40" t="s">
        <v>816</v>
      </c>
      <c r="C217" s="92" t="s">
        <v>1696</v>
      </c>
      <c r="D217" s="40" t="s">
        <v>1078</v>
      </c>
      <c r="E217" s="121">
        <v>79.089999999999904</v>
      </c>
      <c r="F217" s="122" t="s">
        <v>1852</v>
      </c>
      <c r="G217" s="122" t="s">
        <v>794</v>
      </c>
      <c r="H217" s="40">
        <v>35</v>
      </c>
      <c r="I217" s="48">
        <v>43429</v>
      </c>
      <c r="J217" s="48">
        <v>43468</v>
      </c>
      <c r="K217" s="48">
        <v>43566</v>
      </c>
      <c r="L217" s="121">
        <v>39</v>
      </c>
      <c r="M217" s="121">
        <v>137</v>
      </c>
      <c r="N217" s="40">
        <v>12819</v>
      </c>
      <c r="O217" s="42">
        <f t="shared" si="24"/>
        <v>90502.14</v>
      </c>
      <c r="Q217" s="121">
        <v>243</v>
      </c>
      <c r="R217" s="42">
        <f t="shared" si="30"/>
        <v>15.308641975308642</v>
      </c>
      <c r="S217" s="42">
        <f t="shared" si="25"/>
        <v>1715.58</v>
      </c>
      <c r="T217" s="40">
        <v>3720</v>
      </c>
      <c r="U217" s="40">
        <v>308</v>
      </c>
      <c r="W217" s="121"/>
      <c r="X217" s="121">
        <f t="shared" si="31"/>
        <v>188</v>
      </c>
      <c r="Y217" s="42">
        <f t="shared" si="26"/>
        <v>1327.28</v>
      </c>
      <c r="Z217" s="42">
        <f t="shared" si="27"/>
        <v>26263.200000000001</v>
      </c>
      <c r="AA217" s="42">
        <f t="shared" si="28"/>
        <v>-64238.94</v>
      </c>
    </row>
    <row r="218" spans="1:27" hidden="1" x14ac:dyDescent="0.3">
      <c r="A218" s="40">
        <v>1284</v>
      </c>
      <c r="B218" s="40" t="s">
        <v>816</v>
      </c>
      <c r="C218" s="92" t="s">
        <v>1696</v>
      </c>
      <c r="D218" s="40" t="s">
        <v>1078</v>
      </c>
      <c r="E218" s="121">
        <v>79.099999999999895</v>
      </c>
      <c r="F218" s="122" t="s">
        <v>1853</v>
      </c>
      <c r="G218" s="122" t="s">
        <v>795</v>
      </c>
      <c r="H218" s="40">
        <v>35</v>
      </c>
      <c r="I218" s="48">
        <v>43431</v>
      </c>
      <c r="J218" s="48">
        <v>43465</v>
      </c>
      <c r="K218" s="48">
        <v>43568</v>
      </c>
      <c r="L218" s="121">
        <v>34</v>
      </c>
      <c r="M218" s="121">
        <v>137</v>
      </c>
      <c r="N218" s="40">
        <v>10227</v>
      </c>
      <c r="O218" s="42">
        <f t="shared" si="24"/>
        <v>72202.62</v>
      </c>
      <c r="Q218" s="121">
        <v>170</v>
      </c>
      <c r="R218" s="42">
        <f t="shared" si="30"/>
        <v>17.488235294117647</v>
      </c>
      <c r="S218" s="42">
        <f t="shared" si="25"/>
        <v>1200.1999999999998</v>
      </c>
      <c r="T218" s="40">
        <v>2973</v>
      </c>
      <c r="U218" s="40">
        <v>301</v>
      </c>
      <c r="W218" s="121"/>
      <c r="X218" s="121">
        <f t="shared" si="31"/>
        <v>115</v>
      </c>
      <c r="Y218" s="42">
        <f t="shared" si="26"/>
        <v>811.9</v>
      </c>
      <c r="Z218" s="42">
        <f t="shared" si="27"/>
        <v>20989.379999999997</v>
      </c>
      <c r="AA218" s="42">
        <f t="shared" si="28"/>
        <v>-51213.24</v>
      </c>
    </row>
    <row r="219" spans="1:27" hidden="1" x14ac:dyDescent="0.3">
      <c r="A219" s="40">
        <v>1285</v>
      </c>
      <c r="B219" s="40" t="s">
        <v>816</v>
      </c>
      <c r="C219" s="92" t="s">
        <v>1696</v>
      </c>
      <c r="D219" s="40" t="s">
        <v>1078</v>
      </c>
      <c r="E219" s="121">
        <v>79.1099999999999</v>
      </c>
      <c r="F219" s="122" t="s">
        <v>1854</v>
      </c>
      <c r="G219" s="122" t="s">
        <v>796</v>
      </c>
      <c r="H219" s="40">
        <v>35</v>
      </c>
      <c r="I219" s="48">
        <v>43432</v>
      </c>
      <c r="J219" s="48">
        <v>43466</v>
      </c>
      <c r="K219" s="48">
        <v>43572</v>
      </c>
      <c r="L219" s="121">
        <v>34</v>
      </c>
      <c r="M219" s="121">
        <v>140</v>
      </c>
      <c r="N219" s="40">
        <v>11139</v>
      </c>
      <c r="O219" s="42">
        <f t="shared" si="24"/>
        <v>78641.34</v>
      </c>
      <c r="Q219" s="121">
        <v>330</v>
      </c>
      <c r="R219" s="42">
        <f t="shared" si="30"/>
        <v>18.187878787878788</v>
      </c>
      <c r="S219" s="42">
        <f t="shared" si="25"/>
        <v>2329.8000000000002</v>
      </c>
      <c r="T219" s="40">
        <v>6002</v>
      </c>
      <c r="U219" s="40">
        <v>503</v>
      </c>
      <c r="W219" s="121"/>
      <c r="X219" s="121">
        <f t="shared" si="31"/>
        <v>275</v>
      </c>
      <c r="Y219" s="42">
        <f t="shared" si="26"/>
        <v>1941.4999999999998</v>
      </c>
      <c r="Z219" s="42">
        <f t="shared" si="27"/>
        <v>42374.12</v>
      </c>
      <c r="AA219" s="42">
        <f t="shared" si="28"/>
        <v>-36267.219999999994</v>
      </c>
    </row>
    <row r="220" spans="1:27" hidden="1" x14ac:dyDescent="0.3">
      <c r="A220" s="40">
        <v>1286</v>
      </c>
      <c r="B220" s="40" t="s">
        <v>816</v>
      </c>
      <c r="C220" s="92" t="s">
        <v>1696</v>
      </c>
      <c r="D220" s="40" t="s">
        <v>1078</v>
      </c>
      <c r="E220" s="121">
        <v>79.119999999999905</v>
      </c>
      <c r="F220" s="122" t="s">
        <v>1981</v>
      </c>
      <c r="G220" s="122" t="s">
        <v>797</v>
      </c>
      <c r="H220" s="40">
        <v>35</v>
      </c>
      <c r="I220" s="48">
        <v>43427</v>
      </c>
      <c r="J220" s="48">
        <v>43462</v>
      </c>
      <c r="K220" s="48">
        <v>43569</v>
      </c>
      <c r="L220" s="121">
        <v>35</v>
      </c>
      <c r="M220" s="121">
        <v>142</v>
      </c>
      <c r="N220" s="40">
        <v>11027</v>
      </c>
      <c r="O220" s="42">
        <f t="shared" si="24"/>
        <v>77850.62000000001</v>
      </c>
      <c r="Q220" s="121">
        <v>165</v>
      </c>
      <c r="R220" s="42">
        <f t="shared" si="30"/>
        <v>17.036363636363635</v>
      </c>
      <c r="S220" s="42">
        <f t="shared" si="25"/>
        <v>1164.9000000000001</v>
      </c>
      <c r="T220" s="40">
        <v>2811</v>
      </c>
      <c r="U220" s="40">
        <v>203</v>
      </c>
      <c r="W220" s="121"/>
      <c r="X220" s="121">
        <f t="shared" si="31"/>
        <v>110</v>
      </c>
      <c r="Y220" s="42">
        <f t="shared" si="26"/>
        <v>776.6</v>
      </c>
      <c r="Z220" s="42">
        <f t="shared" si="27"/>
        <v>19845.66</v>
      </c>
      <c r="AA220" s="42">
        <f t="shared" si="28"/>
        <v>-58004.960000000006</v>
      </c>
    </row>
    <row r="221" spans="1:27" hidden="1" x14ac:dyDescent="0.3">
      <c r="A221" s="40">
        <v>1287</v>
      </c>
      <c r="B221" s="40" t="s">
        <v>816</v>
      </c>
      <c r="C221" s="92" t="s">
        <v>1696</v>
      </c>
      <c r="D221" s="40" t="s">
        <v>1078</v>
      </c>
      <c r="E221" s="121">
        <v>79.129999999999896</v>
      </c>
      <c r="F221" s="122" t="s">
        <v>1855</v>
      </c>
      <c r="G221" s="122" t="s">
        <v>798</v>
      </c>
      <c r="H221" s="40">
        <v>35</v>
      </c>
      <c r="I221" s="48">
        <v>43425</v>
      </c>
      <c r="J221" s="48">
        <v>43454</v>
      </c>
      <c r="K221" s="48">
        <v>43568</v>
      </c>
      <c r="L221" s="121">
        <v>29</v>
      </c>
      <c r="M221" s="121">
        <v>143</v>
      </c>
      <c r="N221" s="40">
        <v>10449</v>
      </c>
      <c r="O221" s="42">
        <f t="shared" si="24"/>
        <v>73769.94</v>
      </c>
      <c r="Q221" s="121">
        <v>286</v>
      </c>
      <c r="R221" s="42">
        <f t="shared" si="30"/>
        <v>18.111888111888113</v>
      </c>
      <c r="S221" s="42">
        <f t="shared" si="25"/>
        <v>2019.1599999999999</v>
      </c>
      <c r="T221" s="40">
        <v>5180</v>
      </c>
      <c r="U221" s="40">
        <v>402</v>
      </c>
      <c r="W221" s="121"/>
      <c r="X221" s="121">
        <f t="shared" si="31"/>
        <v>231</v>
      </c>
      <c r="Y221" s="42">
        <f t="shared" si="26"/>
        <v>1630.86</v>
      </c>
      <c r="Z221" s="42">
        <f t="shared" si="27"/>
        <v>36570.800000000003</v>
      </c>
      <c r="AA221" s="42">
        <f t="shared" si="28"/>
        <v>-37199.14</v>
      </c>
    </row>
    <row r="222" spans="1:27" hidden="1" x14ac:dyDescent="0.3">
      <c r="A222" s="40">
        <v>1288</v>
      </c>
      <c r="B222" s="40" t="s">
        <v>816</v>
      </c>
      <c r="C222" s="92" t="s">
        <v>1696</v>
      </c>
      <c r="D222" s="40" t="s">
        <v>1078</v>
      </c>
      <c r="E222" s="121">
        <v>79.139999999999901</v>
      </c>
      <c r="F222" s="122" t="s">
        <v>1856</v>
      </c>
      <c r="G222" s="122" t="s">
        <v>799</v>
      </c>
      <c r="H222" s="40">
        <v>35</v>
      </c>
      <c r="I222" s="48">
        <v>43426</v>
      </c>
      <c r="J222" s="48">
        <v>43466</v>
      </c>
      <c r="K222" s="48">
        <v>43567</v>
      </c>
      <c r="L222" s="121">
        <v>40</v>
      </c>
      <c r="M222" s="121">
        <v>141</v>
      </c>
      <c r="N222" s="40">
        <v>10453</v>
      </c>
      <c r="O222" s="42">
        <f t="shared" si="24"/>
        <v>73798.179999999993</v>
      </c>
      <c r="Q222" s="121">
        <v>288</v>
      </c>
      <c r="R222" s="42">
        <f t="shared" si="30"/>
        <v>18.229166666666668</v>
      </c>
      <c r="S222" s="42">
        <f t="shared" si="25"/>
        <v>2033.2799999999997</v>
      </c>
      <c r="T222" s="40">
        <v>5250</v>
      </c>
      <c r="U222" s="40">
        <v>502</v>
      </c>
      <c r="W222" s="121"/>
      <c r="X222" s="121">
        <f t="shared" si="31"/>
        <v>233</v>
      </c>
      <c r="Y222" s="42">
        <f t="shared" si="26"/>
        <v>1644.98</v>
      </c>
      <c r="Z222" s="42">
        <f t="shared" si="27"/>
        <v>37065</v>
      </c>
      <c r="AA222" s="42">
        <f t="shared" si="28"/>
        <v>-36733.179999999993</v>
      </c>
    </row>
    <row r="223" spans="1:27" hidden="1" x14ac:dyDescent="0.3">
      <c r="A223" s="40">
        <v>1289</v>
      </c>
      <c r="B223" s="40" t="s">
        <v>816</v>
      </c>
      <c r="C223" s="92" t="s">
        <v>1696</v>
      </c>
      <c r="D223" s="40" t="s">
        <v>1078</v>
      </c>
      <c r="E223" s="121">
        <v>79.149999999999906</v>
      </c>
      <c r="F223" s="122" t="s">
        <v>1857</v>
      </c>
      <c r="G223" s="122" t="s">
        <v>787</v>
      </c>
      <c r="H223" s="40">
        <v>35</v>
      </c>
      <c r="I223" s="48">
        <v>43429</v>
      </c>
      <c r="J223" s="48">
        <v>43477</v>
      </c>
      <c r="K223" s="48">
        <v>43569</v>
      </c>
      <c r="L223" s="121">
        <v>48</v>
      </c>
      <c r="M223" s="121">
        <v>140</v>
      </c>
      <c r="N223" s="40">
        <v>10387</v>
      </c>
      <c r="O223" s="42">
        <f t="shared" si="24"/>
        <v>73332.219999999987</v>
      </c>
      <c r="Q223" s="121">
        <v>404</v>
      </c>
      <c r="R223" s="42">
        <f t="shared" si="30"/>
        <v>17.846534653465348</v>
      </c>
      <c r="S223" s="42">
        <f t="shared" si="25"/>
        <v>2852.24</v>
      </c>
      <c r="T223" s="40">
        <v>7210</v>
      </c>
      <c r="U223" s="40">
        <v>613</v>
      </c>
      <c r="W223" s="121"/>
      <c r="X223" s="121">
        <f t="shared" si="31"/>
        <v>349</v>
      </c>
      <c r="Y223" s="42">
        <f t="shared" si="26"/>
        <v>2463.94</v>
      </c>
      <c r="Z223" s="42">
        <f t="shared" si="27"/>
        <v>50902.6</v>
      </c>
      <c r="AA223" s="42">
        <f t="shared" si="28"/>
        <v>-22429.619999999988</v>
      </c>
    </row>
    <row r="224" spans="1:27" hidden="1" x14ac:dyDescent="0.3">
      <c r="A224" s="40">
        <v>1290</v>
      </c>
      <c r="B224" s="40" t="s">
        <v>816</v>
      </c>
      <c r="C224" s="92" t="s">
        <v>1696</v>
      </c>
      <c r="D224" s="40" t="s">
        <v>1078</v>
      </c>
      <c r="E224" s="121">
        <v>79.159999999999897</v>
      </c>
      <c r="F224" s="38" t="s">
        <v>1850</v>
      </c>
      <c r="G224" s="38" t="s">
        <v>800</v>
      </c>
      <c r="H224" s="40">
        <v>35</v>
      </c>
      <c r="I224" s="48">
        <v>43428</v>
      </c>
      <c r="J224" s="48">
        <v>43466</v>
      </c>
      <c r="K224" s="48">
        <v>43568</v>
      </c>
      <c r="L224" s="121">
        <v>38</v>
      </c>
      <c r="M224" s="121">
        <v>140</v>
      </c>
      <c r="N224" s="40">
        <v>10095</v>
      </c>
      <c r="O224" s="42">
        <f t="shared" si="24"/>
        <v>71270.7</v>
      </c>
      <c r="Q224" s="121">
        <v>140</v>
      </c>
      <c r="R224" s="42">
        <f t="shared" si="30"/>
        <v>16.25</v>
      </c>
      <c r="S224" s="42">
        <f t="shared" si="25"/>
        <v>988.4</v>
      </c>
      <c r="T224" s="40">
        <v>2275</v>
      </c>
      <c r="U224" s="40">
        <v>128</v>
      </c>
      <c r="W224" s="121"/>
      <c r="X224" s="121">
        <f t="shared" si="31"/>
        <v>85</v>
      </c>
      <c r="Y224" s="42">
        <f t="shared" si="26"/>
        <v>600.09999999999991</v>
      </c>
      <c r="Z224" s="42">
        <f t="shared" si="27"/>
        <v>16061.5</v>
      </c>
      <c r="AA224" s="42">
        <f t="shared" si="28"/>
        <v>-55209.2</v>
      </c>
    </row>
    <row r="225" spans="1:27" hidden="1" x14ac:dyDescent="0.3">
      <c r="A225" s="40">
        <v>1291</v>
      </c>
      <c r="B225" s="40" t="s">
        <v>816</v>
      </c>
      <c r="C225" s="92" t="s">
        <v>1696</v>
      </c>
      <c r="D225" s="40" t="s">
        <v>1078</v>
      </c>
      <c r="E225" s="121">
        <v>79.169999999999902</v>
      </c>
      <c r="F225" s="38" t="s">
        <v>1982</v>
      </c>
      <c r="G225" s="38" t="s">
        <v>801</v>
      </c>
      <c r="H225" s="40">
        <v>35</v>
      </c>
      <c r="I225" s="48">
        <v>43427</v>
      </c>
      <c r="J225" s="48">
        <v>43462</v>
      </c>
      <c r="K225" s="48">
        <v>43572</v>
      </c>
      <c r="L225" s="121">
        <v>35</v>
      </c>
      <c r="M225" s="121">
        <v>145</v>
      </c>
      <c r="N225" s="40">
        <v>12429</v>
      </c>
      <c r="O225" s="42">
        <f t="shared" si="24"/>
        <v>87748.739999999991</v>
      </c>
      <c r="Q225" s="121">
        <v>180</v>
      </c>
      <c r="R225" s="42">
        <f t="shared" si="30"/>
        <v>15</v>
      </c>
      <c r="S225" s="42">
        <f t="shared" si="25"/>
        <v>1270.8</v>
      </c>
      <c r="T225" s="40">
        <v>2700</v>
      </c>
      <c r="U225" s="40">
        <v>55</v>
      </c>
      <c r="W225" s="121"/>
      <c r="X225" s="121">
        <f t="shared" si="31"/>
        <v>125</v>
      </c>
      <c r="Y225" s="42">
        <f t="shared" si="26"/>
        <v>882.5</v>
      </c>
      <c r="Z225" s="42">
        <f t="shared" si="27"/>
        <v>19062</v>
      </c>
      <c r="AA225" s="42">
        <f t="shared" si="28"/>
        <v>-68686.739999999991</v>
      </c>
    </row>
    <row r="226" spans="1:27" hidden="1" x14ac:dyDescent="0.3">
      <c r="A226" s="40">
        <v>1292</v>
      </c>
      <c r="B226" s="40" t="s">
        <v>816</v>
      </c>
      <c r="C226" s="92" t="s">
        <v>1696</v>
      </c>
      <c r="D226" s="40" t="s">
        <v>1078</v>
      </c>
      <c r="E226" s="121">
        <v>79.179999999999893</v>
      </c>
      <c r="F226" s="38" t="s">
        <v>1844</v>
      </c>
      <c r="G226" s="38" t="s">
        <v>787</v>
      </c>
      <c r="H226" s="40">
        <v>35</v>
      </c>
      <c r="I226" s="48">
        <v>43431</v>
      </c>
      <c r="J226" s="48">
        <v>43463</v>
      </c>
      <c r="K226" s="48">
        <v>43568</v>
      </c>
      <c r="L226" s="121">
        <v>32</v>
      </c>
      <c r="M226" s="121">
        <v>137</v>
      </c>
      <c r="N226" s="40">
        <v>12007</v>
      </c>
      <c r="O226" s="42">
        <f t="shared" si="24"/>
        <v>84769.42</v>
      </c>
      <c r="Q226" s="121">
        <v>211</v>
      </c>
      <c r="R226" s="42">
        <f t="shared" si="30"/>
        <v>15</v>
      </c>
      <c r="S226" s="42">
        <f t="shared" si="25"/>
        <v>1489.6599999999999</v>
      </c>
      <c r="T226" s="40">
        <v>3165</v>
      </c>
      <c r="U226" s="40">
        <v>117</v>
      </c>
      <c r="W226" s="121"/>
      <c r="X226" s="121">
        <f t="shared" si="31"/>
        <v>156</v>
      </c>
      <c r="Y226" s="42">
        <f t="shared" si="26"/>
        <v>1101.3599999999999</v>
      </c>
      <c r="Z226" s="42">
        <f t="shared" si="27"/>
        <v>22344.899999999998</v>
      </c>
      <c r="AA226" s="42">
        <f t="shared" si="28"/>
        <v>-62424.520000000004</v>
      </c>
    </row>
    <row r="227" spans="1:27" hidden="1" x14ac:dyDescent="0.3">
      <c r="A227" s="40">
        <v>1293</v>
      </c>
      <c r="B227" s="40" t="s">
        <v>816</v>
      </c>
      <c r="C227" s="92" t="s">
        <v>1696</v>
      </c>
      <c r="D227" s="40" t="s">
        <v>1078</v>
      </c>
      <c r="E227" s="121">
        <v>79.189999999999799</v>
      </c>
      <c r="F227" s="38" t="s">
        <v>1845</v>
      </c>
      <c r="G227" s="38" t="s">
        <v>788</v>
      </c>
      <c r="H227" s="40">
        <v>35</v>
      </c>
      <c r="I227" s="48">
        <v>43428</v>
      </c>
      <c r="J227" s="48">
        <v>43464</v>
      </c>
      <c r="K227" s="48">
        <v>43558</v>
      </c>
      <c r="L227" s="121">
        <v>36</v>
      </c>
      <c r="M227" s="121">
        <v>130</v>
      </c>
      <c r="N227" s="40">
        <v>10249</v>
      </c>
      <c r="O227" s="42">
        <f t="shared" si="24"/>
        <v>72357.94</v>
      </c>
      <c r="Q227" s="121">
        <v>202</v>
      </c>
      <c r="R227" s="42">
        <f t="shared" si="30"/>
        <v>15</v>
      </c>
      <c r="S227" s="42">
        <f t="shared" si="25"/>
        <v>1426.12</v>
      </c>
      <c r="T227" s="40">
        <v>3030</v>
      </c>
      <c r="U227" s="40">
        <v>128</v>
      </c>
      <c r="W227" s="121"/>
      <c r="X227" s="121">
        <f t="shared" si="31"/>
        <v>147</v>
      </c>
      <c r="Y227" s="42">
        <f t="shared" si="26"/>
        <v>1037.82</v>
      </c>
      <c r="Z227" s="42">
        <f t="shared" si="27"/>
        <v>21391.8</v>
      </c>
      <c r="AA227" s="42">
        <f t="shared" si="28"/>
        <v>-50966.14</v>
      </c>
    </row>
    <row r="228" spans="1:27" hidden="1" x14ac:dyDescent="0.3">
      <c r="A228" s="40">
        <v>1294</v>
      </c>
      <c r="B228" s="40" t="s">
        <v>816</v>
      </c>
      <c r="C228" s="92" t="s">
        <v>1696</v>
      </c>
      <c r="D228" s="40" t="s">
        <v>1078</v>
      </c>
      <c r="E228" s="121">
        <v>79.199999999999804</v>
      </c>
      <c r="F228" s="38" t="s">
        <v>1846</v>
      </c>
      <c r="G228" s="38" t="s">
        <v>789</v>
      </c>
      <c r="H228" s="40">
        <v>35</v>
      </c>
      <c r="I228" s="48">
        <v>43427</v>
      </c>
      <c r="J228" s="48">
        <v>43460</v>
      </c>
      <c r="K228" s="48">
        <v>43568</v>
      </c>
      <c r="L228" s="121">
        <v>33</v>
      </c>
      <c r="M228" s="121">
        <v>141</v>
      </c>
      <c r="N228" s="40">
        <v>10029</v>
      </c>
      <c r="O228" s="42">
        <f t="shared" si="24"/>
        <v>70804.740000000005</v>
      </c>
      <c r="Q228" s="121">
        <v>246</v>
      </c>
      <c r="R228" s="42">
        <f t="shared" si="30"/>
        <v>16.247967479674795</v>
      </c>
      <c r="S228" s="42">
        <f t="shared" si="25"/>
        <v>1736.76</v>
      </c>
      <c r="T228" s="40">
        <v>3997</v>
      </c>
      <c r="U228" s="40">
        <v>166</v>
      </c>
      <c r="W228" s="121"/>
      <c r="X228" s="121">
        <f t="shared" si="31"/>
        <v>191</v>
      </c>
      <c r="Y228" s="42">
        <f t="shared" si="26"/>
        <v>1348.46</v>
      </c>
      <c r="Z228" s="42">
        <f t="shared" si="27"/>
        <v>28218.819999999996</v>
      </c>
      <c r="AA228" s="42">
        <f t="shared" si="28"/>
        <v>-42585.920000000013</v>
      </c>
    </row>
    <row r="229" spans="1:27" hidden="1" x14ac:dyDescent="0.3">
      <c r="A229" s="40">
        <v>1295</v>
      </c>
      <c r="B229" s="40" t="s">
        <v>816</v>
      </c>
      <c r="C229" s="92" t="s">
        <v>1696</v>
      </c>
      <c r="D229" s="40" t="s">
        <v>1078</v>
      </c>
      <c r="E229" s="121">
        <v>79.209999999999795</v>
      </c>
      <c r="F229" s="38" t="s">
        <v>1846</v>
      </c>
      <c r="G229" s="38" t="s">
        <v>789</v>
      </c>
      <c r="H229" s="40">
        <v>35</v>
      </c>
      <c r="I229" s="48">
        <v>43428</v>
      </c>
      <c r="J229" s="48">
        <v>43459</v>
      </c>
      <c r="K229" s="48">
        <v>43567</v>
      </c>
      <c r="L229" s="121">
        <v>31</v>
      </c>
      <c r="M229" s="121">
        <v>139</v>
      </c>
      <c r="N229" s="40">
        <v>10597</v>
      </c>
      <c r="O229" s="42">
        <f t="shared" si="24"/>
        <v>74814.819999999992</v>
      </c>
      <c r="Q229" s="121">
        <v>120</v>
      </c>
      <c r="R229" s="42">
        <f t="shared" si="30"/>
        <v>17.5</v>
      </c>
      <c r="S229" s="42">
        <f t="shared" si="25"/>
        <v>847.19999999999993</v>
      </c>
      <c r="T229" s="40">
        <v>2100</v>
      </c>
      <c r="U229" s="40">
        <v>78</v>
      </c>
      <c r="W229" s="121"/>
      <c r="X229" s="121">
        <f t="shared" si="31"/>
        <v>65</v>
      </c>
      <c r="Y229" s="42">
        <f t="shared" si="26"/>
        <v>458.9</v>
      </c>
      <c r="Z229" s="42">
        <f t="shared" si="27"/>
        <v>14825.999999999998</v>
      </c>
      <c r="AA229" s="42">
        <f t="shared" si="28"/>
        <v>-59988.819999999992</v>
      </c>
    </row>
    <row r="230" spans="1:27" hidden="1" x14ac:dyDescent="0.3">
      <c r="A230" s="40">
        <v>1296</v>
      </c>
      <c r="B230" s="40" t="s">
        <v>816</v>
      </c>
      <c r="C230" s="92" t="s">
        <v>1696</v>
      </c>
      <c r="D230" s="40" t="s">
        <v>1078</v>
      </c>
      <c r="E230" s="121">
        <v>79.2199999999998</v>
      </c>
      <c r="F230" s="38" t="s">
        <v>1847</v>
      </c>
      <c r="G230" s="122" t="s">
        <v>790</v>
      </c>
      <c r="H230" s="40">
        <v>35</v>
      </c>
      <c r="I230" s="48">
        <v>43431</v>
      </c>
      <c r="J230" s="48">
        <v>43461</v>
      </c>
      <c r="K230" s="48">
        <v>43570</v>
      </c>
      <c r="L230" s="121">
        <v>30</v>
      </c>
      <c r="M230" s="121">
        <v>139</v>
      </c>
      <c r="N230" s="40">
        <v>10893</v>
      </c>
      <c r="O230" s="42">
        <f t="shared" si="24"/>
        <v>76904.58</v>
      </c>
      <c r="Q230" s="121">
        <v>126</v>
      </c>
      <c r="R230" s="42">
        <f t="shared" si="30"/>
        <v>16.246031746031747</v>
      </c>
      <c r="S230" s="42">
        <f t="shared" si="25"/>
        <v>889.56</v>
      </c>
      <c r="T230" s="40">
        <v>2047</v>
      </c>
      <c r="U230" s="40">
        <v>60</v>
      </c>
      <c r="W230" s="121"/>
      <c r="X230" s="121">
        <f t="shared" si="31"/>
        <v>71</v>
      </c>
      <c r="Y230" s="42">
        <f t="shared" si="26"/>
        <v>501.26</v>
      </c>
      <c r="Z230" s="42">
        <f t="shared" si="27"/>
        <v>14451.82</v>
      </c>
      <c r="AA230" s="42">
        <f t="shared" si="28"/>
        <v>-62452.76</v>
      </c>
    </row>
    <row r="231" spans="1:27" hidden="1" x14ac:dyDescent="0.3">
      <c r="A231" s="40">
        <v>1297</v>
      </c>
      <c r="B231" s="40" t="s">
        <v>816</v>
      </c>
      <c r="C231" s="92" t="s">
        <v>1696</v>
      </c>
      <c r="D231" s="40" t="s">
        <v>1078</v>
      </c>
      <c r="E231" s="121">
        <v>79.229999999999805</v>
      </c>
      <c r="F231" s="122" t="s">
        <v>1848</v>
      </c>
      <c r="G231" s="122" t="s">
        <v>791</v>
      </c>
      <c r="H231" s="40">
        <v>35</v>
      </c>
      <c r="I231" s="48">
        <v>43428</v>
      </c>
      <c r="J231" s="48">
        <v>43459</v>
      </c>
      <c r="K231" s="48">
        <v>43567</v>
      </c>
      <c r="L231" s="121">
        <v>31</v>
      </c>
      <c r="M231" s="121">
        <v>139</v>
      </c>
      <c r="N231" s="40">
        <v>12763</v>
      </c>
      <c r="O231" s="42">
        <f t="shared" si="24"/>
        <v>90106.78</v>
      </c>
      <c r="Q231" s="121">
        <v>140</v>
      </c>
      <c r="R231" s="42">
        <f t="shared" si="30"/>
        <v>15</v>
      </c>
      <c r="S231" s="42">
        <f t="shared" si="25"/>
        <v>988.4</v>
      </c>
      <c r="T231" s="40">
        <v>2100</v>
      </c>
      <c r="U231" s="40">
        <v>74</v>
      </c>
      <c r="W231" s="121"/>
      <c r="X231" s="121">
        <f t="shared" si="31"/>
        <v>85</v>
      </c>
      <c r="Y231" s="42">
        <f t="shared" si="26"/>
        <v>600.09999999999991</v>
      </c>
      <c r="Z231" s="42">
        <f t="shared" si="27"/>
        <v>14826</v>
      </c>
      <c r="AA231" s="42">
        <f t="shared" si="28"/>
        <v>-75280.78</v>
      </c>
    </row>
    <row r="232" spans="1:27" hidden="1" x14ac:dyDescent="0.3">
      <c r="A232" s="40">
        <v>1298</v>
      </c>
      <c r="B232" s="40" t="s">
        <v>816</v>
      </c>
      <c r="C232" s="92" t="s">
        <v>1696</v>
      </c>
      <c r="D232" s="40" t="s">
        <v>1078</v>
      </c>
      <c r="E232" s="121">
        <v>79.239999999999796</v>
      </c>
      <c r="F232" s="122" t="s">
        <v>1849</v>
      </c>
      <c r="G232" s="122" t="s">
        <v>792</v>
      </c>
      <c r="H232" s="40">
        <v>35</v>
      </c>
      <c r="I232" s="48">
        <v>43430</v>
      </c>
      <c r="J232" s="48">
        <v>43455</v>
      </c>
      <c r="K232" s="48">
        <v>43566</v>
      </c>
      <c r="L232" s="121">
        <v>25</v>
      </c>
      <c r="M232" s="121">
        <v>136</v>
      </c>
      <c r="N232" s="40">
        <v>12085</v>
      </c>
      <c r="O232" s="42">
        <f t="shared" si="24"/>
        <v>85320.099999999991</v>
      </c>
      <c r="Q232" s="121">
        <v>140</v>
      </c>
      <c r="R232" s="42">
        <f t="shared" si="30"/>
        <v>17.5</v>
      </c>
      <c r="S232" s="42">
        <f t="shared" si="25"/>
        <v>988.4</v>
      </c>
      <c r="T232" s="40">
        <v>2450</v>
      </c>
      <c r="U232" s="40">
        <v>87</v>
      </c>
      <c r="W232" s="121"/>
      <c r="X232" s="121">
        <f t="shared" si="31"/>
        <v>85</v>
      </c>
      <c r="Y232" s="42">
        <f t="shared" si="26"/>
        <v>600.09999999999991</v>
      </c>
      <c r="Z232" s="42">
        <f t="shared" si="27"/>
        <v>17297</v>
      </c>
      <c r="AA232" s="42">
        <f t="shared" si="28"/>
        <v>-68023.099999999991</v>
      </c>
    </row>
    <row r="233" spans="1:27" hidden="1" x14ac:dyDescent="0.3">
      <c r="A233" s="40">
        <v>1299</v>
      </c>
      <c r="B233" s="40" t="s">
        <v>816</v>
      </c>
      <c r="C233" s="92" t="s">
        <v>1696</v>
      </c>
      <c r="D233" s="40" t="s">
        <v>1078</v>
      </c>
      <c r="E233" s="121">
        <v>79.249999999999801</v>
      </c>
      <c r="F233" s="122" t="s">
        <v>1850</v>
      </c>
      <c r="G233" s="122" t="s">
        <v>787</v>
      </c>
      <c r="H233" s="40">
        <v>35</v>
      </c>
      <c r="I233" s="48">
        <v>43428</v>
      </c>
      <c r="J233" s="48">
        <v>43459</v>
      </c>
      <c r="K233" s="48">
        <v>43570</v>
      </c>
      <c r="L233" s="121">
        <v>31</v>
      </c>
      <c r="M233" s="121">
        <v>142</v>
      </c>
      <c r="N233" s="40">
        <v>9863</v>
      </c>
      <c r="O233" s="42">
        <f t="shared" si="24"/>
        <v>69632.78</v>
      </c>
      <c r="Q233" s="121">
        <v>129</v>
      </c>
      <c r="R233" s="42">
        <f t="shared" si="30"/>
        <v>19.666666666666668</v>
      </c>
      <c r="S233" s="42">
        <f t="shared" si="25"/>
        <v>910.7399999999999</v>
      </c>
      <c r="T233" s="40">
        <v>2537</v>
      </c>
      <c r="U233" s="40">
        <v>50</v>
      </c>
      <c r="W233" s="121"/>
      <c r="X233" s="121">
        <f t="shared" si="31"/>
        <v>74</v>
      </c>
      <c r="Y233" s="42">
        <f t="shared" si="26"/>
        <v>522.43999999999994</v>
      </c>
      <c r="Z233" s="42">
        <f t="shared" si="27"/>
        <v>17911.219999999998</v>
      </c>
      <c r="AA233" s="42">
        <f t="shared" si="28"/>
        <v>-51721.56</v>
      </c>
    </row>
    <row r="234" spans="1:27" hidden="1" x14ac:dyDescent="0.3">
      <c r="A234" s="40">
        <v>1300</v>
      </c>
      <c r="B234" s="121" t="s">
        <v>816</v>
      </c>
      <c r="C234" s="92" t="s">
        <v>1696</v>
      </c>
      <c r="D234" s="121" t="s">
        <v>1078</v>
      </c>
      <c r="E234" s="121">
        <v>79.259999999999806</v>
      </c>
      <c r="F234" s="122" t="s">
        <v>1844</v>
      </c>
      <c r="G234" s="122" t="s">
        <v>787</v>
      </c>
      <c r="H234" s="121">
        <v>35</v>
      </c>
      <c r="I234" s="48">
        <v>43433</v>
      </c>
      <c r="J234" s="48">
        <v>43480</v>
      </c>
      <c r="K234" s="48">
        <v>43571</v>
      </c>
      <c r="L234" s="121">
        <v>47</v>
      </c>
      <c r="M234" s="121">
        <v>138</v>
      </c>
      <c r="N234" s="121">
        <v>10299</v>
      </c>
      <c r="O234" s="42">
        <f t="shared" si="24"/>
        <v>72710.94</v>
      </c>
      <c r="P234" s="121"/>
      <c r="Q234" s="121">
        <v>243</v>
      </c>
      <c r="R234" s="42">
        <f t="shared" si="30"/>
        <v>15.004115226337449</v>
      </c>
      <c r="S234" s="42">
        <f t="shared" si="25"/>
        <v>1715.58</v>
      </c>
      <c r="T234" s="121">
        <v>3646</v>
      </c>
      <c r="U234" s="121">
        <v>165</v>
      </c>
      <c r="V234" s="121"/>
      <c r="W234" s="121"/>
      <c r="X234" s="121">
        <f t="shared" si="31"/>
        <v>188</v>
      </c>
      <c r="Y234" s="42">
        <f t="shared" si="26"/>
        <v>1327.28</v>
      </c>
      <c r="Z234" s="42">
        <f t="shared" si="27"/>
        <v>25740.76</v>
      </c>
      <c r="AA234" s="42">
        <f t="shared" si="28"/>
        <v>-46970.180000000008</v>
      </c>
    </row>
    <row r="235" spans="1:27" hidden="1" x14ac:dyDescent="0.3">
      <c r="A235" s="40">
        <v>1320</v>
      </c>
      <c r="B235" s="40" t="s">
        <v>816</v>
      </c>
      <c r="C235" s="40" t="s">
        <v>1698</v>
      </c>
      <c r="D235" s="40" t="s">
        <v>1699</v>
      </c>
      <c r="E235" s="40">
        <v>75.010000000000005</v>
      </c>
      <c r="F235" s="122" t="s">
        <v>1846</v>
      </c>
      <c r="G235" s="122" t="s">
        <v>789</v>
      </c>
      <c r="H235" s="40">
        <v>35</v>
      </c>
      <c r="I235" s="48">
        <v>43427</v>
      </c>
      <c r="J235" s="48">
        <v>43460</v>
      </c>
      <c r="K235" s="48">
        <v>43570</v>
      </c>
      <c r="L235" s="40">
        <v>33</v>
      </c>
      <c r="M235" s="40">
        <v>143</v>
      </c>
      <c r="N235" s="40">
        <v>10220</v>
      </c>
      <c r="O235" s="42">
        <f t="shared" si="24"/>
        <v>72153.2</v>
      </c>
      <c r="P235" s="121"/>
      <c r="Q235" s="121">
        <v>540</v>
      </c>
      <c r="R235" s="42">
        <f t="shared" ca="1" si="30"/>
        <v>17</v>
      </c>
      <c r="S235" s="42">
        <f t="shared" si="25"/>
        <v>3812.4</v>
      </c>
      <c r="T235" s="121">
        <f t="shared" ref="T235:T253" ca="1" si="32">Q235*R235</f>
        <v>9450</v>
      </c>
      <c r="U235" s="40">
        <v>510</v>
      </c>
      <c r="W235" s="121"/>
      <c r="X235" s="121">
        <f t="shared" ref="X235:X264" si="33">Q235-55</f>
        <v>485</v>
      </c>
      <c r="Y235" s="42">
        <f t="shared" si="26"/>
        <v>3424.1</v>
      </c>
      <c r="Z235" s="42">
        <f t="shared" ca="1" si="27"/>
        <v>78930.8</v>
      </c>
      <c r="AA235" s="42">
        <f t="shared" ca="1" si="28"/>
        <v>16802.80000000001</v>
      </c>
    </row>
    <row r="236" spans="1:27" hidden="1" x14ac:dyDescent="0.3">
      <c r="A236" s="40">
        <v>1321</v>
      </c>
      <c r="B236" s="40" t="s">
        <v>816</v>
      </c>
      <c r="C236" s="40" t="s">
        <v>1698</v>
      </c>
      <c r="D236" s="40" t="s">
        <v>1699</v>
      </c>
      <c r="E236" s="40">
        <v>75.02</v>
      </c>
      <c r="F236" s="122" t="s">
        <v>1847</v>
      </c>
      <c r="G236" s="122" t="s">
        <v>790</v>
      </c>
      <c r="H236" s="40">
        <v>35</v>
      </c>
      <c r="I236" s="48">
        <v>43429</v>
      </c>
      <c r="J236" s="48">
        <v>43455</v>
      </c>
      <c r="K236" s="48">
        <v>43571</v>
      </c>
      <c r="L236" s="40">
        <v>26</v>
      </c>
      <c r="M236" s="40">
        <v>142</v>
      </c>
      <c r="N236" s="40">
        <v>10260</v>
      </c>
      <c r="O236" s="42">
        <f t="shared" si="24"/>
        <v>72435.600000000006</v>
      </c>
      <c r="P236" s="121"/>
      <c r="Q236" s="121">
        <v>570</v>
      </c>
      <c r="R236" s="42">
        <f t="shared" ca="1" si="30"/>
        <v>17</v>
      </c>
      <c r="S236" s="42">
        <f t="shared" si="25"/>
        <v>4024.2</v>
      </c>
      <c r="T236" s="121">
        <f t="shared" ca="1" si="32"/>
        <v>9690</v>
      </c>
      <c r="U236" s="40">
        <v>505</v>
      </c>
      <c r="W236" s="121"/>
      <c r="X236" s="121">
        <f t="shared" si="33"/>
        <v>515</v>
      </c>
      <c r="Y236" s="42">
        <f t="shared" si="26"/>
        <v>3635.8999999999996</v>
      </c>
      <c r="Z236" s="42">
        <f t="shared" ca="1" si="27"/>
        <v>78930.8</v>
      </c>
      <c r="AA236" s="42">
        <f t="shared" ca="1" si="28"/>
        <v>16802.80000000001</v>
      </c>
    </row>
    <row r="237" spans="1:27" hidden="1" x14ac:dyDescent="0.3">
      <c r="A237" s="40">
        <v>1322</v>
      </c>
      <c r="B237" s="40" t="s">
        <v>816</v>
      </c>
      <c r="C237" s="40" t="s">
        <v>1698</v>
      </c>
      <c r="D237" s="40" t="s">
        <v>1699</v>
      </c>
      <c r="E237" s="40">
        <v>75.06</v>
      </c>
      <c r="F237" s="122" t="s">
        <v>1848</v>
      </c>
      <c r="G237" s="122" t="s">
        <v>791</v>
      </c>
      <c r="H237" s="40">
        <v>35</v>
      </c>
      <c r="I237" s="48">
        <v>43429</v>
      </c>
      <c r="J237" s="48">
        <v>43465</v>
      </c>
      <c r="K237" s="48">
        <v>43572</v>
      </c>
      <c r="L237" s="40">
        <v>36</v>
      </c>
      <c r="M237" s="40">
        <v>143</v>
      </c>
      <c r="N237" s="40">
        <v>10020</v>
      </c>
      <c r="O237" s="42">
        <f t="shared" si="24"/>
        <v>70741.2</v>
      </c>
      <c r="P237" s="121"/>
      <c r="Q237" s="121">
        <v>580</v>
      </c>
      <c r="R237" s="42">
        <f t="shared" ca="1" si="30"/>
        <v>17</v>
      </c>
      <c r="S237" s="42">
        <f t="shared" si="25"/>
        <v>4094.8</v>
      </c>
      <c r="T237" s="121">
        <f t="shared" ca="1" si="32"/>
        <v>10150</v>
      </c>
      <c r="U237" s="40">
        <v>520</v>
      </c>
      <c r="W237" s="121"/>
      <c r="X237" s="121">
        <f t="shared" si="33"/>
        <v>525</v>
      </c>
      <c r="Y237" s="42">
        <f t="shared" si="26"/>
        <v>3706.5</v>
      </c>
      <c r="Z237" s="42">
        <f t="shared" ca="1" si="27"/>
        <v>78930.8</v>
      </c>
      <c r="AA237" s="42">
        <f t="shared" ca="1" si="28"/>
        <v>16802.80000000001</v>
      </c>
    </row>
    <row r="238" spans="1:27" hidden="1" x14ac:dyDescent="0.3">
      <c r="A238" s="40">
        <v>1323</v>
      </c>
      <c r="B238" s="40" t="s">
        <v>816</v>
      </c>
      <c r="C238" s="40" t="s">
        <v>1698</v>
      </c>
      <c r="D238" s="40" t="s">
        <v>1699</v>
      </c>
      <c r="E238" s="40">
        <v>75.08</v>
      </c>
      <c r="F238" s="122" t="s">
        <v>1849</v>
      </c>
      <c r="G238" s="122" t="s">
        <v>792</v>
      </c>
      <c r="H238" s="40">
        <v>35</v>
      </c>
      <c r="I238" s="48">
        <v>43426</v>
      </c>
      <c r="J238" s="48">
        <v>43461</v>
      </c>
      <c r="K238" s="48">
        <v>43569</v>
      </c>
      <c r="L238" s="40">
        <v>35</v>
      </c>
      <c r="M238" s="121">
        <v>143</v>
      </c>
      <c r="N238" s="121">
        <v>10260</v>
      </c>
      <c r="O238" s="42">
        <f t="shared" si="24"/>
        <v>72435.600000000006</v>
      </c>
      <c r="P238" s="121"/>
      <c r="Q238" s="121">
        <v>590</v>
      </c>
      <c r="R238" s="42">
        <f t="shared" ca="1" si="30"/>
        <v>17</v>
      </c>
      <c r="S238" s="42">
        <f t="shared" si="25"/>
        <v>4165.3999999999996</v>
      </c>
      <c r="T238" s="121">
        <f t="shared" ca="1" si="32"/>
        <v>9735</v>
      </c>
      <c r="U238" s="121">
        <v>530</v>
      </c>
      <c r="V238" s="121"/>
      <c r="W238" s="121"/>
      <c r="X238" s="121">
        <f t="shared" si="33"/>
        <v>535</v>
      </c>
      <c r="Y238" s="42">
        <f t="shared" si="26"/>
        <v>3777.1</v>
      </c>
      <c r="Z238" s="42">
        <f t="shared" ca="1" si="27"/>
        <v>78930.8</v>
      </c>
      <c r="AA238" s="42">
        <f t="shared" ca="1" si="28"/>
        <v>16802.80000000001</v>
      </c>
    </row>
    <row r="239" spans="1:27" hidden="1" x14ac:dyDescent="0.3">
      <c r="A239" s="40">
        <v>1324</v>
      </c>
      <c r="B239" s="40" t="s">
        <v>816</v>
      </c>
      <c r="C239" s="40" t="s">
        <v>1698</v>
      </c>
      <c r="D239" s="40" t="s">
        <v>1699</v>
      </c>
      <c r="E239" s="40">
        <v>75.099999999999994</v>
      </c>
      <c r="F239" s="122" t="s">
        <v>1850</v>
      </c>
      <c r="G239" s="122" t="s">
        <v>787</v>
      </c>
      <c r="H239" s="40">
        <v>35</v>
      </c>
      <c r="I239" s="48">
        <v>43426</v>
      </c>
      <c r="J239" s="48">
        <v>43467</v>
      </c>
      <c r="K239" s="48">
        <v>43568</v>
      </c>
      <c r="L239" s="40">
        <v>41</v>
      </c>
      <c r="M239" s="40">
        <v>142</v>
      </c>
      <c r="N239" s="40">
        <v>10100</v>
      </c>
      <c r="O239" s="42">
        <f t="shared" si="24"/>
        <v>71306</v>
      </c>
      <c r="P239" s="121"/>
      <c r="Q239" s="121">
        <v>570</v>
      </c>
      <c r="R239" s="42">
        <f t="shared" ca="1" si="30"/>
        <v>17</v>
      </c>
      <c r="S239" s="42">
        <f t="shared" si="25"/>
        <v>4024.2</v>
      </c>
      <c r="T239" s="121">
        <f t="shared" ca="1" si="32"/>
        <v>9690</v>
      </c>
      <c r="U239" s="40">
        <v>505</v>
      </c>
      <c r="W239" s="121"/>
      <c r="X239" s="121">
        <f t="shared" si="33"/>
        <v>515</v>
      </c>
      <c r="Y239" s="42">
        <f t="shared" si="26"/>
        <v>3635.8999999999996</v>
      </c>
      <c r="Z239" s="42">
        <f t="shared" ca="1" si="27"/>
        <v>78930.8</v>
      </c>
      <c r="AA239" s="42">
        <f t="shared" ca="1" si="28"/>
        <v>16802.80000000001</v>
      </c>
    </row>
    <row r="240" spans="1:27" hidden="1" x14ac:dyDescent="0.3">
      <c r="A240" s="40">
        <v>1325</v>
      </c>
      <c r="B240" s="40" t="s">
        <v>816</v>
      </c>
      <c r="C240" s="40" t="s">
        <v>1698</v>
      </c>
      <c r="D240" s="40" t="s">
        <v>1699</v>
      </c>
      <c r="E240" s="40">
        <v>75.11</v>
      </c>
      <c r="F240" s="122" t="s">
        <v>1844</v>
      </c>
      <c r="G240" s="122" t="s">
        <v>787</v>
      </c>
      <c r="H240" s="40">
        <v>35</v>
      </c>
      <c r="I240" s="48">
        <v>43427</v>
      </c>
      <c r="J240" s="48">
        <v>43460</v>
      </c>
      <c r="K240" s="48">
        <v>43570</v>
      </c>
      <c r="L240" s="40">
        <v>33</v>
      </c>
      <c r="M240" s="40">
        <v>143</v>
      </c>
      <c r="N240" s="40">
        <v>9740</v>
      </c>
      <c r="O240" s="42">
        <f t="shared" si="24"/>
        <v>68764.399999999994</v>
      </c>
      <c r="P240" s="121"/>
      <c r="Q240" s="121">
        <v>620</v>
      </c>
      <c r="R240" s="42">
        <f t="shared" ca="1" si="30"/>
        <v>17</v>
      </c>
      <c r="S240" s="42">
        <f t="shared" si="25"/>
        <v>4377.2</v>
      </c>
      <c r="T240" s="121">
        <f t="shared" ca="1" si="32"/>
        <v>10695</v>
      </c>
      <c r="U240" s="40">
        <v>530</v>
      </c>
      <c r="W240" s="121"/>
      <c r="X240" s="121">
        <f t="shared" si="33"/>
        <v>565</v>
      </c>
      <c r="Y240" s="42">
        <f t="shared" si="26"/>
        <v>3988.8999999999996</v>
      </c>
      <c r="Z240" s="42">
        <f t="shared" ca="1" si="27"/>
        <v>78930.8</v>
      </c>
      <c r="AA240" s="42">
        <f t="shared" ca="1" si="28"/>
        <v>16802.80000000001</v>
      </c>
    </row>
    <row r="241" spans="1:27" hidden="1" x14ac:dyDescent="0.3">
      <c r="A241" s="40">
        <v>1326</v>
      </c>
      <c r="B241" s="40" t="s">
        <v>816</v>
      </c>
      <c r="C241" s="40" t="s">
        <v>1698</v>
      </c>
      <c r="D241" s="40" t="s">
        <v>1699</v>
      </c>
      <c r="E241" s="121">
        <v>75.13</v>
      </c>
      <c r="F241" s="122" t="s">
        <v>1851</v>
      </c>
      <c r="G241" s="122" t="s">
        <v>793</v>
      </c>
      <c r="H241" s="40">
        <v>35</v>
      </c>
      <c r="I241" s="48">
        <v>43429</v>
      </c>
      <c r="J241" s="48">
        <v>43464</v>
      </c>
      <c r="K241" s="48">
        <v>43573</v>
      </c>
      <c r="L241" s="40">
        <v>35</v>
      </c>
      <c r="M241" s="40">
        <v>144</v>
      </c>
      <c r="N241" s="40">
        <v>20230</v>
      </c>
      <c r="O241" s="42">
        <f t="shared" si="24"/>
        <v>142823.79999999999</v>
      </c>
      <c r="P241" s="121"/>
      <c r="Q241" s="121">
        <v>580</v>
      </c>
      <c r="R241" s="42">
        <f t="shared" ca="1" si="30"/>
        <v>17</v>
      </c>
      <c r="S241" s="42">
        <f t="shared" si="25"/>
        <v>4094.8</v>
      </c>
      <c r="T241" s="121">
        <f t="shared" ca="1" si="32"/>
        <v>10005</v>
      </c>
      <c r="U241" s="40">
        <v>530</v>
      </c>
      <c r="W241" s="121"/>
      <c r="X241" s="121">
        <f t="shared" si="33"/>
        <v>525</v>
      </c>
      <c r="Y241" s="42">
        <f t="shared" si="26"/>
        <v>3706.5</v>
      </c>
      <c r="Z241" s="42">
        <f t="shared" ca="1" si="27"/>
        <v>78930.8</v>
      </c>
      <c r="AA241" s="42">
        <f t="shared" ca="1" si="28"/>
        <v>16802.80000000001</v>
      </c>
    </row>
    <row r="242" spans="1:27" hidden="1" x14ac:dyDescent="0.3">
      <c r="A242" s="40">
        <v>1327</v>
      </c>
      <c r="B242" s="40" t="s">
        <v>816</v>
      </c>
      <c r="C242" s="40" t="s">
        <v>1698</v>
      </c>
      <c r="D242" s="40" t="s">
        <v>1699</v>
      </c>
      <c r="E242" s="40">
        <v>75.14</v>
      </c>
      <c r="F242" s="122" t="s">
        <v>1852</v>
      </c>
      <c r="G242" s="122" t="s">
        <v>794</v>
      </c>
      <c r="H242" s="40">
        <v>35</v>
      </c>
      <c r="I242" s="48">
        <v>43429</v>
      </c>
      <c r="J242" s="48">
        <v>43468</v>
      </c>
      <c r="K242" s="48">
        <v>43573</v>
      </c>
      <c r="L242" s="40">
        <v>39</v>
      </c>
      <c r="M242" s="40">
        <v>144</v>
      </c>
      <c r="N242" s="40">
        <v>9910</v>
      </c>
      <c r="O242" s="42">
        <f t="shared" si="24"/>
        <v>69964.600000000006</v>
      </c>
      <c r="P242" s="121"/>
      <c r="Q242" s="121">
        <v>560</v>
      </c>
      <c r="R242" s="42">
        <f t="shared" ca="1" si="30"/>
        <v>17</v>
      </c>
      <c r="S242" s="42">
        <f t="shared" si="25"/>
        <v>3953.6</v>
      </c>
      <c r="T242" s="121">
        <f t="shared" ca="1" si="32"/>
        <v>9520</v>
      </c>
      <c r="U242" s="40">
        <v>505</v>
      </c>
      <c r="W242" s="121"/>
      <c r="X242" s="121">
        <f t="shared" si="33"/>
        <v>505</v>
      </c>
      <c r="Y242" s="42">
        <f t="shared" si="26"/>
        <v>3565.3</v>
      </c>
      <c r="Z242" s="42">
        <f t="shared" ca="1" si="27"/>
        <v>78930.8</v>
      </c>
      <c r="AA242" s="42">
        <f t="shared" ca="1" si="28"/>
        <v>16802.80000000001</v>
      </c>
    </row>
    <row r="243" spans="1:27" hidden="1" x14ac:dyDescent="0.3">
      <c r="A243" s="40">
        <v>1328</v>
      </c>
      <c r="B243" s="40" t="s">
        <v>816</v>
      </c>
      <c r="C243" s="40" t="s">
        <v>1698</v>
      </c>
      <c r="D243" s="40" t="s">
        <v>1699</v>
      </c>
      <c r="E243" s="40">
        <v>754.15</v>
      </c>
      <c r="F243" s="122" t="s">
        <v>1853</v>
      </c>
      <c r="G243" s="122" t="s">
        <v>795</v>
      </c>
      <c r="H243" s="40">
        <v>35</v>
      </c>
      <c r="I243" s="48">
        <v>43429</v>
      </c>
      <c r="J243" s="48">
        <v>43465</v>
      </c>
      <c r="K243" s="48">
        <v>43572</v>
      </c>
      <c r="L243" s="40">
        <v>36</v>
      </c>
      <c r="M243" s="40">
        <v>143</v>
      </c>
      <c r="N243" s="40">
        <v>9830</v>
      </c>
      <c r="O243" s="42">
        <f t="shared" si="24"/>
        <v>69399.799999999988</v>
      </c>
      <c r="P243" s="121"/>
      <c r="Q243" s="121">
        <v>590</v>
      </c>
      <c r="R243" s="42">
        <f t="shared" ca="1" si="30"/>
        <v>17</v>
      </c>
      <c r="S243" s="42">
        <f t="shared" si="25"/>
        <v>4165.3999999999996</v>
      </c>
      <c r="T243" s="121">
        <f t="shared" ca="1" si="32"/>
        <v>10325</v>
      </c>
      <c r="U243" s="40">
        <v>520</v>
      </c>
      <c r="W243" s="121"/>
      <c r="X243" s="121">
        <f t="shared" si="33"/>
        <v>535</v>
      </c>
      <c r="Y243" s="42">
        <f t="shared" si="26"/>
        <v>3777.1</v>
      </c>
      <c r="Z243" s="42">
        <f t="shared" ca="1" si="27"/>
        <v>78930.8</v>
      </c>
      <c r="AA243" s="42">
        <f t="shared" ca="1" si="28"/>
        <v>16802.80000000001</v>
      </c>
    </row>
    <row r="244" spans="1:27" hidden="1" x14ac:dyDescent="0.3">
      <c r="A244" s="40">
        <v>1329</v>
      </c>
      <c r="B244" s="40" t="s">
        <v>816</v>
      </c>
      <c r="C244" s="40" t="s">
        <v>1698</v>
      </c>
      <c r="D244" s="40" t="s">
        <v>1699</v>
      </c>
      <c r="E244" s="40">
        <v>75.16</v>
      </c>
      <c r="F244" s="122" t="s">
        <v>1854</v>
      </c>
      <c r="G244" s="122" t="s">
        <v>796</v>
      </c>
      <c r="H244" s="40">
        <v>35</v>
      </c>
      <c r="I244" s="48">
        <v>43426</v>
      </c>
      <c r="J244" s="48">
        <v>43459</v>
      </c>
      <c r="K244" s="48">
        <v>43570</v>
      </c>
      <c r="L244" s="121">
        <v>33</v>
      </c>
      <c r="M244" s="40">
        <v>144</v>
      </c>
      <c r="N244" s="40">
        <v>10100</v>
      </c>
      <c r="O244" s="42">
        <f t="shared" si="24"/>
        <v>71306</v>
      </c>
      <c r="P244" s="121"/>
      <c r="Q244" s="121">
        <v>605</v>
      </c>
      <c r="R244" s="42">
        <f t="shared" ca="1" si="30"/>
        <v>17</v>
      </c>
      <c r="S244" s="42">
        <f t="shared" si="25"/>
        <v>4271.2999999999993</v>
      </c>
      <c r="T244" s="121">
        <f t="shared" ca="1" si="32"/>
        <v>10285</v>
      </c>
      <c r="U244" s="40">
        <v>540</v>
      </c>
      <c r="W244" s="121"/>
      <c r="X244" s="121">
        <f t="shared" si="33"/>
        <v>550</v>
      </c>
      <c r="Y244" s="42">
        <f t="shared" si="26"/>
        <v>3882.9999999999995</v>
      </c>
      <c r="Z244" s="42">
        <f t="shared" ca="1" si="27"/>
        <v>78930.8</v>
      </c>
      <c r="AA244" s="42">
        <f t="shared" ca="1" si="28"/>
        <v>16802.80000000001</v>
      </c>
    </row>
    <row r="245" spans="1:27" hidden="1" x14ac:dyDescent="0.3">
      <c r="A245" s="40">
        <v>1330</v>
      </c>
      <c r="B245" s="40" t="s">
        <v>816</v>
      </c>
      <c r="C245" s="40" t="s">
        <v>1698</v>
      </c>
      <c r="D245" s="40" t="s">
        <v>1699</v>
      </c>
      <c r="E245" s="40">
        <v>75.180000000000007</v>
      </c>
      <c r="F245" s="122" t="s">
        <v>1981</v>
      </c>
      <c r="G245" s="122" t="s">
        <v>797</v>
      </c>
      <c r="H245" s="40">
        <v>35</v>
      </c>
      <c r="I245" s="48">
        <v>43429</v>
      </c>
      <c r="J245" s="48">
        <v>43460</v>
      </c>
      <c r="K245" s="48">
        <v>43572</v>
      </c>
      <c r="L245" s="121">
        <v>31</v>
      </c>
      <c r="M245" s="40">
        <v>143</v>
      </c>
      <c r="N245" s="40">
        <v>10050</v>
      </c>
      <c r="O245" s="42">
        <f t="shared" si="24"/>
        <v>70953</v>
      </c>
      <c r="P245" s="121"/>
      <c r="Q245" s="121">
        <v>607</v>
      </c>
      <c r="R245" s="42">
        <f t="shared" ca="1" si="30"/>
        <v>17</v>
      </c>
      <c r="S245" s="42">
        <f t="shared" si="25"/>
        <v>4285.4199999999992</v>
      </c>
      <c r="T245" s="121">
        <f t="shared" ca="1" si="32"/>
        <v>10622.5</v>
      </c>
      <c r="U245" s="40">
        <v>570</v>
      </c>
      <c r="W245" s="121"/>
      <c r="X245" s="121">
        <f t="shared" si="33"/>
        <v>552</v>
      </c>
      <c r="Y245" s="42">
        <f t="shared" si="26"/>
        <v>3897.12</v>
      </c>
      <c r="Z245" s="42">
        <f t="shared" ca="1" si="27"/>
        <v>78930.8</v>
      </c>
      <c r="AA245" s="42">
        <f t="shared" ca="1" si="28"/>
        <v>16802.80000000001</v>
      </c>
    </row>
    <row r="246" spans="1:27" hidden="1" x14ac:dyDescent="0.3">
      <c r="A246" s="40">
        <v>1331</v>
      </c>
      <c r="B246" s="40" t="s">
        <v>816</v>
      </c>
      <c r="C246" s="40" t="s">
        <v>1698</v>
      </c>
      <c r="D246" s="40" t="s">
        <v>1699</v>
      </c>
      <c r="E246" s="40">
        <v>75.209999999999994</v>
      </c>
      <c r="F246" s="122" t="s">
        <v>1855</v>
      </c>
      <c r="G246" s="122" t="s">
        <v>798</v>
      </c>
      <c r="H246" s="40">
        <v>35</v>
      </c>
      <c r="I246" s="48">
        <v>43431</v>
      </c>
      <c r="J246" s="48">
        <v>43461</v>
      </c>
      <c r="K246" s="48">
        <v>43569</v>
      </c>
      <c r="L246" s="121">
        <v>30</v>
      </c>
      <c r="M246" s="40">
        <v>138</v>
      </c>
      <c r="N246" s="40">
        <v>9480</v>
      </c>
      <c r="O246" s="42">
        <f t="shared" si="24"/>
        <v>66928.799999999988</v>
      </c>
      <c r="P246" s="121"/>
      <c r="Q246" s="121">
        <v>580</v>
      </c>
      <c r="R246" s="42">
        <f t="shared" ca="1" si="30"/>
        <v>17</v>
      </c>
      <c r="S246" s="42">
        <f t="shared" si="25"/>
        <v>4094.8</v>
      </c>
      <c r="T246" s="121">
        <f t="shared" ca="1" si="32"/>
        <v>10440</v>
      </c>
      <c r="U246" s="40">
        <v>510</v>
      </c>
      <c r="W246" s="121"/>
      <c r="X246" s="121">
        <f t="shared" si="33"/>
        <v>525</v>
      </c>
      <c r="Y246" s="42">
        <f t="shared" si="26"/>
        <v>3706.5</v>
      </c>
      <c r="Z246" s="42">
        <f t="shared" ca="1" si="27"/>
        <v>78930.8</v>
      </c>
      <c r="AA246" s="42">
        <f t="shared" ca="1" si="28"/>
        <v>16802.80000000001</v>
      </c>
    </row>
    <row r="247" spans="1:27" hidden="1" x14ac:dyDescent="0.3">
      <c r="A247" s="40">
        <v>1332</v>
      </c>
      <c r="B247" s="40" t="s">
        <v>816</v>
      </c>
      <c r="C247" s="40" t="s">
        <v>1698</v>
      </c>
      <c r="D247" s="40" t="s">
        <v>1699</v>
      </c>
      <c r="E247" s="40">
        <v>75.22</v>
      </c>
      <c r="F247" s="122" t="s">
        <v>1856</v>
      </c>
      <c r="G247" s="122" t="s">
        <v>799</v>
      </c>
      <c r="H247" s="40">
        <v>35</v>
      </c>
      <c r="I247" s="48">
        <v>43424</v>
      </c>
      <c r="J247" s="48">
        <v>43460</v>
      </c>
      <c r="K247" s="48">
        <v>43567</v>
      </c>
      <c r="L247" s="121">
        <v>36</v>
      </c>
      <c r="M247" s="40">
        <v>143</v>
      </c>
      <c r="N247" s="40">
        <v>10000</v>
      </c>
      <c r="O247" s="42">
        <f t="shared" si="24"/>
        <v>70600</v>
      </c>
      <c r="P247" s="121"/>
      <c r="Q247" s="121">
        <v>580</v>
      </c>
      <c r="R247" s="42">
        <f t="shared" ca="1" si="30"/>
        <v>17</v>
      </c>
      <c r="S247" s="42">
        <f t="shared" si="25"/>
        <v>4094.8</v>
      </c>
      <c r="T247" s="121">
        <f t="shared" ca="1" si="32"/>
        <v>10150</v>
      </c>
      <c r="U247" s="40">
        <v>530</v>
      </c>
      <c r="W247" s="121"/>
      <c r="X247" s="121">
        <f t="shared" si="33"/>
        <v>525</v>
      </c>
      <c r="Y247" s="42">
        <f t="shared" si="26"/>
        <v>3706.5</v>
      </c>
      <c r="Z247" s="42">
        <f t="shared" ca="1" si="27"/>
        <v>78930.8</v>
      </c>
      <c r="AA247" s="42">
        <f t="shared" ca="1" si="28"/>
        <v>16802.80000000001</v>
      </c>
    </row>
    <row r="248" spans="1:27" hidden="1" x14ac:dyDescent="0.3">
      <c r="A248" s="40">
        <v>1333</v>
      </c>
      <c r="B248" s="40" t="s">
        <v>816</v>
      </c>
      <c r="C248" s="40" t="s">
        <v>1698</v>
      </c>
      <c r="D248" s="40" t="s">
        <v>1699</v>
      </c>
      <c r="E248" s="40">
        <v>75.25</v>
      </c>
      <c r="F248" s="122" t="s">
        <v>1852</v>
      </c>
      <c r="G248" s="122" t="s">
        <v>794</v>
      </c>
      <c r="H248" s="40">
        <v>35</v>
      </c>
      <c r="I248" s="48">
        <v>43424</v>
      </c>
      <c r="J248" s="48">
        <v>43460</v>
      </c>
      <c r="K248" s="48">
        <v>43568</v>
      </c>
      <c r="L248" s="121">
        <v>36</v>
      </c>
      <c r="M248" s="40">
        <v>144</v>
      </c>
      <c r="N248" s="40">
        <v>9840</v>
      </c>
      <c r="O248" s="42">
        <f t="shared" si="24"/>
        <v>69470.400000000009</v>
      </c>
      <c r="P248" s="121"/>
      <c r="Q248" s="121">
        <v>560</v>
      </c>
      <c r="R248" s="42">
        <f t="shared" ca="1" si="30"/>
        <v>17</v>
      </c>
      <c r="S248" s="42">
        <f t="shared" si="25"/>
        <v>3953.6</v>
      </c>
      <c r="T248" s="121">
        <f t="shared" ca="1" si="32"/>
        <v>9660</v>
      </c>
      <c r="U248" s="40">
        <v>510</v>
      </c>
      <c r="W248" s="121"/>
      <c r="X248" s="121">
        <f t="shared" si="33"/>
        <v>505</v>
      </c>
      <c r="Y248" s="42">
        <f t="shared" si="26"/>
        <v>3565.3</v>
      </c>
      <c r="Z248" s="42">
        <f t="shared" ca="1" si="27"/>
        <v>78930.8</v>
      </c>
      <c r="AA248" s="42">
        <f t="shared" ca="1" si="28"/>
        <v>16802.80000000001</v>
      </c>
    </row>
    <row r="249" spans="1:27" hidden="1" x14ac:dyDescent="0.3">
      <c r="A249" s="40">
        <v>1398</v>
      </c>
      <c r="B249" s="40" t="s">
        <v>816</v>
      </c>
      <c r="C249" s="40" t="s">
        <v>866</v>
      </c>
      <c r="D249" s="40" t="s">
        <v>1699</v>
      </c>
      <c r="E249" s="40">
        <v>74.010000000000005</v>
      </c>
      <c r="F249" s="122" t="s">
        <v>1855</v>
      </c>
      <c r="G249" s="122" t="s">
        <v>798</v>
      </c>
      <c r="H249" s="40">
        <v>35</v>
      </c>
      <c r="I249" s="48">
        <v>43419</v>
      </c>
      <c r="J249" s="48">
        <v>43462</v>
      </c>
      <c r="K249" s="48">
        <v>43565</v>
      </c>
      <c r="L249" s="121">
        <v>43</v>
      </c>
      <c r="M249" s="40">
        <v>146</v>
      </c>
      <c r="N249" s="40">
        <v>10810</v>
      </c>
      <c r="O249" s="42">
        <f t="shared" si="24"/>
        <v>76318.599999999991</v>
      </c>
      <c r="P249" s="121"/>
      <c r="Q249" s="121">
        <v>480</v>
      </c>
      <c r="R249" s="42">
        <f t="shared" ca="1" si="30"/>
        <v>17</v>
      </c>
      <c r="S249" s="42">
        <f t="shared" si="25"/>
        <v>3388.7999999999997</v>
      </c>
      <c r="T249" s="121">
        <f t="shared" ca="1" si="32"/>
        <v>8400</v>
      </c>
      <c r="U249" s="40">
        <v>420</v>
      </c>
      <c r="W249" s="121"/>
      <c r="X249" s="121">
        <f t="shared" si="33"/>
        <v>425</v>
      </c>
      <c r="Y249" s="42">
        <f t="shared" si="26"/>
        <v>3000.5</v>
      </c>
      <c r="Z249" s="42">
        <f t="shared" ca="1" si="27"/>
        <v>78930.8</v>
      </c>
      <c r="AA249" s="42">
        <f t="shared" ca="1" si="28"/>
        <v>16802.80000000001</v>
      </c>
    </row>
    <row r="250" spans="1:27" hidden="1" x14ac:dyDescent="0.3">
      <c r="A250" s="40">
        <v>1399</v>
      </c>
      <c r="B250" s="40" t="s">
        <v>816</v>
      </c>
      <c r="C250" s="40" t="s">
        <v>866</v>
      </c>
      <c r="D250" s="40" t="s">
        <v>1699</v>
      </c>
      <c r="E250" s="40">
        <v>74.02</v>
      </c>
      <c r="F250" s="122" t="s">
        <v>1856</v>
      </c>
      <c r="G250" s="122" t="s">
        <v>799</v>
      </c>
      <c r="H250" s="40">
        <v>35</v>
      </c>
      <c r="I250" s="48">
        <v>43421</v>
      </c>
      <c r="J250" s="48">
        <v>43464</v>
      </c>
      <c r="K250" s="48">
        <v>43567</v>
      </c>
      <c r="L250" s="40">
        <v>43</v>
      </c>
      <c r="M250" s="40">
        <v>146</v>
      </c>
      <c r="N250" s="40">
        <v>10960</v>
      </c>
      <c r="O250" s="42">
        <f t="shared" si="24"/>
        <v>77377.600000000006</v>
      </c>
      <c r="P250" s="121"/>
      <c r="Q250" s="121">
        <v>460</v>
      </c>
      <c r="R250" s="42">
        <f t="shared" ca="1" si="30"/>
        <v>17</v>
      </c>
      <c r="S250" s="42">
        <f t="shared" si="25"/>
        <v>3247.6</v>
      </c>
      <c r="T250" s="121">
        <f t="shared" ca="1" si="32"/>
        <v>7935</v>
      </c>
      <c r="U250" s="40">
        <v>410</v>
      </c>
      <c r="W250" s="121"/>
      <c r="X250" s="121">
        <f t="shared" si="33"/>
        <v>405</v>
      </c>
      <c r="Y250" s="42">
        <f t="shared" si="26"/>
        <v>2859.2999999999997</v>
      </c>
      <c r="Z250" s="42">
        <f t="shared" ca="1" si="27"/>
        <v>78930.8</v>
      </c>
      <c r="AA250" s="42">
        <f t="shared" ca="1" si="28"/>
        <v>16802.80000000001</v>
      </c>
    </row>
    <row r="251" spans="1:27" hidden="1" x14ac:dyDescent="0.3">
      <c r="A251" s="40">
        <v>1400</v>
      </c>
      <c r="B251" s="40" t="s">
        <v>816</v>
      </c>
      <c r="C251" s="40" t="s">
        <v>866</v>
      </c>
      <c r="D251" s="40" t="s">
        <v>1699</v>
      </c>
      <c r="E251" s="40">
        <v>74.03</v>
      </c>
      <c r="F251" s="122" t="s">
        <v>1852</v>
      </c>
      <c r="G251" s="122" t="s">
        <v>794</v>
      </c>
      <c r="H251" s="40">
        <v>35</v>
      </c>
      <c r="I251" s="48">
        <v>43424</v>
      </c>
      <c r="J251" s="48">
        <v>43459</v>
      </c>
      <c r="K251" s="48">
        <v>43570</v>
      </c>
      <c r="L251" s="40">
        <v>35</v>
      </c>
      <c r="M251" s="40">
        <v>146</v>
      </c>
      <c r="N251" s="40">
        <v>10960</v>
      </c>
      <c r="O251" s="42">
        <f t="shared" si="24"/>
        <v>77377.600000000006</v>
      </c>
      <c r="P251" s="121"/>
      <c r="Q251" s="121">
        <v>500</v>
      </c>
      <c r="R251" s="42">
        <f t="shared" ca="1" si="30"/>
        <v>17</v>
      </c>
      <c r="S251" s="42">
        <f t="shared" si="25"/>
        <v>3530</v>
      </c>
      <c r="T251" s="121">
        <f t="shared" ca="1" si="32"/>
        <v>8250</v>
      </c>
      <c r="U251" s="40">
        <v>460</v>
      </c>
      <c r="W251" s="121"/>
      <c r="X251" s="121">
        <f t="shared" si="33"/>
        <v>445</v>
      </c>
      <c r="Y251" s="42">
        <f t="shared" si="26"/>
        <v>3141.7</v>
      </c>
      <c r="Z251" s="42">
        <f t="shared" ca="1" si="27"/>
        <v>78930.8</v>
      </c>
      <c r="AA251" s="42">
        <f t="shared" ca="1" si="28"/>
        <v>16802.80000000001</v>
      </c>
    </row>
    <row r="252" spans="1:27" hidden="1" x14ac:dyDescent="0.3">
      <c r="A252" s="40">
        <v>1401</v>
      </c>
      <c r="B252" s="40" t="s">
        <v>816</v>
      </c>
      <c r="C252" s="40" t="s">
        <v>866</v>
      </c>
      <c r="D252" s="40" t="s">
        <v>1699</v>
      </c>
      <c r="E252" s="40">
        <v>74.040000000000006</v>
      </c>
      <c r="F252" s="122" t="s">
        <v>1853</v>
      </c>
      <c r="G252" s="122" t="s">
        <v>795</v>
      </c>
      <c r="H252" s="40">
        <v>35</v>
      </c>
      <c r="I252" s="48">
        <v>43429</v>
      </c>
      <c r="J252" s="48">
        <v>43461</v>
      </c>
      <c r="K252" s="48">
        <v>43572</v>
      </c>
      <c r="L252" s="40">
        <v>32</v>
      </c>
      <c r="M252" s="40">
        <v>143</v>
      </c>
      <c r="N252" s="40">
        <v>10570</v>
      </c>
      <c r="O252" s="42">
        <f t="shared" si="24"/>
        <v>74624.2</v>
      </c>
      <c r="P252" s="121"/>
      <c r="Q252" s="121">
        <v>480</v>
      </c>
      <c r="R252" s="42">
        <f t="shared" ca="1" si="30"/>
        <v>17</v>
      </c>
      <c r="S252" s="42">
        <f t="shared" si="25"/>
        <v>3388.7999999999997</v>
      </c>
      <c r="T252" s="121">
        <f t="shared" ca="1" si="32"/>
        <v>8160</v>
      </c>
      <c r="U252" s="40">
        <v>420</v>
      </c>
      <c r="W252" s="121"/>
      <c r="X252" s="121">
        <f t="shared" si="33"/>
        <v>425</v>
      </c>
      <c r="Y252" s="42">
        <f t="shared" si="26"/>
        <v>3000.5</v>
      </c>
      <c r="Z252" s="42">
        <f t="shared" ca="1" si="27"/>
        <v>78930.8</v>
      </c>
      <c r="AA252" s="42">
        <f t="shared" ca="1" si="28"/>
        <v>16802.80000000001</v>
      </c>
    </row>
    <row r="253" spans="1:27" hidden="1" x14ac:dyDescent="0.3">
      <c r="A253" s="40">
        <v>1402</v>
      </c>
      <c r="B253" s="40" t="s">
        <v>816</v>
      </c>
      <c r="C253" s="40" t="s">
        <v>866</v>
      </c>
      <c r="D253" s="40" t="s">
        <v>1699</v>
      </c>
      <c r="E253" s="40">
        <v>74.06</v>
      </c>
      <c r="F253" s="122" t="s">
        <v>1854</v>
      </c>
      <c r="G253" s="122" t="s">
        <v>796</v>
      </c>
      <c r="H253" s="40">
        <v>35</v>
      </c>
      <c r="I253" s="48">
        <v>43425</v>
      </c>
      <c r="J253" s="48">
        <v>43465</v>
      </c>
      <c r="K253" s="48">
        <v>43567</v>
      </c>
      <c r="L253" s="40">
        <v>40</v>
      </c>
      <c r="M253" s="40">
        <v>142</v>
      </c>
      <c r="N253" s="40">
        <v>10630</v>
      </c>
      <c r="O253" s="42">
        <f t="shared" si="24"/>
        <v>75047.8</v>
      </c>
      <c r="P253" s="121"/>
      <c r="Q253" s="121">
        <v>480</v>
      </c>
      <c r="R253" s="42">
        <f t="shared" ca="1" si="30"/>
        <v>17</v>
      </c>
      <c r="S253" s="42">
        <f t="shared" si="25"/>
        <v>3388.7999999999997</v>
      </c>
      <c r="T253" s="121">
        <f t="shared" ca="1" si="32"/>
        <v>8400</v>
      </c>
      <c r="U253" s="40">
        <v>421</v>
      </c>
      <c r="W253" s="121"/>
      <c r="X253" s="121">
        <f t="shared" si="33"/>
        <v>425</v>
      </c>
      <c r="Y253" s="42">
        <f t="shared" si="26"/>
        <v>3000.5</v>
      </c>
      <c r="Z253" s="42">
        <f t="shared" ca="1" si="27"/>
        <v>78930.8</v>
      </c>
      <c r="AA253" s="42">
        <f t="shared" ca="1" si="28"/>
        <v>16802.80000000001</v>
      </c>
    </row>
    <row r="254" spans="1:27" hidden="1" x14ac:dyDescent="0.3">
      <c r="A254" s="40">
        <v>1403</v>
      </c>
      <c r="B254" s="40" t="s">
        <v>816</v>
      </c>
      <c r="C254" s="40" t="s">
        <v>866</v>
      </c>
      <c r="D254" s="40" t="s">
        <v>1699</v>
      </c>
      <c r="E254" s="40">
        <v>74.069999999999993</v>
      </c>
      <c r="F254" s="122" t="s">
        <v>1981</v>
      </c>
      <c r="G254" s="122" t="s">
        <v>797</v>
      </c>
      <c r="H254" s="40">
        <v>35</v>
      </c>
      <c r="I254" s="48">
        <v>43423</v>
      </c>
      <c r="J254" s="48">
        <v>43459</v>
      </c>
      <c r="K254" s="48">
        <v>43570</v>
      </c>
      <c r="L254" s="40">
        <v>36</v>
      </c>
      <c r="M254" s="40">
        <v>147</v>
      </c>
      <c r="N254" s="40">
        <v>10810</v>
      </c>
      <c r="O254" s="42">
        <f t="shared" si="24"/>
        <v>76318.599999999991</v>
      </c>
      <c r="P254" s="121"/>
      <c r="Q254" s="121">
        <v>502</v>
      </c>
      <c r="R254" s="42">
        <f t="shared" si="30"/>
        <v>12.94820717131474</v>
      </c>
      <c r="S254" s="42">
        <f t="shared" si="25"/>
        <v>3544.12</v>
      </c>
      <c r="T254" s="121">
        <v>6500</v>
      </c>
      <c r="U254" s="40">
        <v>477</v>
      </c>
      <c r="W254" s="121"/>
      <c r="X254" s="121">
        <f t="shared" si="33"/>
        <v>447</v>
      </c>
      <c r="Y254" s="42">
        <f t="shared" si="26"/>
        <v>3155.82</v>
      </c>
      <c r="Z254" s="42">
        <f t="shared" si="27"/>
        <v>45889.999999999993</v>
      </c>
      <c r="AA254" s="42">
        <f t="shared" si="28"/>
        <v>-30428.6</v>
      </c>
    </row>
    <row r="255" spans="1:27" hidden="1" x14ac:dyDescent="0.3">
      <c r="A255" s="40">
        <v>1404</v>
      </c>
      <c r="B255" s="40" t="s">
        <v>816</v>
      </c>
      <c r="C255" s="40" t="s">
        <v>866</v>
      </c>
      <c r="D255" s="40" t="s">
        <v>1699</v>
      </c>
      <c r="E255" s="40">
        <v>74.08</v>
      </c>
      <c r="F255" s="122" t="s">
        <v>1855</v>
      </c>
      <c r="G255" s="122" t="s">
        <v>798</v>
      </c>
      <c r="H255" s="40">
        <v>35</v>
      </c>
      <c r="I255" s="48">
        <v>43428</v>
      </c>
      <c r="J255" s="48">
        <v>43464</v>
      </c>
      <c r="K255" s="48">
        <v>43572</v>
      </c>
      <c r="L255" s="40">
        <v>36</v>
      </c>
      <c r="M255" s="40">
        <v>144</v>
      </c>
      <c r="N255" s="40">
        <v>10290</v>
      </c>
      <c r="O255" s="42">
        <f t="shared" si="24"/>
        <v>72647.399999999994</v>
      </c>
      <c r="P255" s="121"/>
      <c r="Q255" s="121">
        <v>510</v>
      </c>
      <c r="R255" s="42">
        <f t="shared" ca="1" si="30"/>
        <v>17</v>
      </c>
      <c r="S255" s="42">
        <f t="shared" si="25"/>
        <v>3600.6</v>
      </c>
      <c r="T255" s="121">
        <f ca="1">Q255*R255</f>
        <v>8925</v>
      </c>
      <c r="U255" s="40">
        <v>489</v>
      </c>
      <c r="W255" s="121"/>
      <c r="X255" s="121">
        <f t="shared" si="33"/>
        <v>455</v>
      </c>
      <c r="Y255" s="42">
        <f t="shared" si="26"/>
        <v>3212.2999999999997</v>
      </c>
      <c r="Z255" s="42">
        <f t="shared" ca="1" si="27"/>
        <v>78930.8</v>
      </c>
      <c r="AA255" s="42">
        <f t="shared" ca="1" si="28"/>
        <v>16802.80000000001</v>
      </c>
    </row>
    <row r="256" spans="1:27" hidden="1" x14ac:dyDescent="0.3">
      <c r="A256" s="40">
        <v>1405</v>
      </c>
      <c r="B256" s="40" t="s">
        <v>816</v>
      </c>
      <c r="C256" s="40" t="s">
        <v>866</v>
      </c>
      <c r="D256" s="40" t="s">
        <v>1699</v>
      </c>
      <c r="E256" s="40">
        <v>74.11</v>
      </c>
      <c r="F256" s="122" t="s">
        <v>1856</v>
      </c>
      <c r="G256" s="122" t="s">
        <v>799</v>
      </c>
      <c r="H256" s="40">
        <v>35</v>
      </c>
      <c r="I256" s="48">
        <v>43424</v>
      </c>
      <c r="J256" s="48">
        <v>43459</v>
      </c>
      <c r="K256" s="48">
        <v>43567</v>
      </c>
      <c r="L256" s="40">
        <v>35</v>
      </c>
      <c r="M256" s="40">
        <v>143</v>
      </c>
      <c r="N256" s="40">
        <v>10460</v>
      </c>
      <c r="O256" s="42">
        <f t="shared" si="24"/>
        <v>73847.599999999991</v>
      </c>
      <c r="P256" s="121"/>
      <c r="Q256" s="121">
        <v>490</v>
      </c>
      <c r="R256" s="42">
        <f t="shared" ca="1" si="30"/>
        <v>17</v>
      </c>
      <c r="S256" s="42">
        <f t="shared" si="25"/>
        <v>3459.4</v>
      </c>
      <c r="T256" s="121">
        <f ca="1">Q256*R256</f>
        <v>8452.5</v>
      </c>
      <c r="U256" s="40">
        <v>420</v>
      </c>
      <c r="W256" s="121"/>
      <c r="X256" s="121">
        <f t="shared" si="33"/>
        <v>435</v>
      </c>
      <c r="Y256" s="42">
        <f t="shared" si="26"/>
        <v>3071.1</v>
      </c>
      <c r="Z256" s="42">
        <f t="shared" ca="1" si="27"/>
        <v>78930.8</v>
      </c>
      <c r="AA256" s="42">
        <f t="shared" ca="1" si="28"/>
        <v>16802.80000000001</v>
      </c>
    </row>
    <row r="257" spans="1:27" hidden="1" x14ac:dyDescent="0.3">
      <c r="A257" s="40">
        <v>1406</v>
      </c>
      <c r="B257" s="40" t="s">
        <v>816</v>
      </c>
      <c r="C257" s="40" t="s">
        <v>866</v>
      </c>
      <c r="D257" s="40" t="s">
        <v>1699</v>
      </c>
      <c r="E257" s="40">
        <v>74.209999999999994</v>
      </c>
      <c r="F257" s="122" t="s">
        <v>1857</v>
      </c>
      <c r="G257" s="122" t="s">
        <v>787</v>
      </c>
      <c r="H257" s="40">
        <v>35</v>
      </c>
      <c r="I257" s="48">
        <v>43422</v>
      </c>
      <c r="J257" s="48">
        <v>43457</v>
      </c>
      <c r="K257" s="48">
        <v>43567</v>
      </c>
      <c r="L257" s="121">
        <v>35</v>
      </c>
      <c r="M257" s="121">
        <v>145</v>
      </c>
      <c r="N257" s="121">
        <v>10860</v>
      </c>
      <c r="O257" s="42">
        <f t="shared" si="24"/>
        <v>76671.599999999991</v>
      </c>
      <c r="P257" s="121"/>
      <c r="Q257" s="121">
        <v>790</v>
      </c>
      <c r="R257" s="42">
        <f t="shared" ca="1" si="30"/>
        <v>17</v>
      </c>
      <c r="S257" s="42">
        <f t="shared" si="25"/>
        <v>5577.4000000000005</v>
      </c>
      <c r="T257" s="121">
        <f ca="1">Q257*R257</f>
        <v>11850</v>
      </c>
      <c r="U257" s="121">
        <v>910</v>
      </c>
      <c r="V257" s="121"/>
      <c r="W257" s="121"/>
      <c r="X257" s="121">
        <f t="shared" si="33"/>
        <v>735</v>
      </c>
      <c r="Y257" s="42">
        <f t="shared" si="26"/>
        <v>5189.0999999999995</v>
      </c>
      <c r="Z257" s="42">
        <f t="shared" ca="1" si="27"/>
        <v>78930.8</v>
      </c>
      <c r="AA257" s="42">
        <f t="shared" ca="1" si="28"/>
        <v>16802.80000000001</v>
      </c>
    </row>
    <row r="258" spans="1:27" hidden="1" x14ac:dyDescent="0.3">
      <c r="A258" s="40">
        <v>1407</v>
      </c>
      <c r="B258" s="40" t="s">
        <v>816</v>
      </c>
      <c r="C258" s="40" t="s">
        <v>866</v>
      </c>
      <c r="D258" s="40" t="s">
        <v>1699</v>
      </c>
      <c r="E258" s="40">
        <v>74.25</v>
      </c>
      <c r="F258" s="122" t="s">
        <v>1850</v>
      </c>
      <c r="G258" s="122" t="s">
        <v>800</v>
      </c>
      <c r="H258" s="40">
        <v>35</v>
      </c>
      <c r="I258" s="48">
        <v>43426</v>
      </c>
      <c r="J258" s="48">
        <v>43458</v>
      </c>
      <c r="K258" s="48">
        <v>43579</v>
      </c>
      <c r="L258" s="121">
        <v>32</v>
      </c>
      <c r="M258" s="121">
        <v>153</v>
      </c>
      <c r="N258" s="121">
        <v>11610</v>
      </c>
      <c r="O258" s="42">
        <f t="shared" ref="O258:O321" si="34">(N258/H258)*247.1</f>
        <v>81966.600000000006</v>
      </c>
      <c r="P258" s="121"/>
      <c r="Q258" s="121">
        <v>1200</v>
      </c>
      <c r="R258" s="42">
        <f t="shared" ca="1" si="30"/>
        <v>17</v>
      </c>
      <c r="S258" s="42">
        <f t="shared" ref="S258:S321" si="35">(Q258/H258)*247.1</f>
        <v>8472</v>
      </c>
      <c r="T258" s="121">
        <f ca="1">Q258*R258</f>
        <v>18000</v>
      </c>
      <c r="U258" s="40">
        <v>1000</v>
      </c>
      <c r="W258" s="121"/>
      <c r="X258" s="121">
        <f t="shared" si="33"/>
        <v>1145</v>
      </c>
      <c r="Y258" s="42">
        <f t="shared" ref="Y258:Y321" si="36">(X258/H258)*247.1</f>
        <v>8083.7</v>
      </c>
      <c r="Z258" s="42">
        <f t="shared" ref="Z258:Z321" ca="1" si="37">S258*R258</f>
        <v>78930.8</v>
      </c>
      <c r="AA258" s="42">
        <f t="shared" ref="AA258:AA321" ca="1" si="38">Z258-O258</f>
        <v>16802.80000000001</v>
      </c>
    </row>
    <row r="259" spans="1:27" hidden="1" x14ac:dyDescent="0.3">
      <c r="A259" s="40">
        <v>1408</v>
      </c>
      <c r="B259" s="40" t="s">
        <v>816</v>
      </c>
      <c r="C259" s="40" t="s">
        <v>1712</v>
      </c>
      <c r="D259" s="40" t="s">
        <v>818</v>
      </c>
      <c r="E259" s="40">
        <v>71.040000000000006</v>
      </c>
      <c r="F259" s="122" t="s">
        <v>1982</v>
      </c>
      <c r="G259" s="122" t="s">
        <v>801</v>
      </c>
      <c r="H259" s="40">
        <v>35</v>
      </c>
      <c r="I259" s="48">
        <v>43434</v>
      </c>
      <c r="J259" s="48">
        <v>43480</v>
      </c>
      <c r="K259" s="48">
        <v>43567</v>
      </c>
      <c r="L259" s="121">
        <v>46</v>
      </c>
      <c r="M259" s="121">
        <v>133</v>
      </c>
      <c r="N259" s="121">
        <v>1710</v>
      </c>
      <c r="O259" s="42">
        <f t="shared" si="34"/>
        <v>12072.599999999999</v>
      </c>
      <c r="P259" s="121"/>
      <c r="Q259" s="121">
        <v>960</v>
      </c>
      <c r="R259" s="42">
        <f t="shared" si="30"/>
        <v>18.75</v>
      </c>
      <c r="S259" s="42">
        <f t="shared" si="35"/>
        <v>6777.5999999999995</v>
      </c>
      <c r="T259" s="121">
        <v>18000</v>
      </c>
      <c r="U259" s="121">
        <v>860</v>
      </c>
      <c r="V259" s="121"/>
      <c r="W259" s="121"/>
      <c r="X259" s="121">
        <f t="shared" si="33"/>
        <v>905</v>
      </c>
      <c r="Y259" s="42">
        <f t="shared" si="36"/>
        <v>6389.3</v>
      </c>
      <c r="Z259" s="42">
        <f t="shared" si="37"/>
        <v>127079.99999999999</v>
      </c>
      <c r="AA259" s="42">
        <f t="shared" si="38"/>
        <v>115007.4</v>
      </c>
    </row>
    <row r="260" spans="1:27" hidden="1" x14ac:dyDescent="0.3">
      <c r="A260" s="40">
        <v>1409</v>
      </c>
      <c r="B260" s="40" t="s">
        <v>816</v>
      </c>
      <c r="C260" s="40" t="s">
        <v>1712</v>
      </c>
      <c r="D260" s="40" t="s">
        <v>818</v>
      </c>
      <c r="E260" s="40">
        <v>71.09</v>
      </c>
      <c r="F260" s="122" t="s">
        <v>1844</v>
      </c>
      <c r="G260" s="122" t="s">
        <v>787</v>
      </c>
      <c r="H260" s="40">
        <v>35</v>
      </c>
      <c r="I260" s="48">
        <v>43437</v>
      </c>
      <c r="J260" s="48">
        <v>43483</v>
      </c>
      <c r="K260" s="48">
        <v>43578</v>
      </c>
      <c r="L260" s="121">
        <v>46</v>
      </c>
      <c r="M260" s="121">
        <v>141</v>
      </c>
      <c r="N260" s="121">
        <v>11910</v>
      </c>
      <c r="O260" s="42">
        <f t="shared" si="34"/>
        <v>84084.599999999991</v>
      </c>
      <c r="P260" s="121"/>
      <c r="Q260" s="121">
        <v>1000</v>
      </c>
      <c r="R260" s="42">
        <f t="shared" si="30"/>
        <v>18.7</v>
      </c>
      <c r="S260" s="42">
        <f t="shared" si="35"/>
        <v>7060</v>
      </c>
      <c r="T260" s="121">
        <v>18700</v>
      </c>
      <c r="U260" s="40">
        <v>800</v>
      </c>
      <c r="W260" s="121"/>
      <c r="X260" s="121">
        <f t="shared" si="33"/>
        <v>945</v>
      </c>
      <c r="Y260" s="42">
        <f t="shared" si="36"/>
        <v>6671.7</v>
      </c>
      <c r="Z260" s="42">
        <f t="shared" si="37"/>
        <v>132022</v>
      </c>
      <c r="AA260" s="42">
        <f t="shared" si="38"/>
        <v>47937.400000000009</v>
      </c>
    </row>
    <row r="261" spans="1:27" hidden="1" x14ac:dyDescent="0.3">
      <c r="A261" s="40">
        <v>1410</v>
      </c>
      <c r="B261" s="40" t="s">
        <v>816</v>
      </c>
      <c r="C261" s="40" t="s">
        <v>1712</v>
      </c>
      <c r="D261" s="40" t="s">
        <v>818</v>
      </c>
      <c r="E261" s="40">
        <v>71.099999999999994</v>
      </c>
      <c r="F261" s="122" t="s">
        <v>1845</v>
      </c>
      <c r="G261" s="122" t="s">
        <v>788</v>
      </c>
      <c r="H261" s="40">
        <v>35</v>
      </c>
      <c r="I261" s="48">
        <v>43437</v>
      </c>
      <c r="J261" s="48">
        <v>43483</v>
      </c>
      <c r="K261" s="48">
        <v>43577</v>
      </c>
      <c r="L261" s="121">
        <v>46</v>
      </c>
      <c r="M261" s="121">
        <v>140</v>
      </c>
      <c r="N261" s="121">
        <v>11610</v>
      </c>
      <c r="O261" s="42">
        <f t="shared" si="34"/>
        <v>81966.600000000006</v>
      </c>
      <c r="P261" s="121"/>
      <c r="Q261" s="121">
        <v>1000</v>
      </c>
      <c r="R261" s="42">
        <f t="shared" si="30"/>
        <v>18.7</v>
      </c>
      <c r="S261" s="42">
        <f t="shared" si="35"/>
        <v>7060</v>
      </c>
      <c r="T261" s="121">
        <v>18700</v>
      </c>
      <c r="U261" s="40">
        <v>800</v>
      </c>
      <c r="W261" s="121"/>
      <c r="X261" s="121">
        <f t="shared" si="33"/>
        <v>945</v>
      </c>
      <c r="Y261" s="42">
        <f t="shared" si="36"/>
        <v>6671.7</v>
      </c>
      <c r="Z261" s="42">
        <f t="shared" si="37"/>
        <v>132022</v>
      </c>
      <c r="AA261" s="42">
        <f t="shared" si="38"/>
        <v>50055.399999999994</v>
      </c>
    </row>
    <row r="262" spans="1:27" hidden="1" x14ac:dyDescent="0.3">
      <c r="A262" s="40">
        <v>1411</v>
      </c>
      <c r="B262" s="40" t="s">
        <v>816</v>
      </c>
      <c r="C262" s="40" t="s">
        <v>1712</v>
      </c>
      <c r="D262" s="40" t="s">
        <v>818</v>
      </c>
      <c r="E262" s="40">
        <v>71.11</v>
      </c>
      <c r="F262" s="122" t="s">
        <v>1846</v>
      </c>
      <c r="G262" s="122" t="s">
        <v>789</v>
      </c>
      <c r="H262" s="40">
        <v>35</v>
      </c>
      <c r="I262" s="48">
        <v>43436</v>
      </c>
      <c r="J262" s="48">
        <v>43482</v>
      </c>
      <c r="K262" s="48">
        <v>43577</v>
      </c>
      <c r="L262" s="121">
        <v>46</v>
      </c>
      <c r="M262" s="121">
        <v>141</v>
      </c>
      <c r="N262" s="40">
        <v>11280</v>
      </c>
      <c r="O262" s="42">
        <f t="shared" si="34"/>
        <v>79636.800000000003</v>
      </c>
      <c r="P262" s="121"/>
      <c r="Q262" s="121">
        <v>900</v>
      </c>
      <c r="R262" s="42">
        <f t="shared" si="30"/>
        <v>18.75</v>
      </c>
      <c r="S262" s="42">
        <f t="shared" si="35"/>
        <v>6354</v>
      </c>
      <c r="T262" s="121">
        <v>16875</v>
      </c>
      <c r="U262" s="121">
        <v>800</v>
      </c>
      <c r="V262" s="121"/>
      <c r="W262" s="121"/>
      <c r="X262" s="121">
        <f t="shared" si="33"/>
        <v>845</v>
      </c>
      <c r="Y262" s="42">
        <f t="shared" si="36"/>
        <v>5965.7</v>
      </c>
      <c r="Z262" s="42">
        <f t="shared" si="37"/>
        <v>119137.5</v>
      </c>
      <c r="AA262" s="42">
        <f t="shared" si="38"/>
        <v>39500.699999999997</v>
      </c>
    </row>
    <row r="263" spans="1:27" hidden="1" x14ac:dyDescent="0.3">
      <c r="A263" s="40">
        <v>1412</v>
      </c>
      <c r="B263" s="40" t="s">
        <v>816</v>
      </c>
      <c r="C263" s="40" t="s">
        <v>1712</v>
      </c>
      <c r="D263" s="40" t="s">
        <v>818</v>
      </c>
      <c r="E263" s="40">
        <v>71.12</v>
      </c>
      <c r="F263" s="122" t="s">
        <v>1846</v>
      </c>
      <c r="G263" s="122" t="s">
        <v>789</v>
      </c>
      <c r="H263" s="40">
        <v>35</v>
      </c>
      <c r="I263" s="48">
        <v>43436</v>
      </c>
      <c r="J263" s="48">
        <v>43482</v>
      </c>
      <c r="K263" s="48">
        <v>43577</v>
      </c>
      <c r="L263" s="121">
        <v>46</v>
      </c>
      <c r="M263" s="121">
        <v>141</v>
      </c>
      <c r="N263" s="40">
        <v>11280</v>
      </c>
      <c r="O263" s="42">
        <f t="shared" si="34"/>
        <v>79636.800000000003</v>
      </c>
      <c r="P263" s="121"/>
      <c r="Q263" s="121">
        <v>900</v>
      </c>
      <c r="R263" s="42">
        <f t="shared" ref="R263:R326" si="39">T263/Q263</f>
        <v>18.75</v>
      </c>
      <c r="S263" s="42">
        <f t="shared" si="35"/>
        <v>6354</v>
      </c>
      <c r="T263" s="121">
        <v>16875</v>
      </c>
      <c r="U263" s="40">
        <v>800</v>
      </c>
      <c r="W263" s="121"/>
      <c r="X263" s="121">
        <f t="shared" si="33"/>
        <v>845</v>
      </c>
      <c r="Y263" s="42">
        <f t="shared" si="36"/>
        <v>5965.7</v>
      </c>
      <c r="Z263" s="42">
        <f t="shared" si="37"/>
        <v>119137.5</v>
      </c>
      <c r="AA263" s="42">
        <f t="shared" si="38"/>
        <v>39500.699999999997</v>
      </c>
    </row>
    <row r="264" spans="1:27" hidden="1" x14ac:dyDescent="0.3">
      <c r="A264" s="40">
        <v>1413</v>
      </c>
      <c r="B264" s="40" t="s">
        <v>816</v>
      </c>
      <c r="C264" s="40" t="s">
        <v>1712</v>
      </c>
      <c r="D264" s="40" t="s">
        <v>818</v>
      </c>
      <c r="E264" s="40">
        <v>71.13</v>
      </c>
      <c r="F264" s="122" t="s">
        <v>1847</v>
      </c>
      <c r="G264" s="122" t="s">
        <v>790</v>
      </c>
      <c r="H264" s="40">
        <v>35</v>
      </c>
      <c r="I264" s="48">
        <v>43433</v>
      </c>
      <c r="J264" s="48">
        <v>43479</v>
      </c>
      <c r="K264" s="48">
        <v>43575</v>
      </c>
      <c r="L264" s="40">
        <v>46</v>
      </c>
      <c r="M264" s="121">
        <v>142</v>
      </c>
      <c r="N264" s="67">
        <v>11410</v>
      </c>
      <c r="O264" s="42">
        <f t="shared" si="34"/>
        <v>80554.599999999991</v>
      </c>
      <c r="P264" s="121"/>
      <c r="Q264" s="121">
        <v>920</v>
      </c>
      <c r="R264" s="42">
        <f t="shared" si="39"/>
        <v>18.75</v>
      </c>
      <c r="S264" s="42">
        <f t="shared" si="35"/>
        <v>6495.2</v>
      </c>
      <c r="T264" s="121">
        <v>17250</v>
      </c>
      <c r="U264" s="121">
        <v>840</v>
      </c>
      <c r="V264" s="121"/>
      <c r="W264" s="121"/>
      <c r="X264" s="121">
        <f t="shared" si="33"/>
        <v>865</v>
      </c>
      <c r="Y264" s="42">
        <f t="shared" si="36"/>
        <v>6106.9000000000005</v>
      </c>
      <c r="Z264" s="42">
        <f t="shared" si="37"/>
        <v>121785</v>
      </c>
      <c r="AA264" s="42">
        <f t="shared" si="38"/>
        <v>41230.400000000009</v>
      </c>
    </row>
    <row r="265" spans="1:27" hidden="1" x14ac:dyDescent="0.3">
      <c r="A265" s="40">
        <v>1098</v>
      </c>
      <c r="B265" s="40" t="s">
        <v>1621</v>
      </c>
      <c r="C265" s="40" t="s">
        <v>1622</v>
      </c>
      <c r="D265" s="40" t="s">
        <v>1564</v>
      </c>
      <c r="E265" s="40">
        <v>49.14</v>
      </c>
      <c r="F265" s="122" t="s">
        <v>1848</v>
      </c>
      <c r="G265" s="122" t="s">
        <v>791</v>
      </c>
      <c r="H265" s="40">
        <v>33</v>
      </c>
      <c r="I265" s="48">
        <v>43459</v>
      </c>
      <c r="J265" s="48">
        <v>43491</v>
      </c>
      <c r="K265" s="48">
        <v>43570</v>
      </c>
      <c r="L265" s="40">
        <v>32</v>
      </c>
      <c r="M265" s="121">
        <v>111</v>
      </c>
      <c r="N265" s="40">
        <v>9210</v>
      </c>
      <c r="O265" s="42">
        <f t="shared" si="34"/>
        <v>68963.363636363632</v>
      </c>
      <c r="P265" s="42"/>
      <c r="Q265" s="42">
        <v>908</v>
      </c>
      <c r="R265" s="42">
        <f t="shared" ca="1" si="39"/>
        <v>17</v>
      </c>
      <c r="S265" s="42">
        <f t="shared" si="35"/>
        <v>6798.9939393939394</v>
      </c>
      <c r="T265" s="49">
        <f ca="1">Q265*R265</f>
        <v>11350</v>
      </c>
      <c r="W265" s="121"/>
      <c r="X265" s="49">
        <v>855</v>
      </c>
      <c r="Y265" s="42">
        <f t="shared" si="36"/>
        <v>6402.136363636364</v>
      </c>
      <c r="Z265" s="42">
        <f t="shared" ca="1" si="37"/>
        <v>78930.8</v>
      </c>
      <c r="AA265" s="42">
        <f t="shared" ca="1" si="38"/>
        <v>16802.80000000001</v>
      </c>
    </row>
    <row r="266" spans="1:27" hidden="1" x14ac:dyDescent="0.3">
      <c r="A266" s="40">
        <v>1099</v>
      </c>
      <c r="B266" s="40" t="s">
        <v>1621</v>
      </c>
      <c r="C266" s="40" t="s">
        <v>1623</v>
      </c>
      <c r="D266" s="40" t="s">
        <v>1564</v>
      </c>
      <c r="E266" s="40">
        <v>49.15</v>
      </c>
      <c r="F266" s="122" t="s">
        <v>1849</v>
      </c>
      <c r="G266" s="122" t="s">
        <v>792</v>
      </c>
      <c r="H266" s="40">
        <v>33</v>
      </c>
      <c r="I266" s="48">
        <v>43429</v>
      </c>
      <c r="J266" s="48">
        <v>43466</v>
      </c>
      <c r="K266" s="48">
        <v>43563</v>
      </c>
      <c r="L266" s="40">
        <v>37</v>
      </c>
      <c r="M266" s="121">
        <v>134</v>
      </c>
      <c r="N266" s="40">
        <v>9210</v>
      </c>
      <c r="O266" s="42">
        <f t="shared" si="34"/>
        <v>68963.363636363632</v>
      </c>
      <c r="P266" s="42"/>
      <c r="Q266" s="42">
        <v>908</v>
      </c>
      <c r="R266" s="42">
        <f t="shared" si="39"/>
        <v>11.407488986784141</v>
      </c>
      <c r="S266" s="42">
        <f t="shared" si="35"/>
        <v>6798.9939393939394</v>
      </c>
      <c r="T266" s="49">
        <v>10358</v>
      </c>
      <c r="W266" s="121"/>
      <c r="X266" s="49">
        <v>855</v>
      </c>
      <c r="Y266" s="42">
        <f t="shared" si="36"/>
        <v>6402.136363636364</v>
      </c>
      <c r="Z266" s="42">
        <f t="shared" si="37"/>
        <v>77559.448484848486</v>
      </c>
      <c r="AA266" s="42">
        <f t="shared" si="38"/>
        <v>8596.0848484848539</v>
      </c>
    </row>
    <row r="267" spans="1:27" hidden="1" x14ac:dyDescent="0.3">
      <c r="A267" s="40">
        <v>1100</v>
      </c>
      <c r="B267" s="40" t="s">
        <v>1621</v>
      </c>
      <c r="C267" s="40" t="s">
        <v>1624</v>
      </c>
      <c r="D267" s="40" t="s">
        <v>1564</v>
      </c>
      <c r="E267" s="40">
        <v>49.12</v>
      </c>
      <c r="F267" s="122" t="s">
        <v>1850</v>
      </c>
      <c r="G267" s="122" t="s">
        <v>787</v>
      </c>
      <c r="H267" s="40">
        <v>33</v>
      </c>
      <c r="I267" s="48">
        <v>43452</v>
      </c>
      <c r="J267" s="48">
        <v>43482</v>
      </c>
      <c r="K267" s="48">
        <v>43579</v>
      </c>
      <c r="L267" s="40">
        <v>30</v>
      </c>
      <c r="M267" s="121">
        <v>127</v>
      </c>
      <c r="N267" s="40">
        <v>9210</v>
      </c>
      <c r="O267" s="42">
        <f t="shared" si="34"/>
        <v>68963.363636363632</v>
      </c>
      <c r="P267" s="42"/>
      <c r="Q267" s="42">
        <v>908</v>
      </c>
      <c r="R267" s="42">
        <f t="shared" ca="1" si="39"/>
        <v>17</v>
      </c>
      <c r="S267" s="42">
        <f t="shared" si="35"/>
        <v>6798.9939393939394</v>
      </c>
      <c r="T267" s="49">
        <f t="shared" ref="T267:T281" ca="1" si="40">Q267*R267</f>
        <v>11350</v>
      </c>
      <c r="W267" s="121"/>
      <c r="X267" s="49">
        <v>801</v>
      </c>
      <c r="Y267" s="42">
        <f t="shared" si="36"/>
        <v>5997.7909090909088</v>
      </c>
      <c r="Z267" s="42">
        <f t="shared" ca="1" si="37"/>
        <v>78930.8</v>
      </c>
      <c r="AA267" s="42">
        <f t="shared" ca="1" si="38"/>
        <v>16802.80000000001</v>
      </c>
    </row>
    <row r="268" spans="1:27" hidden="1" x14ac:dyDescent="0.3">
      <c r="A268" s="40">
        <v>1101</v>
      </c>
      <c r="B268" s="40" t="s">
        <v>1621</v>
      </c>
      <c r="C268" s="40" t="s">
        <v>1625</v>
      </c>
      <c r="D268" s="40" t="s">
        <v>1564</v>
      </c>
      <c r="E268" s="40">
        <v>49.22</v>
      </c>
      <c r="F268" s="122" t="s">
        <v>1844</v>
      </c>
      <c r="G268" s="122" t="s">
        <v>787</v>
      </c>
      <c r="H268" s="40">
        <v>33</v>
      </c>
      <c r="I268" s="48">
        <v>43449</v>
      </c>
      <c r="J268" s="48">
        <v>43482</v>
      </c>
      <c r="K268" s="48">
        <v>43579</v>
      </c>
      <c r="L268" s="40">
        <v>33</v>
      </c>
      <c r="M268" s="121">
        <v>130</v>
      </c>
      <c r="N268" s="67">
        <v>9300</v>
      </c>
      <c r="O268" s="42">
        <f t="shared" si="34"/>
        <v>69637.272727272721</v>
      </c>
      <c r="P268" s="42"/>
      <c r="Q268" s="42">
        <v>908</v>
      </c>
      <c r="R268" s="42">
        <f t="shared" ca="1" si="39"/>
        <v>17</v>
      </c>
      <c r="S268" s="42">
        <f t="shared" si="35"/>
        <v>6798.9939393939394</v>
      </c>
      <c r="T268" s="49">
        <f t="shared" ca="1" si="40"/>
        <v>11350</v>
      </c>
      <c r="U268" s="121"/>
      <c r="V268" s="121"/>
      <c r="W268" s="121"/>
      <c r="X268" s="49">
        <v>908</v>
      </c>
      <c r="Y268" s="42">
        <f t="shared" si="36"/>
        <v>6798.9939393939394</v>
      </c>
      <c r="Z268" s="42">
        <f t="shared" ca="1" si="37"/>
        <v>78930.8</v>
      </c>
      <c r="AA268" s="42">
        <f t="shared" ca="1" si="38"/>
        <v>16802.80000000001</v>
      </c>
    </row>
    <row r="269" spans="1:27" hidden="1" x14ac:dyDescent="0.3">
      <c r="A269" s="40">
        <v>1102</v>
      </c>
      <c r="B269" s="40" t="s">
        <v>1621</v>
      </c>
      <c r="C269" s="40" t="s">
        <v>1626</v>
      </c>
      <c r="D269" s="40" t="s">
        <v>1564</v>
      </c>
      <c r="E269" s="40">
        <v>49.17</v>
      </c>
      <c r="F269" s="122" t="s">
        <v>1851</v>
      </c>
      <c r="G269" s="122" t="s">
        <v>793</v>
      </c>
      <c r="H269" s="40">
        <v>33</v>
      </c>
      <c r="I269" s="48">
        <v>43450</v>
      </c>
      <c r="J269" s="48">
        <v>43484</v>
      </c>
      <c r="K269" s="48">
        <v>43579</v>
      </c>
      <c r="L269" s="40">
        <v>34</v>
      </c>
      <c r="M269" s="121">
        <v>129</v>
      </c>
      <c r="N269" s="67">
        <v>9310</v>
      </c>
      <c r="O269" s="42">
        <f t="shared" si="34"/>
        <v>69712.15151515152</v>
      </c>
      <c r="P269" s="42"/>
      <c r="Q269" s="42">
        <v>908</v>
      </c>
      <c r="R269" s="42">
        <f t="shared" ca="1" si="39"/>
        <v>17</v>
      </c>
      <c r="S269" s="42">
        <f t="shared" si="35"/>
        <v>6798.9939393939394</v>
      </c>
      <c r="T269" s="49">
        <f t="shared" ca="1" si="40"/>
        <v>11350</v>
      </c>
      <c r="U269" s="121"/>
      <c r="V269" s="121"/>
      <c r="W269" s="121"/>
      <c r="X269" s="49">
        <v>850</v>
      </c>
      <c r="Y269" s="42">
        <f t="shared" si="36"/>
        <v>6364.69696969697</v>
      </c>
      <c r="Z269" s="42">
        <f t="shared" ca="1" si="37"/>
        <v>78930.8</v>
      </c>
      <c r="AA269" s="42">
        <f t="shared" ca="1" si="38"/>
        <v>16802.80000000001</v>
      </c>
    </row>
    <row r="270" spans="1:27" hidden="1" x14ac:dyDescent="0.3">
      <c r="A270" s="40">
        <v>1103</v>
      </c>
      <c r="B270" s="40" t="s">
        <v>1621</v>
      </c>
      <c r="C270" s="40" t="s">
        <v>1627</v>
      </c>
      <c r="D270" s="40" t="s">
        <v>1564</v>
      </c>
      <c r="E270" s="40">
        <v>49.11</v>
      </c>
      <c r="F270" s="122" t="s">
        <v>1852</v>
      </c>
      <c r="G270" s="122" t="s">
        <v>794</v>
      </c>
      <c r="H270" s="40">
        <v>33</v>
      </c>
      <c r="I270" s="48">
        <v>43449</v>
      </c>
      <c r="J270" s="48">
        <v>43482</v>
      </c>
      <c r="K270" s="48">
        <v>43579</v>
      </c>
      <c r="L270" s="40">
        <v>33</v>
      </c>
      <c r="M270" s="121">
        <v>130</v>
      </c>
      <c r="N270" s="40">
        <v>9010</v>
      </c>
      <c r="O270" s="42">
        <f t="shared" si="34"/>
        <v>67465.787878787873</v>
      </c>
      <c r="P270" s="42"/>
      <c r="Q270" s="42">
        <v>695</v>
      </c>
      <c r="R270" s="42">
        <f t="shared" ca="1" si="39"/>
        <v>17</v>
      </c>
      <c r="S270" s="42">
        <f t="shared" si="35"/>
        <v>5204.075757575758</v>
      </c>
      <c r="T270" s="49">
        <f t="shared" ca="1" si="40"/>
        <v>8687.5</v>
      </c>
      <c r="W270" s="121"/>
      <c r="X270" s="49">
        <v>690</v>
      </c>
      <c r="Y270" s="42">
        <f t="shared" si="36"/>
        <v>5166.636363636364</v>
      </c>
      <c r="Z270" s="42">
        <f t="shared" ca="1" si="37"/>
        <v>78930.8</v>
      </c>
      <c r="AA270" s="42">
        <f t="shared" ca="1" si="38"/>
        <v>16802.80000000001</v>
      </c>
    </row>
    <row r="271" spans="1:27" hidden="1" x14ac:dyDescent="0.3">
      <c r="A271" s="40">
        <v>1104</v>
      </c>
      <c r="B271" s="40" t="s">
        <v>1621</v>
      </c>
      <c r="C271" s="40" t="s">
        <v>1628</v>
      </c>
      <c r="D271" s="40" t="s">
        <v>1564</v>
      </c>
      <c r="E271" s="42">
        <v>49.1</v>
      </c>
      <c r="F271" s="122" t="s">
        <v>1853</v>
      </c>
      <c r="G271" s="122" t="s">
        <v>795</v>
      </c>
      <c r="H271" s="40">
        <v>33</v>
      </c>
      <c r="I271" s="48">
        <v>43429</v>
      </c>
      <c r="J271" s="48">
        <v>43466</v>
      </c>
      <c r="K271" s="48">
        <v>43565</v>
      </c>
      <c r="L271" s="40">
        <v>37</v>
      </c>
      <c r="M271" s="121">
        <v>136</v>
      </c>
      <c r="N271" s="40">
        <v>9210</v>
      </c>
      <c r="O271" s="42">
        <f t="shared" si="34"/>
        <v>68963.363636363632</v>
      </c>
      <c r="P271" s="42"/>
      <c r="Q271" s="42">
        <v>908</v>
      </c>
      <c r="R271" s="42">
        <f t="shared" ca="1" si="39"/>
        <v>17</v>
      </c>
      <c r="S271" s="42">
        <f t="shared" si="35"/>
        <v>6798.9939393939394</v>
      </c>
      <c r="T271" s="49">
        <f t="shared" ca="1" si="40"/>
        <v>11350</v>
      </c>
      <c r="W271" s="121"/>
      <c r="X271" s="49">
        <v>801</v>
      </c>
      <c r="Y271" s="42">
        <f t="shared" si="36"/>
        <v>5997.7909090909088</v>
      </c>
      <c r="Z271" s="42">
        <f t="shared" ca="1" si="37"/>
        <v>78930.8</v>
      </c>
      <c r="AA271" s="42">
        <f t="shared" ca="1" si="38"/>
        <v>16802.80000000001</v>
      </c>
    </row>
    <row r="272" spans="1:27" hidden="1" x14ac:dyDescent="0.3">
      <c r="A272" s="40">
        <v>1105</v>
      </c>
      <c r="B272" s="40" t="s">
        <v>1621</v>
      </c>
      <c r="C272" s="40" t="s">
        <v>1629</v>
      </c>
      <c r="D272" s="40" t="s">
        <v>1564</v>
      </c>
      <c r="E272" s="40">
        <v>49.8</v>
      </c>
      <c r="F272" s="122" t="s">
        <v>1854</v>
      </c>
      <c r="G272" s="122" t="s">
        <v>796</v>
      </c>
      <c r="H272" s="40">
        <v>33</v>
      </c>
      <c r="I272" s="48">
        <v>43450</v>
      </c>
      <c r="J272" s="48">
        <v>43484</v>
      </c>
      <c r="K272" s="48">
        <v>43575</v>
      </c>
      <c r="L272" s="40">
        <v>34</v>
      </c>
      <c r="M272" s="121">
        <v>125</v>
      </c>
      <c r="N272" s="40">
        <v>9010</v>
      </c>
      <c r="O272" s="42">
        <f t="shared" si="34"/>
        <v>67465.787878787873</v>
      </c>
      <c r="P272" s="42"/>
      <c r="Q272" s="42">
        <v>641</v>
      </c>
      <c r="R272" s="42">
        <f t="shared" ca="1" si="39"/>
        <v>17</v>
      </c>
      <c r="S272" s="42">
        <f t="shared" si="35"/>
        <v>4799.7303030303028</v>
      </c>
      <c r="T272" s="49">
        <f t="shared" ca="1" si="40"/>
        <v>8012.5</v>
      </c>
      <c r="W272" s="121"/>
      <c r="X272" s="49">
        <v>642</v>
      </c>
      <c r="Y272" s="42">
        <f t="shared" si="36"/>
        <v>4807.2181818181816</v>
      </c>
      <c r="Z272" s="42">
        <f t="shared" ca="1" si="37"/>
        <v>78930.8</v>
      </c>
      <c r="AA272" s="42">
        <f t="shared" ca="1" si="38"/>
        <v>16802.80000000001</v>
      </c>
    </row>
    <row r="273" spans="1:27" hidden="1" x14ac:dyDescent="0.3">
      <c r="A273" s="40">
        <v>1106</v>
      </c>
      <c r="B273" s="40" t="s">
        <v>1621</v>
      </c>
      <c r="C273" s="40" t="s">
        <v>1630</v>
      </c>
      <c r="D273" s="40" t="s">
        <v>1564</v>
      </c>
      <c r="E273" s="40">
        <v>49.4</v>
      </c>
      <c r="F273" s="122" t="s">
        <v>1981</v>
      </c>
      <c r="G273" s="122" t="s">
        <v>797</v>
      </c>
      <c r="H273" s="40">
        <v>33</v>
      </c>
      <c r="I273" s="48">
        <v>43454</v>
      </c>
      <c r="J273" s="48">
        <v>43491</v>
      </c>
      <c r="K273" s="48">
        <v>43575</v>
      </c>
      <c r="L273" s="40">
        <v>37</v>
      </c>
      <c r="M273" s="40">
        <v>121</v>
      </c>
      <c r="N273" s="40">
        <v>9010</v>
      </c>
      <c r="O273" s="42">
        <f t="shared" si="34"/>
        <v>67465.787878787873</v>
      </c>
      <c r="P273" s="42"/>
      <c r="Q273" s="42">
        <v>641</v>
      </c>
      <c r="R273" s="42">
        <f t="shared" ca="1" si="39"/>
        <v>17</v>
      </c>
      <c r="S273" s="42">
        <f t="shared" si="35"/>
        <v>4799.7303030303028</v>
      </c>
      <c r="T273" s="49">
        <f t="shared" ca="1" si="40"/>
        <v>8012.5</v>
      </c>
      <c r="W273" s="121"/>
      <c r="X273" s="49">
        <v>640</v>
      </c>
      <c r="Y273" s="42">
        <f t="shared" si="36"/>
        <v>4792.242424242424</v>
      </c>
      <c r="Z273" s="42">
        <f t="shared" ca="1" si="37"/>
        <v>78930.8</v>
      </c>
      <c r="AA273" s="42">
        <f t="shared" ca="1" si="38"/>
        <v>16802.80000000001</v>
      </c>
    </row>
    <row r="274" spans="1:27" hidden="1" x14ac:dyDescent="0.3">
      <c r="A274" s="40">
        <v>1107</v>
      </c>
      <c r="B274" s="40" t="s">
        <v>1621</v>
      </c>
      <c r="C274" s="40" t="s">
        <v>1631</v>
      </c>
      <c r="D274" s="40" t="s">
        <v>1564</v>
      </c>
      <c r="E274" s="40">
        <v>49.2</v>
      </c>
      <c r="F274" s="122" t="s">
        <v>1855</v>
      </c>
      <c r="G274" s="122" t="s">
        <v>798</v>
      </c>
      <c r="H274" s="40">
        <v>33</v>
      </c>
      <c r="I274" s="48">
        <v>43444</v>
      </c>
      <c r="J274" s="48">
        <v>43479</v>
      </c>
      <c r="K274" s="48">
        <v>43575</v>
      </c>
      <c r="L274" s="40">
        <v>35</v>
      </c>
      <c r="M274" s="40">
        <v>131</v>
      </c>
      <c r="N274" s="40">
        <v>9110</v>
      </c>
      <c r="O274" s="42">
        <f t="shared" si="34"/>
        <v>68214.57575757576</v>
      </c>
      <c r="P274" s="42"/>
      <c r="Q274" s="42">
        <v>802</v>
      </c>
      <c r="R274" s="42">
        <f t="shared" ca="1" si="39"/>
        <v>17</v>
      </c>
      <c r="S274" s="42">
        <f t="shared" si="35"/>
        <v>6005.2787878787885</v>
      </c>
      <c r="T274" s="49">
        <f t="shared" ca="1" si="40"/>
        <v>10025</v>
      </c>
      <c r="W274" s="121"/>
      <c r="X274" s="49">
        <v>800</v>
      </c>
      <c r="Y274" s="42">
        <f t="shared" si="36"/>
        <v>5990.30303030303</v>
      </c>
      <c r="Z274" s="42">
        <f t="shared" ca="1" si="37"/>
        <v>78930.8</v>
      </c>
      <c r="AA274" s="42">
        <f t="shared" ca="1" si="38"/>
        <v>16802.80000000001</v>
      </c>
    </row>
    <row r="275" spans="1:27" hidden="1" x14ac:dyDescent="0.3">
      <c r="A275" s="40">
        <v>1108</v>
      </c>
      <c r="B275" s="40" t="s">
        <v>1621</v>
      </c>
      <c r="C275" s="40" t="s">
        <v>1632</v>
      </c>
      <c r="D275" s="40" t="s">
        <v>1564</v>
      </c>
      <c r="E275" s="40">
        <v>49.16</v>
      </c>
      <c r="F275" s="122" t="s">
        <v>1856</v>
      </c>
      <c r="G275" s="122" t="s">
        <v>799</v>
      </c>
      <c r="H275" s="40">
        <v>33</v>
      </c>
      <c r="I275" s="48">
        <v>43432</v>
      </c>
      <c r="J275" s="48">
        <v>43466</v>
      </c>
      <c r="K275" s="48">
        <v>43576</v>
      </c>
      <c r="L275" s="40">
        <v>34</v>
      </c>
      <c r="M275" s="40">
        <v>144</v>
      </c>
      <c r="N275" s="40">
        <v>9230</v>
      </c>
      <c r="O275" s="42">
        <f t="shared" si="34"/>
        <v>69113.121212121216</v>
      </c>
      <c r="P275" s="42"/>
      <c r="Q275" s="42">
        <v>871</v>
      </c>
      <c r="R275" s="42">
        <f t="shared" ca="1" si="39"/>
        <v>17</v>
      </c>
      <c r="S275" s="42">
        <f t="shared" si="35"/>
        <v>6521.9424242424238</v>
      </c>
      <c r="T275" s="49">
        <f t="shared" ca="1" si="40"/>
        <v>11976.25</v>
      </c>
      <c r="W275" s="121"/>
      <c r="X275" s="49">
        <v>785</v>
      </c>
      <c r="Y275" s="42">
        <f t="shared" si="36"/>
        <v>5877.984848484849</v>
      </c>
      <c r="Z275" s="42">
        <f t="shared" ca="1" si="37"/>
        <v>78930.8</v>
      </c>
      <c r="AA275" s="42">
        <f t="shared" ca="1" si="38"/>
        <v>16802.80000000001</v>
      </c>
    </row>
    <row r="276" spans="1:27" hidden="1" x14ac:dyDescent="0.3">
      <c r="A276" s="40">
        <v>1109</v>
      </c>
      <c r="B276" s="40" t="s">
        <v>1621</v>
      </c>
      <c r="C276" s="40" t="s">
        <v>1633</v>
      </c>
      <c r="D276" s="40" t="s">
        <v>1564</v>
      </c>
      <c r="E276" s="40">
        <v>49.09</v>
      </c>
      <c r="F276" s="122" t="s">
        <v>1852</v>
      </c>
      <c r="G276" s="122" t="s">
        <v>794</v>
      </c>
      <c r="H276" s="40">
        <v>33</v>
      </c>
      <c r="I276" s="48">
        <v>43439</v>
      </c>
      <c r="J276" s="48">
        <v>43476</v>
      </c>
      <c r="K276" s="48">
        <v>43580</v>
      </c>
      <c r="L276" s="40">
        <v>37</v>
      </c>
      <c r="M276" s="40">
        <v>141</v>
      </c>
      <c r="N276" s="40">
        <v>9080</v>
      </c>
      <c r="O276" s="42">
        <f t="shared" si="34"/>
        <v>67989.939393939392</v>
      </c>
      <c r="P276" s="42"/>
      <c r="Q276" s="42">
        <v>876</v>
      </c>
      <c r="R276" s="42">
        <f t="shared" ca="1" si="39"/>
        <v>17</v>
      </c>
      <c r="S276" s="42">
        <f t="shared" si="35"/>
        <v>6559.3818181818187</v>
      </c>
      <c r="T276" s="49">
        <f t="shared" ca="1" si="40"/>
        <v>12045</v>
      </c>
      <c r="W276" s="121"/>
      <c r="X276" s="49">
        <v>876</v>
      </c>
      <c r="Y276" s="42">
        <f t="shared" si="36"/>
        <v>6559.3818181818187</v>
      </c>
      <c r="Z276" s="42">
        <f t="shared" ca="1" si="37"/>
        <v>78930.8</v>
      </c>
      <c r="AA276" s="42">
        <f t="shared" ca="1" si="38"/>
        <v>16802.80000000001</v>
      </c>
    </row>
    <row r="277" spans="1:27" hidden="1" x14ac:dyDescent="0.3">
      <c r="A277" s="40">
        <v>1110</v>
      </c>
      <c r="B277" s="40" t="s">
        <v>1621</v>
      </c>
      <c r="C277" s="40" t="s">
        <v>1634</v>
      </c>
      <c r="D277" s="40" t="s">
        <v>1564</v>
      </c>
      <c r="E277" s="121">
        <v>49.01</v>
      </c>
      <c r="F277" s="122" t="s">
        <v>1853</v>
      </c>
      <c r="G277" s="122" t="s">
        <v>795</v>
      </c>
      <c r="H277" s="40">
        <v>33</v>
      </c>
      <c r="I277" s="48">
        <v>43429</v>
      </c>
      <c r="J277" s="48">
        <v>43466</v>
      </c>
      <c r="K277" s="48">
        <v>43572</v>
      </c>
      <c r="L277" s="40">
        <v>37</v>
      </c>
      <c r="M277" s="40">
        <v>143</v>
      </c>
      <c r="N277" s="40">
        <v>10380</v>
      </c>
      <c r="O277" s="42">
        <f t="shared" si="34"/>
        <v>77724.181818181823</v>
      </c>
      <c r="P277" s="42"/>
      <c r="Q277" s="42">
        <v>866</v>
      </c>
      <c r="R277" s="42">
        <f t="shared" ca="1" si="39"/>
        <v>17</v>
      </c>
      <c r="S277" s="42">
        <f t="shared" si="35"/>
        <v>6484.5030303030298</v>
      </c>
      <c r="T277" s="49">
        <f t="shared" ca="1" si="40"/>
        <v>11907.5</v>
      </c>
      <c r="W277" s="121"/>
      <c r="X277" s="49">
        <v>800</v>
      </c>
      <c r="Y277" s="42">
        <f t="shared" si="36"/>
        <v>5990.30303030303</v>
      </c>
      <c r="Z277" s="42">
        <f t="shared" ca="1" si="37"/>
        <v>78930.8</v>
      </c>
      <c r="AA277" s="42">
        <f t="shared" ca="1" si="38"/>
        <v>16802.80000000001</v>
      </c>
    </row>
    <row r="278" spans="1:27" hidden="1" x14ac:dyDescent="0.3">
      <c r="A278" s="40">
        <v>1111</v>
      </c>
      <c r="B278" s="40" t="s">
        <v>1621</v>
      </c>
      <c r="C278" s="40" t="s">
        <v>1635</v>
      </c>
      <c r="D278" s="40" t="s">
        <v>1564</v>
      </c>
      <c r="E278" s="40">
        <v>49.12</v>
      </c>
      <c r="F278" s="122" t="s">
        <v>1854</v>
      </c>
      <c r="G278" s="122" t="s">
        <v>796</v>
      </c>
      <c r="H278" s="40">
        <v>33</v>
      </c>
      <c r="I278" s="48">
        <v>43449</v>
      </c>
      <c r="J278" s="48">
        <v>43485</v>
      </c>
      <c r="K278" s="48">
        <v>43585</v>
      </c>
      <c r="L278" s="40">
        <v>36</v>
      </c>
      <c r="M278" s="40">
        <v>136</v>
      </c>
      <c r="N278" s="40">
        <v>9420</v>
      </c>
      <c r="O278" s="42">
        <f t="shared" si="34"/>
        <v>70535.818181818177</v>
      </c>
      <c r="P278" s="42"/>
      <c r="Q278" s="42">
        <v>754</v>
      </c>
      <c r="R278" s="42">
        <f t="shared" ca="1" si="39"/>
        <v>17</v>
      </c>
      <c r="S278" s="42">
        <f t="shared" si="35"/>
        <v>5645.8606060606062</v>
      </c>
      <c r="T278" s="49">
        <f t="shared" ca="1" si="40"/>
        <v>10367.5</v>
      </c>
      <c r="W278" s="121"/>
      <c r="X278" s="49">
        <v>660</v>
      </c>
      <c r="Y278" s="42">
        <f t="shared" si="36"/>
        <v>4942</v>
      </c>
      <c r="Z278" s="42">
        <f t="shared" ca="1" si="37"/>
        <v>78930.8</v>
      </c>
      <c r="AA278" s="42">
        <f t="shared" ca="1" si="38"/>
        <v>16802.80000000001</v>
      </c>
    </row>
    <row r="279" spans="1:27" hidden="1" x14ac:dyDescent="0.3">
      <c r="A279" s="40">
        <v>1112</v>
      </c>
      <c r="B279" s="40" t="s">
        <v>1621</v>
      </c>
      <c r="C279" s="40" t="s">
        <v>1636</v>
      </c>
      <c r="D279" s="40" t="s">
        <v>1564</v>
      </c>
      <c r="E279" s="40">
        <v>49.6</v>
      </c>
      <c r="F279" s="122" t="s">
        <v>1981</v>
      </c>
      <c r="G279" s="122" t="s">
        <v>797</v>
      </c>
      <c r="H279" s="40">
        <v>33</v>
      </c>
      <c r="I279" s="48">
        <v>43429</v>
      </c>
      <c r="J279" s="48">
        <v>43468</v>
      </c>
      <c r="K279" s="48">
        <v>43596</v>
      </c>
      <c r="L279" s="40">
        <v>39</v>
      </c>
      <c r="M279" s="40">
        <v>167</v>
      </c>
      <c r="N279" s="40">
        <v>9170</v>
      </c>
      <c r="O279" s="42">
        <f t="shared" si="34"/>
        <v>68663.84848484848</v>
      </c>
      <c r="P279" s="42"/>
      <c r="Q279" s="42">
        <v>866</v>
      </c>
      <c r="R279" s="42">
        <f t="shared" ca="1" si="39"/>
        <v>17</v>
      </c>
      <c r="S279" s="42">
        <f t="shared" si="35"/>
        <v>6484.5030303030298</v>
      </c>
      <c r="T279" s="49">
        <f t="shared" ca="1" si="40"/>
        <v>11907.5</v>
      </c>
      <c r="W279" s="121"/>
      <c r="X279" s="49">
        <v>790</v>
      </c>
      <c r="Y279" s="42">
        <f t="shared" si="36"/>
        <v>5915.424242424242</v>
      </c>
      <c r="Z279" s="42">
        <f t="shared" ca="1" si="37"/>
        <v>78930.8</v>
      </c>
      <c r="AA279" s="42">
        <f t="shared" ca="1" si="38"/>
        <v>16802.80000000001</v>
      </c>
    </row>
    <row r="280" spans="1:27" hidden="1" x14ac:dyDescent="0.3">
      <c r="A280" s="40">
        <v>1113</v>
      </c>
      <c r="B280" s="40" t="s">
        <v>1621</v>
      </c>
      <c r="C280" s="40" t="s">
        <v>1637</v>
      </c>
      <c r="D280" s="40" t="s">
        <v>1564</v>
      </c>
      <c r="E280" s="40">
        <v>49.7</v>
      </c>
      <c r="F280" s="122" t="s">
        <v>1855</v>
      </c>
      <c r="G280" s="122" t="s">
        <v>798</v>
      </c>
      <c r="H280" s="40">
        <v>33</v>
      </c>
      <c r="I280" s="48">
        <v>43439</v>
      </c>
      <c r="J280" s="48">
        <v>43473</v>
      </c>
      <c r="K280" s="48">
        <v>43583</v>
      </c>
      <c r="L280" s="40">
        <v>34</v>
      </c>
      <c r="M280" s="40">
        <v>144</v>
      </c>
      <c r="N280" s="40">
        <v>9620</v>
      </c>
      <c r="O280" s="42">
        <f t="shared" si="34"/>
        <v>72033.393939393936</v>
      </c>
      <c r="P280" s="42"/>
      <c r="Q280" s="42">
        <v>826</v>
      </c>
      <c r="R280" s="42">
        <f t="shared" ca="1" si="39"/>
        <v>17</v>
      </c>
      <c r="S280" s="42">
        <f t="shared" si="35"/>
        <v>6184.9878787878788</v>
      </c>
      <c r="T280" s="49">
        <f t="shared" ca="1" si="40"/>
        <v>10325</v>
      </c>
      <c r="W280" s="121"/>
      <c r="X280" s="49">
        <v>746</v>
      </c>
      <c r="Y280" s="42">
        <f t="shared" si="36"/>
        <v>5585.9575757575758</v>
      </c>
      <c r="Z280" s="42">
        <f t="shared" ca="1" si="37"/>
        <v>78930.8</v>
      </c>
      <c r="AA280" s="42">
        <f t="shared" ca="1" si="38"/>
        <v>16802.80000000001</v>
      </c>
    </row>
    <row r="281" spans="1:27" hidden="1" x14ac:dyDescent="0.3">
      <c r="A281" s="40">
        <v>1114</v>
      </c>
      <c r="B281" s="40" t="s">
        <v>1621</v>
      </c>
      <c r="C281" s="40" t="s">
        <v>1638</v>
      </c>
      <c r="D281" s="40" t="s">
        <v>1564</v>
      </c>
      <c r="E281" s="40">
        <v>49.13</v>
      </c>
      <c r="F281" s="122" t="s">
        <v>1856</v>
      </c>
      <c r="G281" s="122" t="s">
        <v>799</v>
      </c>
      <c r="H281" s="40">
        <v>33</v>
      </c>
      <c r="I281" s="48">
        <v>43444</v>
      </c>
      <c r="J281" s="48">
        <v>43480</v>
      </c>
      <c r="K281" s="48">
        <v>43565</v>
      </c>
      <c r="L281" s="40">
        <v>36</v>
      </c>
      <c r="M281" s="121">
        <v>121</v>
      </c>
      <c r="N281" s="121">
        <v>9210</v>
      </c>
      <c r="O281" s="42">
        <f t="shared" si="34"/>
        <v>68963.363636363632</v>
      </c>
      <c r="P281" s="42"/>
      <c r="Q281" s="42">
        <v>641</v>
      </c>
      <c r="R281" s="42">
        <f t="shared" ca="1" si="39"/>
        <v>17</v>
      </c>
      <c r="S281" s="42">
        <f t="shared" si="35"/>
        <v>4799.7303030303028</v>
      </c>
      <c r="T281" s="49">
        <f t="shared" ca="1" si="40"/>
        <v>8012.5</v>
      </c>
      <c r="U281" s="121"/>
      <c r="W281" s="121"/>
      <c r="X281" s="49">
        <v>640</v>
      </c>
      <c r="Y281" s="42">
        <f t="shared" si="36"/>
        <v>4792.242424242424</v>
      </c>
      <c r="Z281" s="42">
        <f t="shared" ca="1" si="37"/>
        <v>78930.8</v>
      </c>
      <c r="AA281" s="42">
        <f t="shared" ca="1" si="38"/>
        <v>16802.80000000001</v>
      </c>
    </row>
    <row r="282" spans="1:27" hidden="1" x14ac:dyDescent="0.3">
      <c r="A282" s="40">
        <v>941</v>
      </c>
      <c r="B282" s="40" t="s">
        <v>1093</v>
      </c>
      <c r="C282" s="40" t="s">
        <v>958</v>
      </c>
      <c r="D282" s="40" t="s">
        <v>959</v>
      </c>
      <c r="E282" s="40">
        <v>100.1</v>
      </c>
      <c r="F282" s="122" t="s">
        <v>1848</v>
      </c>
      <c r="G282" s="122" t="s">
        <v>791</v>
      </c>
      <c r="H282" s="40">
        <v>35</v>
      </c>
      <c r="I282" s="48">
        <v>43422</v>
      </c>
      <c r="J282" s="48">
        <v>43466</v>
      </c>
      <c r="K282" s="48">
        <v>43595</v>
      </c>
      <c r="L282" s="40">
        <v>44</v>
      </c>
      <c r="M282" s="40">
        <v>173</v>
      </c>
      <c r="N282" s="40">
        <v>10160</v>
      </c>
      <c r="O282" s="42">
        <f t="shared" si="34"/>
        <v>71729.599999999991</v>
      </c>
      <c r="P282" s="42"/>
      <c r="Q282" s="42">
        <v>521</v>
      </c>
      <c r="R282" s="42">
        <f t="shared" ca="1" si="39"/>
        <v>17</v>
      </c>
      <c r="S282" s="42">
        <f t="shared" si="35"/>
        <v>3678.26</v>
      </c>
      <c r="T282" s="49">
        <f t="shared" ref="T282:T294" ca="1" si="41">R282*Q282</f>
        <v>8987.25</v>
      </c>
      <c r="W282" s="121"/>
      <c r="X282" s="49">
        <v>494</v>
      </c>
      <c r="Y282" s="42">
        <f t="shared" si="36"/>
        <v>3487.64</v>
      </c>
      <c r="Z282" s="42">
        <f t="shared" ca="1" si="37"/>
        <v>78930.8</v>
      </c>
      <c r="AA282" s="42">
        <f t="shared" ca="1" si="38"/>
        <v>16802.80000000001</v>
      </c>
    </row>
    <row r="283" spans="1:27" hidden="1" x14ac:dyDescent="0.3">
      <c r="A283" s="40">
        <v>942</v>
      </c>
      <c r="B283" s="40" t="s">
        <v>1093</v>
      </c>
      <c r="C283" s="40" t="s">
        <v>958</v>
      </c>
      <c r="D283" s="40" t="s">
        <v>959</v>
      </c>
      <c r="E283" s="40">
        <v>100.23</v>
      </c>
      <c r="F283" s="122" t="s">
        <v>1849</v>
      </c>
      <c r="G283" s="122" t="s">
        <v>792</v>
      </c>
      <c r="H283" s="40">
        <v>35</v>
      </c>
      <c r="I283" s="48">
        <v>43431</v>
      </c>
      <c r="J283" s="48">
        <v>43476</v>
      </c>
      <c r="K283" s="48">
        <v>43595</v>
      </c>
      <c r="L283" s="40">
        <v>45</v>
      </c>
      <c r="M283" s="40">
        <v>164</v>
      </c>
      <c r="N283" s="40">
        <v>9680</v>
      </c>
      <c r="O283" s="42">
        <f t="shared" si="34"/>
        <v>68340.799999999988</v>
      </c>
      <c r="P283" s="42"/>
      <c r="Q283" s="42">
        <v>710</v>
      </c>
      <c r="R283" s="42">
        <f t="shared" ca="1" si="39"/>
        <v>17</v>
      </c>
      <c r="S283" s="42">
        <f t="shared" si="35"/>
        <v>5012.5999999999995</v>
      </c>
      <c r="T283" s="49">
        <f t="shared" ca="1" si="41"/>
        <v>12070</v>
      </c>
      <c r="W283" s="121"/>
      <c r="X283" s="49">
        <v>494</v>
      </c>
      <c r="Y283" s="42">
        <f t="shared" si="36"/>
        <v>3487.64</v>
      </c>
      <c r="Z283" s="42">
        <f t="shared" ca="1" si="37"/>
        <v>78930.8</v>
      </c>
      <c r="AA283" s="42">
        <f t="shared" ca="1" si="38"/>
        <v>16802.80000000001</v>
      </c>
    </row>
    <row r="284" spans="1:27" hidden="1" x14ac:dyDescent="0.3">
      <c r="A284" s="40">
        <v>943</v>
      </c>
      <c r="B284" s="40" t="s">
        <v>1093</v>
      </c>
      <c r="C284" s="40" t="s">
        <v>958</v>
      </c>
      <c r="D284" s="40" t="s">
        <v>959</v>
      </c>
      <c r="E284" s="40">
        <v>100.24</v>
      </c>
      <c r="F284" s="122" t="s">
        <v>1850</v>
      </c>
      <c r="G284" s="122" t="s">
        <v>787</v>
      </c>
      <c r="H284" s="40">
        <v>35</v>
      </c>
      <c r="I284" s="48">
        <v>43429</v>
      </c>
      <c r="J284" s="48">
        <v>43474</v>
      </c>
      <c r="K284" s="48">
        <v>43593</v>
      </c>
      <c r="L284" s="40">
        <v>45</v>
      </c>
      <c r="M284" s="40">
        <v>164</v>
      </c>
      <c r="N284" s="40">
        <v>9900</v>
      </c>
      <c r="O284" s="42">
        <f t="shared" si="34"/>
        <v>69893.999999999985</v>
      </c>
      <c r="P284" s="42"/>
      <c r="Q284" s="42">
        <v>740</v>
      </c>
      <c r="R284" s="42">
        <f t="shared" ca="1" si="39"/>
        <v>17</v>
      </c>
      <c r="S284" s="42">
        <f t="shared" si="35"/>
        <v>5224.3999999999996</v>
      </c>
      <c r="T284" s="49">
        <f t="shared" ca="1" si="41"/>
        <v>12765</v>
      </c>
      <c r="U284" s="121"/>
      <c r="V284" s="121"/>
      <c r="W284" s="121"/>
      <c r="X284" s="49">
        <v>494</v>
      </c>
      <c r="Y284" s="42">
        <f t="shared" si="36"/>
        <v>3487.64</v>
      </c>
      <c r="Z284" s="42">
        <f t="shared" ca="1" si="37"/>
        <v>78930.8</v>
      </c>
      <c r="AA284" s="42">
        <f t="shared" ca="1" si="38"/>
        <v>16802.80000000001</v>
      </c>
    </row>
    <row r="285" spans="1:27" hidden="1" x14ac:dyDescent="0.3">
      <c r="A285" s="40">
        <v>944</v>
      </c>
      <c r="B285" s="40" t="s">
        <v>1093</v>
      </c>
      <c r="C285" s="40" t="s">
        <v>958</v>
      </c>
      <c r="D285" s="40" t="s">
        <v>959</v>
      </c>
      <c r="E285" s="40">
        <v>100.25</v>
      </c>
      <c r="F285" s="122" t="s">
        <v>1844</v>
      </c>
      <c r="G285" s="122" t="s">
        <v>787</v>
      </c>
      <c r="H285" s="40">
        <v>35</v>
      </c>
      <c r="I285" s="48">
        <v>43428</v>
      </c>
      <c r="J285" s="48">
        <v>43471</v>
      </c>
      <c r="K285" s="48">
        <v>43592</v>
      </c>
      <c r="L285" s="40">
        <v>43</v>
      </c>
      <c r="M285" s="40">
        <v>164</v>
      </c>
      <c r="N285" s="40">
        <v>9790</v>
      </c>
      <c r="O285" s="42">
        <f t="shared" si="34"/>
        <v>69117.399999999994</v>
      </c>
      <c r="P285" s="42"/>
      <c r="Q285" s="42">
        <v>920</v>
      </c>
      <c r="R285" s="42">
        <f t="shared" ca="1" si="39"/>
        <v>17</v>
      </c>
      <c r="S285" s="42">
        <f t="shared" si="35"/>
        <v>6495.2</v>
      </c>
      <c r="T285" s="49">
        <f t="shared" ca="1" si="41"/>
        <v>15870</v>
      </c>
      <c r="W285" s="121"/>
      <c r="X285" s="49">
        <v>800</v>
      </c>
      <c r="Y285" s="42">
        <f t="shared" si="36"/>
        <v>5648</v>
      </c>
      <c r="Z285" s="42">
        <f t="shared" ca="1" si="37"/>
        <v>78930.8</v>
      </c>
      <c r="AA285" s="42">
        <f t="shared" ca="1" si="38"/>
        <v>16802.80000000001</v>
      </c>
    </row>
    <row r="286" spans="1:27" hidden="1" x14ac:dyDescent="0.3">
      <c r="A286" s="40">
        <v>945</v>
      </c>
      <c r="B286" s="40" t="s">
        <v>1093</v>
      </c>
      <c r="C286" s="40" t="s">
        <v>958</v>
      </c>
      <c r="D286" s="40" t="s">
        <v>959</v>
      </c>
      <c r="E286" s="40">
        <v>100.26</v>
      </c>
      <c r="F286" s="122" t="s">
        <v>1851</v>
      </c>
      <c r="G286" s="122" t="s">
        <v>793</v>
      </c>
      <c r="H286" s="40">
        <v>35</v>
      </c>
      <c r="I286" s="48">
        <v>43427</v>
      </c>
      <c r="J286" s="48">
        <v>43471</v>
      </c>
      <c r="K286" s="48">
        <v>43593</v>
      </c>
      <c r="L286" s="40">
        <v>44</v>
      </c>
      <c r="M286" s="40">
        <v>166</v>
      </c>
      <c r="N286" s="40">
        <v>9790</v>
      </c>
      <c r="O286" s="42">
        <f t="shared" si="34"/>
        <v>69117.399999999994</v>
      </c>
      <c r="P286" s="42"/>
      <c r="Q286" s="42">
        <v>925</v>
      </c>
      <c r="R286" s="42">
        <f t="shared" ca="1" si="39"/>
        <v>17</v>
      </c>
      <c r="S286" s="42">
        <f t="shared" si="35"/>
        <v>6530.4999999999991</v>
      </c>
      <c r="T286" s="49">
        <f t="shared" ca="1" si="41"/>
        <v>15725</v>
      </c>
      <c r="W286" s="121"/>
      <c r="X286" s="49">
        <v>850</v>
      </c>
      <c r="Y286" s="42">
        <f t="shared" si="36"/>
        <v>6001</v>
      </c>
      <c r="Z286" s="42">
        <f t="shared" ca="1" si="37"/>
        <v>78930.8</v>
      </c>
      <c r="AA286" s="42">
        <f t="shared" ca="1" si="38"/>
        <v>16802.80000000001</v>
      </c>
    </row>
    <row r="287" spans="1:27" hidden="1" x14ac:dyDescent="0.3">
      <c r="A287" s="40">
        <v>946</v>
      </c>
      <c r="B287" s="40" t="s">
        <v>1093</v>
      </c>
      <c r="C287" s="40" t="s">
        <v>958</v>
      </c>
      <c r="D287" s="40" t="s">
        <v>959</v>
      </c>
      <c r="E287" s="40">
        <v>100.22</v>
      </c>
      <c r="F287" s="122" t="s">
        <v>1852</v>
      </c>
      <c r="G287" s="122" t="s">
        <v>794</v>
      </c>
      <c r="H287" s="40">
        <v>35</v>
      </c>
      <c r="I287" s="48">
        <v>43430</v>
      </c>
      <c r="J287" s="48">
        <v>43475</v>
      </c>
      <c r="K287" s="48">
        <v>43596</v>
      </c>
      <c r="L287" s="40">
        <v>45</v>
      </c>
      <c r="M287" s="40">
        <v>166</v>
      </c>
      <c r="N287" s="40">
        <v>10040</v>
      </c>
      <c r="O287" s="42">
        <f t="shared" si="34"/>
        <v>70882.399999999994</v>
      </c>
      <c r="P287" s="42"/>
      <c r="Q287" s="42">
        <v>883</v>
      </c>
      <c r="R287" s="42">
        <f t="shared" ca="1" si="39"/>
        <v>17</v>
      </c>
      <c r="S287" s="42">
        <f t="shared" si="35"/>
        <v>6233.98</v>
      </c>
      <c r="T287" s="49">
        <f t="shared" ca="1" si="41"/>
        <v>13907.25</v>
      </c>
      <c r="W287" s="121"/>
      <c r="X287" s="49">
        <v>725</v>
      </c>
      <c r="Y287" s="42">
        <f t="shared" si="36"/>
        <v>5118.5</v>
      </c>
      <c r="Z287" s="42">
        <f t="shared" ca="1" si="37"/>
        <v>78930.8</v>
      </c>
      <c r="AA287" s="42">
        <f t="shared" ca="1" si="38"/>
        <v>16802.80000000001</v>
      </c>
    </row>
    <row r="288" spans="1:27" hidden="1" x14ac:dyDescent="0.3">
      <c r="A288" s="40">
        <v>947</v>
      </c>
      <c r="B288" s="40" t="s">
        <v>1093</v>
      </c>
      <c r="C288" s="40" t="s">
        <v>958</v>
      </c>
      <c r="D288" s="40" t="s">
        <v>959</v>
      </c>
      <c r="E288" s="40">
        <v>100.3</v>
      </c>
      <c r="F288" s="122" t="s">
        <v>1853</v>
      </c>
      <c r="G288" s="122" t="s">
        <v>795</v>
      </c>
      <c r="H288" s="40">
        <v>35</v>
      </c>
      <c r="I288" s="48">
        <v>43428</v>
      </c>
      <c r="J288" s="48">
        <v>43471</v>
      </c>
      <c r="K288" s="48">
        <v>43602</v>
      </c>
      <c r="L288" s="40">
        <v>43</v>
      </c>
      <c r="M288" s="40">
        <v>174</v>
      </c>
      <c r="N288" s="40">
        <v>9960</v>
      </c>
      <c r="O288" s="42">
        <f t="shared" si="34"/>
        <v>70317.599999999991</v>
      </c>
      <c r="P288" s="42"/>
      <c r="Q288" s="42">
        <v>470</v>
      </c>
      <c r="R288" s="42">
        <f t="shared" ca="1" si="39"/>
        <v>17</v>
      </c>
      <c r="S288" s="42">
        <f t="shared" si="35"/>
        <v>3318.2</v>
      </c>
      <c r="T288" s="49">
        <f t="shared" ca="1" si="41"/>
        <v>8225</v>
      </c>
      <c r="W288" s="121"/>
      <c r="X288" s="49">
        <v>460</v>
      </c>
      <c r="Y288" s="42">
        <f t="shared" si="36"/>
        <v>3247.6</v>
      </c>
      <c r="Z288" s="42">
        <f t="shared" ca="1" si="37"/>
        <v>78930.8</v>
      </c>
      <c r="AA288" s="42">
        <f t="shared" ca="1" si="38"/>
        <v>16802.80000000001</v>
      </c>
    </row>
    <row r="289" spans="1:27" hidden="1" x14ac:dyDescent="0.3">
      <c r="A289" s="40">
        <v>948</v>
      </c>
      <c r="B289" s="40" t="s">
        <v>1093</v>
      </c>
      <c r="C289" s="40" t="s">
        <v>958</v>
      </c>
      <c r="D289" s="40" t="s">
        <v>959</v>
      </c>
      <c r="E289" s="40">
        <v>100.2</v>
      </c>
      <c r="F289" s="122" t="s">
        <v>1854</v>
      </c>
      <c r="G289" s="122" t="s">
        <v>796</v>
      </c>
      <c r="H289" s="40">
        <v>35</v>
      </c>
      <c r="I289" s="48">
        <v>43427</v>
      </c>
      <c r="J289" s="48">
        <v>43469</v>
      </c>
      <c r="K289" s="48">
        <v>43601</v>
      </c>
      <c r="L289" s="40">
        <v>42</v>
      </c>
      <c r="M289" s="40">
        <v>174</v>
      </c>
      <c r="N289" s="40">
        <v>10250</v>
      </c>
      <c r="O289" s="42">
        <f t="shared" si="34"/>
        <v>72364.999999999985</v>
      </c>
      <c r="P289" s="42"/>
      <c r="Q289" s="42">
        <v>497</v>
      </c>
      <c r="R289" s="42">
        <f t="shared" ca="1" si="39"/>
        <v>17</v>
      </c>
      <c r="S289" s="42">
        <f t="shared" si="35"/>
        <v>3508.8199999999997</v>
      </c>
      <c r="T289" s="49">
        <f t="shared" ca="1" si="41"/>
        <v>8697.5</v>
      </c>
      <c r="W289" s="121"/>
      <c r="X289" s="49">
        <v>501</v>
      </c>
      <c r="Y289" s="42">
        <f t="shared" si="36"/>
        <v>3537.06</v>
      </c>
      <c r="Z289" s="42">
        <f t="shared" ca="1" si="37"/>
        <v>78930.8</v>
      </c>
      <c r="AA289" s="42">
        <f t="shared" ca="1" si="38"/>
        <v>16802.80000000001</v>
      </c>
    </row>
    <row r="290" spans="1:27" hidden="1" x14ac:dyDescent="0.3">
      <c r="A290" s="40">
        <v>949</v>
      </c>
      <c r="B290" s="40" t="s">
        <v>1093</v>
      </c>
      <c r="C290" s="40" t="s">
        <v>958</v>
      </c>
      <c r="D290" s="40" t="s">
        <v>959</v>
      </c>
      <c r="E290" s="40">
        <v>100.4</v>
      </c>
      <c r="F290" s="122" t="s">
        <v>1981</v>
      </c>
      <c r="G290" s="122" t="s">
        <v>797</v>
      </c>
      <c r="H290" s="40">
        <v>35</v>
      </c>
      <c r="I290" s="48">
        <v>43429</v>
      </c>
      <c r="J290" s="48">
        <v>43475</v>
      </c>
      <c r="K290" s="48">
        <v>43586</v>
      </c>
      <c r="L290" s="40">
        <v>46</v>
      </c>
      <c r="M290" s="40">
        <v>157</v>
      </c>
      <c r="N290" s="40">
        <v>10380</v>
      </c>
      <c r="O290" s="42">
        <f t="shared" si="34"/>
        <v>73282.799999999988</v>
      </c>
      <c r="P290" s="42"/>
      <c r="Q290" s="42">
        <v>460</v>
      </c>
      <c r="R290" s="42">
        <f t="shared" ca="1" si="39"/>
        <v>17</v>
      </c>
      <c r="S290" s="42">
        <f t="shared" si="35"/>
        <v>3247.6</v>
      </c>
      <c r="T290" s="49">
        <f t="shared" ca="1" si="41"/>
        <v>8280</v>
      </c>
      <c r="W290" s="121"/>
      <c r="X290" s="49">
        <v>450</v>
      </c>
      <c r="Y290" s="42">
        <f t="shared" si="36"/>
        <v>3177</v>
      </c>
      <c r="Z290" s="42">
        <f t="shared" ca="1" si="37"/>
        <v>78930.8</v>
      </c>
      <c r="AA290" s="42">
        <f t="shared" ca="1" si="38"/>
        <v>16802.80000000001</v>
      </c>
    </row>
    <row r="291" spans="1:27" hidden="1" x14ac:dyDescent="0.3">
      <c r="A291" s="40">
        <v>950</v>
      </c>
      <c r="B291" s="40" t="s">
        <v>1093</v>
      </c>
      <c r="C291" s="40" t="s">
        <v>958</v>
      </c>
      <c r="D291" s="40" t="s">
        <v>959</v>
      </c>
      <c r="E291" s="40">
        <v>100.5</v>
      </c>
      <c r="F291" s="122" t="s">
        <v>1855</v>
      </c>
      <c r="G291" s="122" t="s">
        <v>798</v>
      </c>
      <c r="H291" s="40">
        <v>35</v>
      </c>
      <c r="I291" s="48">
        <v>43429</v>
      </c>
      <c r="J291" s="48">
        <v>43473</v>
      </c>
      <c r="K291" s="48">
        <v>43587</v>
      </c>
      <c r="L291" s="40">
        <v>44</v>
      </c>
      <c r="M291" s="40">
        <v>158</v>
      </c>
      <c r="N291" s="40">
        <v>10300</v>
      </c>
      <c r="O291" s="42">
        <f t="shared" si="34"/>
        <v>72718</v>
      </c>
      <c r="P291" s="42"/>
      <c r="Q291" s="42">
        <v>472</v>
      </c>
      <c r="R291" s="42">
        <f t="shared" ca="1" si="39"/>
        <v>17</v>
      </c>
      <c r="S291" s="42">
        <f t="shared" si="35"/>
        <v>3332.3199999999997</v>
      </c>
      <c r="T291" s="49">
        <f t="shared" ca="1" si="41"/>
        <v>8260</v>
      </c>
      <c r="W291" s="121"/>
      <c r="X291" s="49">
        <v>460</v>
      </c>
      <c r="Y291" s="42">
        <f t="shared" si="36"/>
        <v>3247.6</v>
      </c>
      <c r="Z291" s="42">
        <f t="shared" ca="1" si="37"/>
        <v>78930.8</v>
      </c>
      <c r="AA291" s="42">
        <f t="shared" ca="1" si="38"/>
        <v>16802.80000000001</v>
      </c>
    </row>
    <row r="292" spans="1:27" hidden="1" x14ac:dyDescent="0.3">
      <c r="A292" s="40">
        <v>951</v>
      </c>
      <c r="B292" s="40" t="s">
        <v>1093</v>
      </c>
      <c r="C292" s="40" t="s">
        <v>958</v>
      </c>
      <c r="D292" s="40" t="s">
        <v>959</v>
      </c>
      <c r="E292" s="121">
        <v>100.21</v>
      </c>
      <c r="F292" s="122" t="s">
        <v>1856</v>
      </c>
      <c r="G292" s="122" t="s">
        <v>799</v>
      </c>
      <c r="H292" s="40">
        <v>35</v>
      </c>
      <c r="I292" s="48">
        <v>43429</v>
      </c>
      <c r="J292" s="48">
        <v>43473</v>
      </c>
      <c r="K292" s="48">
        <v>43593</v>
      </c>
      <c r="L292" s="40">
        <v>44</v>
      </c>
      <c r="M292" s="67">
        <v>164</v>
      </c>
      <c r="N292" s="67">
        <v>10270</v>
      </c>
      <c r="O292" s="42">
        <f t="shared" si="34"/>
        <v>72506.2</v>
      </c>
      <c r="P292" s="42"/>
      <c r="Q292" s="42">
        <v>620</v>
      </c>
      <c r="R292" s="42">
        <f t="shared" ca="1" si="39"/>
        <v>17</v>
      </c>
      <c r="S292" s="42">
        <f t="shared" si="35"/>
        <v>4377.2</v>
      </c>
      <c r="T292" s="49">
        <f t="shared" ca="1" si="41"/>
        <v>10540</v>
      </c>
      <c r="U292" s="121"/>
      <c r="V292" s="121"/>
      <c r="W292" s="121"/>
      <c r="X292" s="49">
        <v>600</v>
      </c>
      <c r="Y292" s="42">
        <f t="shared" si="36"/>
        <v>4236</v>
      </c>
      <c r="Z292" s="42">
        <f t="shared" ca="1" si="37"/>
        <v>78930.8</v>
      </c>
      <c r="AA292" s="42">
        <f t="shared" ca="1" si="38"/>
        <v>16802.80000000001</v>
      </c>
    </row>
    <row r="293" spans="1:27" hidden="1" x14ac:dyDescent="0.3">
      <c r="A293" s="40">
        <v>952</v>
      </c>
      <c r="B293" s="40" t="s">
        <v>1093</v>
      </c>
      <c r="C293" s="40" t="s">
        <v>958</v>
      </c>
      <c r="D293" s="40" t="s">
        <v>959</v>
      </c>
      <c r="E293" s="121">
        <v>100.8</v>
      </c>
      <c r="F293" s="122" t="s">
        <v>1857</v>
      </c>
      <c r="G293" s="122" t="s">
        <v>787</v>
      </c>
      <c r="H293" s="40">
        <v>35</v>
      </c>
      <c r="I293" s="48">
        <v>43429</v>
      </c>
      <c r="J293" s="48">
        <v>43480</v>
      </c>
      <c r="K293" s="48">
        <v>43593</v>
      </c>
      <c r="L293" s="40">
        <v>51</v>
      </c>
      <c r="M293" s="40">
        <v>164</v>
      </c>
      <c r="N293" s="40">
        <v>10490</v>
      </c>
      <c r="O293" s="42">
        <f t="shared" si="34"/>
        <v>74059.399999999994</v>
      </c>
      <c r="P293" s="42"/>
      <c r="Q293" s="42">
        <v>490</v>
      </c>
      <c r="R293" s="42">
        <f t="shared" ca="1" si="39"/>
        <v>17</v>
      </c>
      <c r="S293" s="42">
        <f t="shared" si="35"/>
        <v>3459.4</v>
      </c>
      <c r="T293" s="49">
        <f t="shared" ca="1" si="41"/>
        <v>8575</v>
      </c>
      <c r="W293" s="121"/>
      <c r="X293" s="49">
        <v>460</v>
      </c>
      <c r="Y293" s="42">
        <f t="shared" si="36"/>
        <v>3247.6</v>
      </c>
      <c r="Z293" s="42">
        <f t="shared" ca="1" si="37"/>
        <v>78930.8</v>
      </c>
      <c r="AA293" s="42">
        <f t="shared" ca="1" si="38"/>
        <v>16802.80000000001</v>
      </c>
    </row>
    <row r="294" spans="1:27" hidden="1" x14ac:dyDescent="0.3">
      <c r="A294" s="40">
        <v>953</v>
      </c>
      <c r="B294" s="40" t="s">
        <v>1093</v>
      </c>
      <c r="C294" s="40" t="s">
        <v>958</v>
      </c>
      <c r="D294" s="40" t="s">
        <v>959</v>
      </c>
      <c r="E294" s="40">
        <v>100.6</v>
      </c>
      <c r="F294" s="122" t="s">
        <v>1850</v>
      </c>
      <c r="G294" s="122" t="s">
        <v>800</v>
      </c>
      <c r="H294" s="40">
        <v>35</v>
      </c>
      <c r="I294" s="48">
        <v>43428</v>
      </c>
      <c r="J294" s="48">
        <v>43476</v>
      </c>
      <c r="K294" s="48">
        <v>43780</v>
      </c>
      <c r="L294" s="40">
        <v>48</v>
      </c>
      <c r="M294" s="40">
        <v>352</v>
      </c>
      <c r="N294" s="40">
        <v>10560</v>
      </c>
      <c r="O294" s="42">
        <f t="shared" si="34"/>
        <v>74553.600000000006</v>
      </c>
      <c r="P294" s="42"/>
      <c r="Q294" s="42">
        <v>470</v>
      </c>
      <c r="R294" s="42">
        <f t="shared" ca="1" si="39"/>
        <v>17</v>
      </c>
      <c r="S294" s="42">
        <f t="shared" si="35"/>
        <v>3318.2</v>
      </c>
      <c r="T294" s="49">
        <f t="shared" ca="1" si="41"/>
        <v>8225</v>
      </c>
      <c r="W294" s="121"/>
      <c r="X294" s="49">
        <v>450</v>
      </c>
      <c r="Y294" s="42">
        <f t="shared" si="36"/>
        <v>3177</v>
      </c>
      <c r="Z294" s="42">
        <f t="shared" ca="1" si="37"/>
        <v>78930.8</v>
      </c>
      <c r="AA294" s="42">
        <f t="shared" ca="1" si="38"/>
        <v>16802.80000000001</v>
      </c>
    </row>
    <row r="295" spans="1:27" hidden="1" x14ac:dyDescent="0.3">
      <c r="A295" s="40">
        <v>1029</v>
      </c>
      <c r="B295" s="40" t="s">
        <v>1093</v>
      </c>
      <c r="C295" s="40" t="s">
        <v>988</v>
      </c>
      <c r="D295" s="40" t="s">
        <v>959</v>
      </c>
      <c r="E295" s="40">
        <v>102.19</v>
      </c>
      <c r="F295" s="122" t="s">
        <v>1857</v>
      </c>
      <c r="G295" s="122" t="s">
        <v>787</v>
      </c>
      <c r="H295" s="40">
        <v>35</v>
      </c>
      <c r="I295" s="48">
        <v>43429</v>
      </c>
      <c r="J295" s="48">
        <v>43473</v>
      </c>
      <c r="K295" s="48">
        <v>43577</v>
      </c>
      <c r="L295" s="40">
        <v>44</v>
      </c>
      <c r="M295" s="40">
        <v>148</v>
      </c>
      <c r="N295" s="40">
        <v>10380</v>
      </c>
      <c r="O295" s="42">
        <f t="shared" si="34"/>
        <v>73282.799999999988</v>
      </c>
      <c r="P295" s="42"/>
      <c r="Q295" s="42">
        <v>517</v>
      </c>
      <c r="R295" s="42">
        <f t="shared" ca="1" si="39"/>
        <v>17</v>
      </c>
      <c r="S295" s="42">
        <f t="shared" si="35"/>
        <v>3650.02</v>
      </c>
      <c r="T295" s="49">
        <f t="shared" ref="T295:T300" ca="1" si="42">Q295*R295</f>
        <v>9047.5</v>
      </c>
      <c r="W295" s="121"/>
      <c r="X295" s="49">
        <v>482</v>
      </c>
      <c r="Y295" s="42">
        <f t="shared" si="36"/>
        <v>3402.92</v>
      </c>
      <c r="Z295" s="42">
        <f t="shared" ca="1" si="37"/>
        <v>78930.8</v>
      </c>
      <c r="AA295" s="42">
        <f t="shared" ca="1" si="38"/>
        <v>16802.80000000001</v>
      </c>
    </row>
    <row r="296" spans="1:27" hidden="1" x14ac:dyDescent="0.3">
      <c r="A296" s="40">
        <v>1030</v>
      </c>
      <c r="B296" s="40" t="s">
        <v>1093</v>
      </c>
      <c r="C296" s="40" t="s">
        <v>989</v>
      </c>
      <c r="D296" s="40" t="s">
        <v>959</v>
      </c>
      <c r="E296" s="40">
        <v>102.23</v>
      </c>
      <c r="F296" s="122" t="s">
        <v>1857</v>
      </c>
      <c r="G296" s="122" t="s">
        <v>787</v>
      </c>
      <c r="H296" s="40">
        <v>35</v>
      </c>
      <c r="I296" s="48">
        <v>43429</v>
      </c>
      <c r="J296" s="48">
        <v>43474</v>
      </c>
      <c r="K296" s="48">
        <v>43576</v>
      </c>
      <c r="L296" s="40">
        <v>45</v>
      </c>
      <c r="M296" s="40">
        <v>147</v>
      </c>
      <c r="N296" s="40">
        <v>10140</v>
      </c>
      <c r="O296" s="42">
        <f t="shared" si="34"/>
        <v>71588.399999999994</v>
      </c>
      <c r="P296" s="42"/>
      <c r="Q296" s="42">
        <v>522</v>
      </c>
      <c r="R296" s="42">
        <f t="shared" ca="1" si="39"/>
        <v>17</v>
      </c>
      <c r="S296" s="42">
        <f t="shared" si="35"/>
        <v>3685.32</v>
      </c>
      <c r="T296" s="49">
        <f t="shared" ca="1" si="42"/>
        <v>9004.5</v>
      </c>
      <c r="W296" s="121"/>
      <c r="X296" s="49">
        <v>491</v>
      </c>
      <c r="Y296" s="42">
        <f t="shared" si="36"/>
        <v>3466.46</v>
      </c>
      <c r="Z296" s="42">
        <f t="shared" ca="1" si="37"/>
        <v>78930.8</v>
      </c>
      <c r="AA296" s="42">
        <f t="shared" ca="1" si="38"/>
        <v>16802.80000000001</v>
      </c>
    </row>
    <row r="297" spans="1:27" hidden="1" x14ac:dyDescent="0.3">
      <c r="A297" s="40">
        <v>1031</v>
      </c>
      <c r="B297" s="40" t="s">
        <v>1093</v>
      </c>
      <c r="C297" s="40" t="s">
        <v>990</v>
      </c>
      <c r="D297" s="40" t="s">
        <v>959</v>
      </c>
      <c r="E297" s="40">
        <v>102.24</v>
      </c>
      <c r="F297" s="122" t="s">
        <v>1857</v>
      </c>
      <c r="G297" s="122" t="s">
        <v>787</v>
      </c>
      <c r="H297" s="40">
        <v>35</v>
      </c>
      <c r="I297" s="48">
        <v>43425</v>
      </c>
      <c r="J297" s="48">
        <v>43469</v>
      </c>
      <c r="K297" s="48">
        <v>43575</v>
      </c>
      <c r="L297" s="40">
        <v>44</v>
      </c>
      <c r="M297" s="40">
        <v>150</v>
      </c>
      <c r="N297" s="40">
        <v>10130</v>
      </c>
      <c r="O297" s="42">
        <f t="shared" si="34"/>
        <v>71517.8</v>
      </c>
      <c r="P297" s="42"/>
      <c r="Q297" s="42">
        <v>520</v>
      </c>
      <c r="R297" s="42">
        <f t="shared" ca="1" si="39"/>
        <v>17</v>
      </c>
      <c r="S297" s="42">
        <f t="shared" si="35"/>
        <v>3671.2</v>
      </c>
      <c r="T297" s="49">
        <f t="shared" ca="1" si="42"/>
        <v>8840</v>
      </c>
      <c r="W297" s="121"/>
      <c r="X297" s="49">
        <v>480</v>
      </c>
      <c r="Y297" s="42">
        <f t="shared" si="36"/>
        <v>3388.7999999999997</v>
      </c>
      <c r="Z297" s="42">
        <f t="shared" ca="1" si="37"/>
        <v>78930.8</v>
      </c>
      <c r="AA297" s="42">
        <f t="shared" ca="1" si="38"/>
        <v>16802.80000000001</v>
      </c>
    </row>
    <row r="298" spans="1:27" hidden="1" x14ac:dyDescent="0.3">
      <c r="A298" s="40">
        <v>1032</v>
      </c>
      <c r="B298" s="40" t="s">
        <v>1093</v>
      </c>
      <c r="C298" s="40" t="s">
        <v>991</v>
      </c>
      <c r="D298" s="40" t="s">
        <v>959</v>
      </c>
      <c r="E298" s="121">
        <v>102.25</v>
      </c>
      <c r="F298" s="122" t="s">
        <v>1857</v>
      </c>
      <c r="G298" s="122" t="s">
        <v>787</v>
      </c>
      <c r="H298" s="40">
        <v>35</v>
      </c>
      <c r="I298" s="48">
        <v>43426</v>
      </c>
      <c r="J298" s="48">
        <v>43470</v>
      </c>
      <c r="K298" s="48">
        <v>43568</v>
      </c>
      <c r="L298" s="40">
        <v>44</v>
      </c>
      <c r="M298" s="40">
        <v>142</v>
      </c>
      <c r="N298" s="40">
        <v>10240</v>
      </c>
      <c r="O298" s="42">
        <f t="shared" si="34"/>
        <v>72294.399999999994</v>
      </c>
      <c r="P298" s="42"/>
      <c r="Q298" s="42">
        <v>530</v>
      </c>
      <c r="R298" s="42">
        <f t="shared" ca="1" si="39"/>
        <v>17</v>
      </c>
      <c r="S298" s="42">
        <f t="shared" si="35"/>
        <v>3741.7999999999997</v>
      </c>
      <c r="T298" s="49">
        <f t="shared" ca="1" si="42"/>
        <v>9010</v>
      </c>
      <c r="W298" s="121"/>
      <c r="X298" s="49">
        <v>488</v>
      </c>
      <c r="Y298" s="42">
        <f t="shared" si="36"/>
        <v>3445.2799999999997</v>
      </c>
      <c r="Z298" s="42">
        <f t="shared" ca="1" si="37"/>
        <v>78930.8</v>
      </c>
      <c r="AA298" s="42">
        <f t="shared" ca="1" si="38"/>
        <v>16802.80000000001</v>
      </c>
    </row>
    <row r="299" spans="1:27" hidden="1" x14ac:dyDescent="0.3">
      <c r="A299" s="40">
        <v>1033</v>
      </c>
      <c r="B299" s="40" t="s">
        <v>1093</v>
      </c>
      <c r="C299" s="40" t="s">
        <v>992</v>
      </c>
      <c r="D299" s="40" t="s">
        <v>959</v>
      </c>
      <c r="E299" s="40">
        <v>102.1</v>
      </c>
      <c r="F299" s="122" t="s">
        <v>1857</v>
      </c>
      <c r="G299" s="122" t="s">
        <v>787</v>
      </c>
      <c r="H299" s="40">
        <v>35</v>
      </c>
      <c r="I299" s="48">
        <v>43424</v>
      </c>
      <c r="J299" s="48">
        <v>43468</v>
      </c>
      <c r="K299" s="48">
        <v>43560</v>
      </c>
      <c r="L299" s="40">
        <v>44</v>
      </c>
      <c r="M299" s="40">
        <v>136</v>
      </c>
      <c r="N299" s="40">
        <v>11740</v>
      </c>
      <c r="O299" s="42">
        <f t="shared" si="34"/>
        <v>82884.400000000009</v>
      </c>
      <c r="P299" s="42"/>
      <c r="Q299" s="42">
        <v>521</v>
      </c>
      <c r="R299" s="42">
        <f t="shared" ca="1" si="39"/>
        <v>17</v>
      </c>
      <c r="S299" s="42">
        <f t="shared" si="35"/>
        <v>3678.26</v>
      </c>
      <c r="T299" s="49">
        <f t="shared" ca="1" si="42"/>
        <v>8987.25</v>
      </c>
      <c r="W299" s="121"/>
      <c r="X299" s="49">
        <v>491</v>
      </c>
      <c r="Y299" s="42">
        <f t="shared" si="36"/>
        <v>3466.46</v>
      </c>
      <c r="Z299" s="42">
        <f t="shared" ca="1" si="37"/>
        <v>78930.8</v>
      </c>
      <c r="AA299" s="42">
        <f t="shared" ca="1" si="38"/>
        <v>16802.80000000001</v>
      </c>
    </row>
    <row r="300" spans="1:27" hidden="1" x14ac:dyDescent="0.3">
      <c r="A300" s="40">
        <v>1034</v>
      </c>
      <c r="B300" s="40" t="s">
        <v>1093</v>
      </c>
      <c r="C300" s="40" t="s">
        <v>993</v>
      </c>
      <c r="D300" s="40" t="s">
        <v>959</v>
      </c>
      <c r="E300" s="40">
        <v>102.6</v>
      </c>
      <c r="F300" s="122" t="s">
        <v>1852</v>
      </c>
      <c r="G300" s="122" t="s">
        <v>794</v>
      </c>
      <c r="H300" s="40">
        <v>35</v>
      </c>
      <c r="I300" s="48">
        <v>43428</v>
      </c>
      <c r="J300" s="48">
        <v>43471</v>
      </c>
      <c r="K300" s="48">
        <v>43579</v>
      </c>
      <c r="L300" s="40">
        <v>43</v>
      </c>
      <c r="M300" s="40">
        <v>151</v>
      </c>
      <c r="N300" s="40">
        <v>10140</v>
      </c>
      <c r="O300" s="42">
        <f t="shared" si="34"/>
        <v>71588.399999999994</v>
      </c>
      <c r="P300" s="42"/>
      <c r="Q300" s="42">
        <v>480</v>
      </c>
      <c r="R300" s="42">
        <f t="shared" ca="1" si="39"/>
        <v>17</v>
      </c>
      <c r="S300" s="42">
        <f t="shared" si="35"/>
        <v>3388.7999999999997</v>
      </c>
      <c r="T300" s="49">
        <f t="shared" ca="1" si="42"/>
        <v>8760</v>
      </c>
      <c r="W300" s="121"/>
      <c r="X300" s="49">
        <v>410</v>
      </c>
      <c r="Y300" s="42">
        <f t="shared" si="36"/>
        <v>2894.6</v>
      </c>
      <c r="Z300" s="42">
        <f t="shared" ca="1" si="37"/>
        <v>78930.8</v>
      </c>
      <c r="AA300" s="42">
        <f t="shared" ca="1" si="38"/>
        <v>16802.80000000001</v>
      </c>
    </row>
    <row r="301" spans="1:27" hidden="1" x14ac:dyDescent="0.3">
      <c r="A301" s="40">
        <v>1035</v>
      </c>
      <c r="B301" s="40" t="s">
        <v>1093</v>
      </c>
      <c r="C301" s="40" t="s">
        <v>994</v>
      </c>
      <c r="D301" s="40" t="s">
        <v>959</v>
      </c>
      <c r="E301" s="40">
        <v>102.7</v>
      </c>
      <c r="F301" s="122" t="s">
        <v>1853</v>
      </c>
      <c r="G301" s="122" t="s">
        <v>795</v>
      </c>
      <c r="H301" s="40">
        <v>35</v>
      </c>
      <c r="I301" s="48">
        <v>43429</v>
      </c>
      <c r="J301" s="48">
        <v>43474</v>
      </c>
      <c r="K301" s="48">
        <v>43584</v>
      </c>
      <c r="L301" s="40">
        <v>45</v>
      </c>
      <c r="M301" s="40">
        <v>155</v>
      </c>
      <c r="N301" s="40">
        <v>10310</v>
      </c>
      <c r="O301" s="42">
        <f t="shared" si="34"/>
        <v>72788.599999999991</v>
      </c>
      <c r="P301" s="42"/>
      <c r="Q301" s="42">
        <v>510</v>
      </c>
      <c r="R301" s="42">
        <f t="shared" si="39"/>
        <v>18</v>
      </c>
      <c r="S301" s="42">
        <f t="shared" si="35"/>
        <v>3600.6</v>
      </c>
      <c r="T301" s="49">
        <v>9180</v>
      </c>
      <c r="W301" s="121"/>
      <c r="X301" s="49">
        <v>450</v>
      </c>
      <c r="Y301" s="42">
        <f t="shared" si="36"/>
        <v>3177</v>
      </c>
      <c r="Z301" s="42">
        <f t="shared" si="37"/>
        <v>64810.799999999996</v>
      </c>
      <c r="AA301" s="42">
        <f t="shared" si="38"/>
        <v>-7977.7999999999956</v>
      </c>
    </row>
    <row r="302" spans="1:27" hidden="1" x14ac:dyDescent="0.3">
      <c r="A302" s="40">
        <v>1036</v>
      </c>
      <c r="B302" s="40" t="s">
        <v>1093</v>
      </c>
      <c r="C302" s="40" t="s">
        <v>995</v>
      </c>
      <c r="D302" s="40" t="s">
        <v>959</v>
      </c>
      <c r="E302" s="42">
        <v>102.1</v>
      </c>
      <c r="F302" s="122" t="s">
        <v>1854</v>
      </c>
      <c r="G302" s="122" t="s">
        <v>796</v>
      </c>
      <c r="H302" s="40">
        <v>35</v>
      </c>
      <c r="I302" s="48">
        <v>43426</v>
      </c>
      <c r="J302" s="48">
        <v>43471</v>
      </c>
      <c r="K302" s="48">
        <v>43579</v>
      </c>
      <c r="L302" s="40">
        <v>45</v>
      </c>
      <c r="M302" s="40">
        <v>153</v>
      </c>
      <c r="N302" s="40">
        <v>10140</v>
      </c>
      <c r="O302" s="42">
        <f t="shared" si="34"/>
        <v>71588.399999999994</v>
      </c>
      <c r="P302" s="42"/>
      <c r="Q302" s="42">
        <v>485</v>
      </c>
      <c r="R302" s="42">
        <f t="shared" ca="1" si="39"/>
        <v>17</v>
      </c>
      <c r="S302" s="42">
        <f t="shared" si="35"/>
        <v>3424.1</v>
      </c>
      <c r="T302" s="49">
        <f t="shared" ref="T302:T324" ca="1" si="43">Q302*R302</f>
        <v>8487.5</v>
      </c>
      <c r="W302" s="121"/>
      <c r="X302" s="49">
        <v>420</v>
      </c>
      <c r="Y302" s="42">
        <f t="shared" si="36"/>
        <v>2965.2</v>
      </c>
      <c r="Z302" s="42">
        <f t="shared" ca="1" si="37"/>
        <v>78930.8</v>
      </c>
      <c r="AA302" s="42">
        <f t="shared" ca="1" si="38"/>
        <v>16802.80000000001</v>
      </c>
    </row>
    <row r="303" spans="1:27" hidden="1" x14ac:dyDescent="0.3">
      <c r="A303" s="40">
        <v>1037</v>
      </c>
      <c r="B303" s="40" t="s">
        <v>1093</v>
      </c>
      <c r="C303" s="40" t="s">
        <v>996</v>
      </c>
      <c r="D303" s="40" t="s">
        <v>959</v>
      </c>
      <c r="E303" s="40">
        <v>102.17</v>
      </c>
      <c r="F303" s="122" t="s">
        <v>1981</v>
      </c>
      <c r="G303" s="122" t="s">
        <v>797</v>
      </c>
      <c r="H303" s="40">
        <v>35</v>
      </c>
      <c r="I303" s="48">
        <v>43427</v>
      </c>
      <c r="J303" s="48">
        <v>43471</v>
      </c>
      <c r="K303" s="48">
        <v>43575</v>
      </c>
      <c r="L303" s="40">
        <v>44</v>
      </c>
      <c r="M303" s="40">
        <v>148</v>
      </c>
      <c r="N303" s="40">
        <v>10380</v>
      </c>
      <c r="O303" s="42">
        <f t="shared" si="34"/>
        <v>73282.799999999988</v>
      </c>
      <c r="P303" s="42"/>
      <c r="Q303" s="42">
        <v>510</v>
      </c>
      <c r="R303" s="42">
        <f t="shared" ca="1" si="39"/>
        <v>17</v>
      </c>
      <c r="S303" s="42">
        <f t="shared" si="35"/>
        <v>3600.6</v>
      </c>
      <c r="T303" s="49">
        <f t="shared" ca="1" si="43"/>
        <v>8925</v>
      </c>
      <c r="W303" s="121"/>
      <c r="X303" s="49">
        <v>470</v>
      </c>
      <c r="Y303" s="42">
        <f t="shared" si="36"/>
        <v>3318.2</v>
      </c>
      <c r="Z303" s="42">
        <f t="shared" ca="1" si="37"/>
        <v>78930.8</v>
      </c>
      <c r="AA303" s="42">
        <f t="shared" ca="1" si="38"/>
        <v>16802.80000000001</v>
      </c>
    </row>
    <row r="304" spans="1:27" hidden="1" x14ac:dyDescent="0.3">
      <c r="A304" s="40">
        <v>1061</v>
      </c>
      <c r="B304" s="40" t="s">
        <v>1093</v>
      </c>
      <c r="C304" s="40" t="s">
        <v>1054</v>
      </c>
      <c r="D304" s="40" t="s">
        <v>1605</v>
      </c>
      <c r="E304" s="40">
        <v>77.22</v>
      </c>
      <c r="F304" s="122" t="s">
        <v>1854</v>
      </c>
      <c r="G304" s="122" t="s">
        <v>796</v>
      </c>
      <c r="H304" s="40">
        <v>35</v>
      </c>
      <c r="I304" s="48">
        <v>43434</v>
      </c>
      <c r="J304" s="48">
        <v>43475</v>
      </c>
      <c r="K304" s="48">
        <v>43573</v>
      </c>
      <c r="L304" s="40">
        <v>41</v>
      </c>
      <c r="M304" s="40">
        <v>139</v>
      </c>
      <c r="N304" s="40">
        <v>9780</v>
      </c>
      <c r="O304" s="42">
        <f t="shared" si="34"/>
        <v>69046.8</v>
      </c>
      <c r="P304" s="42"/>
      <c r="Q304" s="42">
        <v>545</v>
      </c>
      <c r="R304" s="42">
        <f t="shared" ca="1" si="39"/>
        <v>17</v>
      </c>
      <c r="S304" s="42">
        <f t="shared" si="35"/>
        <v>3847.7</v>
      </c>
      <c r="T304" s="49">
        <f t="shared" ca="1" si="43"/>
        <v>9537.5</v>
      </c>
      <c r="W304" s="121"/>
      <c r="X304" s="49">
        <v>470</v>
      </c>
      <c r="Y304" s="42">
        <f t="shared" si="36"/>
        <v>3318.2</v>
      </c>
      <c r="Z304" s="42">
        <f t="shared" ca="1" si="37"/>
        <v>78930.8</v>
      </c>
      <c r="AA304" s="42">
        <f t="shared" ca="1" si="38"/>
        <v>16802.80000000001</v>
      </c>
    </row>
    <row r="305" spans="1:27" hidden="1" x14ac:dyDescent="0.3">
      <c r="A305" s="40">
        <v>1062</v>
      </c>
      <c r="B305" s="40" t="s">
        <v>1093</v>
      </c>
      <c r="C305" s="40" t="s">
        <v>1056</v>
      </c>
      <c r="D305" s="40" t="s">
        <v>1605</v>
      </c>
      <c r="E305" s="40">
        <v>77.23</v>
      </c>
      <c r="F305" s="122" t="s">
        <v>1981</v>
      </c>
      <c r="G305" s="122" t="s">
        <v>797</v>
      </c>
      <c r="H305" s="40">
        <v>35</v>
      </c>
      <c r="I305" s="48">
        <v>43430</v>
      </c>
      <c r="J305" s="48">
        <v>43476</v>
      </c>
      <c r="K305" s="48">
        <v>43573</v>
      </c>
      <c r="L305" s="40">
        <v>46</v>
      </c>
      <c r="M305" s="40">
        <v>143</v>
      </c>
      <c r="N305" s="40">
        <v>9400</v>
      </c>
      <c r="O305" s="42">
        <f t="shared" si="34"/>
        <v>66364</v>
      </c>
      <c r="P305" s="42"/>
      <c r="Q305" s="42">
        <v>435</v>
      </c>
      <c r="R305" s="42">
        <f t="shared" ca="1" si="39"/>
        <v>17</v>
      </c>
      <c r="S305" s="42">
        <f t="shared" si="35"/>
        <v>3071.1</v>
      </c>
      <c r="T305" s="49">
        <f t="shared" ca="1" si="43"/>
        <v>7395</v>
      </c>
      <c r="W305" s="121"/>
      <c r="X305" s="49">
        <v>380</v>
      </c>
      <c r="Y305" s="42">
        <f t="shared" si="36"/>
        <v>2682.8</v>
      </c>
      <c r="Z305" s="42">
        <f t="shared" ca="1" si="37"/>
        <v>78930.8</v>
      </c>
      <c r="AA305" s="42">
        <f t="shared" ca="1" si="38"/>
        <v>16802.80000000001</v>
      </c>
    </row>
    <row r="306" spans="1:27" hidden="1" x14ac:dyDescent="0.3">
      <c r="A306" s="40">
        <v>1063</v>
      </c>
      <c r="B306" s="40" t="s">
        <v>1093</v>
      </c>
      <c r="C306" s="40" t="s">
        <v>1057</v>
      </c>
      <c r="D306" s="40" t="s">
        <v>1605</v>
      </c>
      <c r="E306" s="40">
        <v>77.239999999999995</v>
      </c>
      <c r="F306" s="122" t="s">
        <v>1855</v>
      </c>
      <c r="G306" s="122" t="s">
        <v>798</v>
      </c>
      <c r="H306" s="40">
        <v>35</v>
      </c>
      <c r="I306" s="48">
        <v>43425</v>
      </c>
      <c r="J306" s="48">
        <v>43473</v>
      </c>
      <c r="K306" s="48">
        <v>43571</v>
      </c>
      <c r="L306" s="40">
        <v>48</v>
      </c>
      <c r="M306" s="40">
        <v>146</v>
      </c>
      <c r="N306" s="40">
        <v>9810</v>
      </c>
      <c r="O306" s="42">
        <f t="shared" si="34"/>
        <v>69258.599999999991</v>
      </c>
      <c r="P306" s="42"/>
      <c r="Q306" s="42">
        <v>440</v>
      </c>
      <c r="R306" s="42">
        <f t="shared" ca="1" si="39"/>
        <v>17</v>
      </c>
      <c r="S306" s="42">
        <f t="shared" si="35"/>
        <v>3106.4</v>
      </c>
      <c r="T306" s="49">
        <f t="shared" ca="1" si="43"/>
        <v>7700</v>
      </c>
      <c r="W306" s="121"/>
      <c r="X306" s="49">
        <v>400</v>
      </c>
      <c r="Y306" s="42">
        <f t="shared" si="36"/>
        <v>2824</v>
      </c>
      <c r="Z306" s="42">
        <f t="shared" ca="1" si="37"/>
        <v>78930.8</v>
      </c>
      <c r="AA306" s="42">
        <f t="shared" ca="1" si="38"/>
        <v>16802.80000000001</v>
      </c>
    </row>
    <row r="307" spans="1:27" hidden="1" x14ac:dyDescent="0.3">
      <c r="A307" s="40">
        <v>1064</v>
      </c>
      <c r="B307" s="40" t="s">
        <v>1093</v>
      </c>
      <c r="C307" s="40" t="s">
        <v>1058</v>
      </c>
      <c r="D307" s="40" t="s">
        <v>1605</v>
      </c>
      <c r="E307" s="40">
        <v>77.209999999999994</v>
      </c>
      <c r="F307" s="122" t="s">
        <v>1856</v>
      </c>
      <c r="G307" s="122" t="s">
        <v>799</v>
      </c>
      <c r="H307" s="40">
        <v>35</v>
      </c>
      <c r="I307" s="48">
        <v>43431</v>
      </c>
      <c r="J307" s="48">
        <v>43471</v>
      </c>
      <c r="K307" s="48">
        <v>43570</v>
      </c>
      <c r="L307" s="40">
        <v>40</v>
      </c>
      <c r="M307" s="40">
        <v>139</v>
      </c>
      <c r="N307" s="40">
        <v>9820</v>
      </c>
      <c r="O307" s="42">
        <f t="shared" si="34"/>
        <v>69329.2</v>
      </c>
      <c r="P307" s="42"/>
      <c r="Q307" s="42">
        <v>535</v>
      </c>
      <c r="R307" s="42">
        <f t="shared" ca="1" si="39"/>
        <v>17</v>
      </c>
      <c r="S307" s="42">
        <f t="shared" si="35"/>
        <v>3777.1</v>
      </c>
      <c r="T307" s="49">
        <f t="shared" ca="1" si="43"/>
        <v>9362.5</v>
      </c>
      <c r="W307" s="121"/>
      <c r="X307" s="49">
        <v>430</v>
      </c>
      <c r="Y307" s="42">
        <f t="shared" si="36"/>
        <v>3035.8</v>
      </c>
      <c r="Z307" s="42">
        <f t="shared" ca="1" si="37"/>
        <v>78930.8</v>
      </c>
      <c r="AA307" s="42">
        <f t="shared" ca="1" si="38"/>
        <v>16802.80000000001</v>
      </c>
    </row>
    <row r="308" spans="1:27" hidden="1" x14ac:dyDescent="0.3">
      <c r="A308" s="40">
        <v>1065</v>
      </c>
      <c r="B308" s="40" t="s">
        <v>1093</v>
      </c>
      <c r="C308" s="40" t="s">
        <v>1059</v>
      </c>
      <c r="D308" s="40" t="s">
        <v>1605</v>
      </c>
      <c r="E308" s="42">
        <v>77.2</v>
      </c>
      <c r="F308" s="122" t="s">
        <v>1857</v>
      </c>
      <c r="G308" s="122" t="s">
        <v>787</v>
      </c>
      <c r="H308" s="40">
        <v>35</v>
      </c>
      <c r="I308" s="48">
        <v>43432</v>
      </c>
      <c r="J308" s="48">
        <v>43478</v>
      </c>
      <c r="K308" s="48">
        <v>43573</v>
      </c>
      <c r="L308" s="40">
        <v>46</v>
      </c>
      <c r="M308" s="40">
        <v>141</v>
      </c>
      <c r="N308" s="40">
        <v>10110</v>
      </c>
      <c r="O308" s="42">
        <f t="shared" si="34"/>
        <v>71376.599999999991</v>
      </c>
      <c r="P308" s="42"/>
      <c r="Q308" s="42">
        <v>490</v>
      </c>
      <c r="R308" s="42">
        <f t="shared" ca="1" si="39"/>
        <v>17</v>
      </c>
      <c r="S308" s="42">
        <f t="shared" si="35"/>
        <v>3459.4</v>
      </c>
      <c r="T308" s="49">
        <f t="shared" ca="1" si="43"/>
        <v>8575</v>
      </c>
      <c r="W308" s="121"/>
      <c r="X308" s="49">
        <v>395</v>
      </c>
      <c r="Y308" s="42">
        <f t="shared" si="36"/>
        <v>2788.7000000000003</v>
      </c>
      <c r="Z308" s="42">
        <f t="shared" ca="1" si="37"/>
        <v>78930.8</v>
      </c>
      <c r="AA308" s="42">
        <f t="shared" ca="1" si="38"/>
        <v>16802.80000000001</v>
      </c>
    </row>
    <row r="309" spans="1:27" hidden="1" x14ac:dyDescent="0.3">
      <c r="A309" s="40">
        <v>1066</v>
      </c>
      <c r="B309" s="40" t="s">
        <v>1093</v>
      </c>
      <c r="C309" s="40" t="s">
        <v>1060</v>
      </c>
      <c r="D309" s="40" t="s">
        <v>1605</v>
      </c>
      <c r="E309" s="40">
        <v>77.19</v>
      </c>
      <c r="F309" s="122" t="s">
        <v>1850</v>
      </c>
      <c r="G309" s="122" t="s">
        <v>800</v>
      </c>
      <c r="H309" s="40">
        <v>35</v>
      </c>
      <c r="I309" s="48">
        <v>43434</v>
      </c>
      <c r="J309" s="48">
        <v>43474</v>
      </c>
      <c r="K309" s="48">
        <v>43574</v>
      </c>
      <c r="L309" s="40">
        <v>40</v>
      </c>
      <c r="M309" s="40">
        <v>140</v>
      </c>
      <c r="N309" s="40">
        <v>9690</v>
      </c>
      <c r="O309" s="42">
        <f t="shared" si="34"/>
        <v>68411.399999999994</v>
      </c>
      <c r="P309" s="42"/>
      <c r="Q309" s="42">
        <v>400</v>
      </c>
      <c r="R309" s="42">
        <f t="shared" ca="1" si="39"/>
        <v>17</v>
      </c>
      <c r="S309" s="42">
        <f t="shared" si="35"/>
        <v>2824</v>
      </c>
      <c r="T309" s="49">
        <f t="shared" ca="1" si="43"/>
        <v>7000</v>
      </c>
      <c r="W309" s="121"/>
      <c r="X309" s="49">
        <v>280</v>
      </c>
      <c r="Y309" s="42">
        <f t="shared" si="36"/>
        <v>1976.8</v>
      </c>
      <c r="Z309" s="42">
        <f t="shared" ca="1" si="37"/>
        <v>78930.8</v>
      </c>
      <c r="AA309" s="42">
        <f t="shared" ca="1" si="38"/>
        <v>16802.80000000001</v>
      </c>
    </row>
    <row r="310" spans="1:27" hidden="1" x14ac:dyDescent="0.3">
      <c r="A310" s="40">
        <v>1067</v>
      </c>
      <c r="B310" s="40" t="s">
        <v>1093</v>
      </c>
      <c r="C310" s="40" t="s">
        <v>1061</v>
      </c>
      <c r="D310" s="40" t="s">
        <v>1605</v>
      </c>
      <c r="E310" s="40">
        <v>77.16</v>
      </c>
      <c r="F310" s="122" t="s">
        <v>1982</v>
      </c>
      <c r="G310" s="122" t="s">
        <v>801</v>
      </c>
      <c r="H310" s="40">
        <v>35</v>
      </c>
      <c r="I310" s="48">
        <v>43439</v>
      </c>
      <c r="J310" s="48">
        <v>43481</v>
      </c>
      <c r="K310" s="48">
        <v>43577</v>
      </c>
      <c r="L310" s="40">
        <v>42</v>
      </c>
      <c r="M310" s="40">
        <v>138</v>
      </c>
      <c r="N310" s="40">
        <v>10030</v>
      </c>
      <c r="O310" s="42">
        <f t="shared" si="34"/>
        <v>70811.799999999988</v>
      </c>
      <c r="P310" s="42"/>
      <c r="Q310" s="42">
        <v>525</v>
      </c>
      <c r="R310" s="42">
        <f t="shared" ca="1" si="39"/>
        <v>17</v>
      </c>
      <c r="S310" s="42">
        <f t="shared" si="35"/>
        <v>3706.5</v>
      </c>
      <c r="T310" s="49">
        <f t="shared" ca="1" si="43"/>
        <v>9187.5</v>
      </c>
      <c r="V310" s="121"/>
      <c r="W310" s="121"/>
      <c r="X310" s="49">
        <v>380</v>
      </c>
      <c r="Y310" s="42">
        <f t="shared" si="36"/>
        <v>2682.8</v>
      </c>
      <c r="Z310" s="42">
        <f t="shared" ca="1" si="37"/>
        <v>78930.8</v>
      </c>
      <c r="AA310" s="42">
        <f t="shared" ca="1" si="38"/>
        <v>16802.80000000001</v>
      </c>
    </row>
    <row r="311" spans="1:27" hidden="1" x14ac:dyDescent="0.3">
      <c r="A311" s="40">
        <v>1068</v>
      </c>
      <c r="B311" s="40" t="s">
        <v>1093</v>
      </c>
      <c r="C311" s="40" t="s">
        <v>1062</v>
      </c>
      <c r="D311" s="40" t="s">
        <v>1605</v>
      </c>
      <c r="E311" s="40">
        <v>77.13</v>
      </c>
      <c r="F311" s="122" t="s">
        <v>1844</v>
      </c>
      <c r="G311" s="122" t="s">
        <v>787</v>
      </c>
      <c r="H311" s="40">
        <v>35</v>
      </c>
      <c r="I311" s="48">
        <v>43437</v>
      </c>
      <c r="J311" s="48">
        <v>43477</v>
      </c>
      <c r="K311" s="48">
        <v>43575</v>
      </c>
      <c r="L311" s="40">
        <v>40</v>
      </c>
      <c r="M311" s="40">
        <v>138</v>
      </c>
      <c r="N311" s="40">
        <v>10720</v>
      </c>
      <c r="O311" s="42">
        <f t="shared" si="34"/>
        <v>75683.199999999997</v>
      </c>
      <c r="P311" s="42"/>
      <c r="Q311" s="42">
        <v>495</v>
      </c>
      <c r="R311" s="42">
        <f t="shared" ca="1" si="39"/>
        <v>17</v>
      </c>
      <c r="S311" s="42">
        <f t="shared" si="35"/>
        <v>3494.7</v>
      </c>
      <c r="T311" s="49">
        <f t="shared" ca="1" si="43"/>
        <v>8538.75</v>
      </c>
      <c r="V311" s="121"/>
      <c r="W311" s="121"/>
      <c r="X311" s="49">
        <v>790</v>
      </c>
      <c r="Y311" s="42">
        <f t="shared" si="36"/>
        <v>5577.4000000000005</v>
      </c>
      <c r="Z311" s="42">
        <f t="shared" ca="1" si="37"/>
        <v>78930.8</v>
      </c>
      <c r="AA311" s="42">
        <f t="shared" ca="1" si="38"/>
        <v>16802.80000000001</v>
      </c>
    </row>
    <row r="312" spans="1:27" hidden="1" x14ac:dyDescent="0.3">
      <c r="A312" s="40">
        <v>1069</v>
      </c>
      <c r="B312" s="40" t="s">
        <v>1093</v>
      </c>
      <c r="C312" s="40" t="s">
        <v>1063</v>
      </c>
      <c r="D312" s="40" t="s">
        <v>1605</v>
      </c>
      <c r="E312" s="40">
        <v>77.900000000000006</v>
      </c>
      <c r="F312" s="122" t="s">
        <v>1845</v>
      </c>
      <c r="G312" s="122" t="s">
        <v>788</v>
      </c>
      <c r="H312" s="40">
        <v>35</v>
      </c>
      <c r="I312" s="48">
        <v>43436</v>
      </c>
      <c r="J312" s="48">
        <v>43475</v>
      </c>
      <c r="K312" s="48">
        <v>43600</v>
      </c>
      <c r="L312" s="40">
        <v>39</v>
      </c>
      <c r="M312" s="40">
        <v>164</v>
      </c>
      <c r="N312" s="40">
        <v>9050</v>
      </c>
      <c r="O312" s="42">
        <f t="shared" si="34"/>
        <v>63892.999999999993</v>
      </c>
      <c r="P312" s="42"/>
      <c r="Q312" s="42">
        <v>420</v>
      </c>
      <c r="R312" s="42">
        <f t="shared" ca="1" si="39"/>
        <v>17</v>
      </c>
      <c r="S312" s="42">
        <f t="shared" si="35"/>
        <v>2965.2</v>
      </c>
      <c r="T312" s="49">
        <f t="shared" ca="1" si="43"/>
        <v>7350</v>
      </c>
      <c r="W312" s="121"/>
      <c r="X312" s="49">
        <v>400</v>
      </c>
      <c r="Y312" s="42">
        <f t="shared" si="36"/>
        <v>2824</v>
      </c>
      <c r="Z312" s="42">
        <f t="shared" ca="1" si="37"/>
        <v>78930.8</v>
      </c>
      <c r="AA312" s="42">
        <f t="shared" ca="1" si="38"/>
        <v>16802.80000000001</v>
      </c>
    </row>
    <row r="313" spans="1:27" hidden="1" x14ac:dyDescent="0.3">
      <c r="A313" s="40">
        <v>1070</v>
      </c>
      <c r="B313" s="40" t="s">
        <v>1093</v>
      </c>
      <c r="C313" s="40" t="s">
        <v>1064</v>
      </c>
      <c r="D313" s="40" t="s">
        <v>1605</v>
      </c>
      <c r="E313" s="40">
        <v>77.5</v>
      </c>
      <c r="F313" s="122" t="s">
        <v>1846</v>
      </c>
      <c r="G313" s="122" t="s">
        <v>789</v>
      </c>
      <c r="H313" s="40">
        <v>35</v>
      </c>
      <c r="I313" s="48">
        <v>43429</v>
      </c>
      <c r="J313" s="48">
        <v>43473</v>
      </c>
      <c r="K313" s="48">
        <v>43573</v>
      </c>
      <c r="L313" s="40">
        <v>44</v>
      </c>
      <c r="M313" s="40">
        <v>144</v>
      </c>
      <c r="N313" s="40">
        <v>9650</v>
      </c>
      <c r="O313" s="42">
        <f t="shared" si="34"/>
        <v>68129</v>
      </c>
      <c r="P313" s="42"/>
      <c r="Q313" s="42">
        <v>495</v>
      </c>
      <c r="R313" s="42">
        <f t="shared" ca="1" si="39"/>
        <v>17</v>
      </c>
      <c r="S313" s="42">
        <f t="shared" si="35"/>
        <v>3494.7</v>
      </c>
      <c r="T313" s="49">
        <f t="shared" ca="1" si="43"/>
        <v>8662.5</v>
      </c>
      <c r="W313" s="121"/>
      <c r="X313" s="49">
        <v>425</v>
      </c>
      <c r="Y313" s="42">
        <f t="shared" si="36"/>
        <v>3000.5</v>
      </c>
      <c r="Z313" s="42">
        <f t="shared" ca="1" si="37"/>
        <v>78930.8</v>
      </c>
      <c r="AA313" s="42">
        <f t="shared" ca="1" si="38"/>
        <v>16802.80000000001</v>
      </c>
    </row>
    <row r="314" spans="1:27" hidden="1" x14ac:dyDescent="0.3">
      <c r="A314" s="40">
        <v>1071</v>
      </c>
      <c r="B314" s="40" t="s">
        <v>1093</v>
      </c>
      <c r="C314" s="40" t="s">
        <v>1065</v>
      </c>
      <c r="D314" s="40" t="s">
        <v>1605</v>
      </c>
      <c r="E314" s="40">
        <v>77.3</v>
      </c>
      <c r="F314" s="122" t="s">
        <v>1846</v>
      </c>
      <c r="G314" s="122" t="s">
        <v>789</v>
      </c>
      <c r="H314" s="40">
        <v>35</v>
      </c>
      <c r="I314" s="48">
        <v>43434</v>
      </c>
      <c r="J314" s="48">
        <v>43475</v>
      </c>
      <c r="K314" s="48">
        <v>43573</v>
      </c>
      <c r="L314" s="40">
        <v>41</v>
      </c>
      <c r="M314" s="40">
        <v>139</v>
      </c>
      <c r="N314" s="40">
        <v>9930</v>
      </c>
      <c r="O314" s="42">
        <f t="shared" si="34"/>
        <v>70105.8</v>
      </c>
      <c r="P314" s="42"/>
      <c r="Q314" s="42">
        <v>455</v>
      </c>
      <c r="R314" s="42">
        <f t="shared" ca="1" si="39"/>
        <v>17</v>
      </c>
      <c r="S314" s="42">
        <f t="shared" si="35"/>
        <v>3212.2999999999997</v>
      </c>
      <c r="T314" s="49">
        <f t="shared" ca="1" si="43"/>
        <v>7848.75</v>
      </c>
      <c r="W314" s="121"/>
      <c r="X314" s="49">
        <v>435</v>
      </c>
      <c r="Y314" s="42">
        <f t="shared" si="36"/>
        <v>3071.1</v>
      </c>
      <c r="Z314" s="42">
        <f t="shared" ca="1" si="37"/>
        <v>78930.8</v>
      </c>
      <c r="AA314" s="42">
        <f t="shared" ca="1" si="38"/>
        <v>16802.80000000001</v>
      </c>
    </row>
    <row r="315" spans="1:27" hidden="1" x14ac:dyDescent="0.3">
      <c r="A315" s="40">
        <v>1072</v>
      </c>
      <c r="B315" s="40" t="s">
        <v>1093</v>
      </c>
      <c r="C315" s="40" t="s">
        <v>1066</v>
      </c>
      <c r="D315" s="40" t="s">
        <v>1605</v>
      </c>
      <c r="E315" s="40">
        <v>77.010000000000005</v>
      </c>
      <c r="F315" s="122" t="s">
        <v>1847</v>
      </c>
      <c r="G315" s="122" t="s">
        <v>790</v>
      </c>
      <c r="H315" s="40">
        <v>35</v>
      </c>
      <c r="I315" s="48">
        <v>43422</v>
      </c>
      <c r="J315" s="48">
        <v>43465</v>
      </c>
      <c r="K315" s="48">
        <v>43567</v>
      </c>
      <c r="L315" s="40">
        <v>43</v>
      </c>
      <c r="M315" s="40">
        <v>145</v>
      </c>
      <c r="N315" s="40">
        <v>9990</v>
      </c>
      <c r="O315" s="42">
        <f t="shared" si="34"/>
        <v>70529.400000000009</v>
      </c>
      <c r="P315" s="42"/>
      <c r="Q315" s="42">
        <v>445</v>
      </c>
      <c r="R315" s="42">
        <f t="shared" ca="1" si="39"/>
        <v>17</v>
      </c>
      <c r="S315" s="42">
        <f t="shared" si="35"/>
        <v>3141.7</v>
      </c>
      <c r="T315" s="49">
        <f t="shared" ca="1" si="43"/>
        <v>7787.5</v>
      </c>
      <c r="W315" s="121"/>
      <c r="X315" s="49">
        <v>420</v>
      </c>
      <c r="Y315" s="42">
        <f t="shared" si="36"/>
        <v>2965.2</v>
      </c>
      <c r="Z315" s="42">
        <f t="shared" ca="1" si="37"/>
        <v>78930.8</v>
      </c>
      <c r="AA315" s="42">
        <f t="shared" ca="1" si="38"/>
        <v>16802.80000000001</v>
      </c>
    </row>
    <row r="316" spans="1:27" hidden="1" x14ac:dyDescent="0.3">
      <c r="A316" s="40">
        <v>1115</v>
      </c>
      <c r="B316" s="40" t="s">
        <v>1093</v>
      </c>
      <c r="C316" s="40" t="s">
        <v>1639</v>
      </c>
      <c r="D316" s="40" t="s">
        <v>959</v>
      </c>
      <c r="E316" s="40">
        <v>101.15</v>
      </c>
      <c r="F316" s="122" t="s">
        <v>1857</v>
      </c>
      <c r="G316" s="122" t="s">
        <v>787</v>
      </c>
      <c r="H316" s="40">
        <v>35</v>
      </c>
      <c r="I316" s="48">
        <v>43430</v>
      </c>
      <c r="J316" s="48">
        <v>43472</v>
      </c>
      <c r="K316" s="48">
        <v>43577</v>
      </c>
      <c r="L316" s="40">
        <v>42</v>
      </c>
      <c r="M316" s="40">
        <v>147</v>
      </c>
      <c r="N316" s="40">
        <v>10440</v>
      </c>
      <c r="O316" s="42">
        <f t="shared" si="34"/>
        <v>73706.399999999994</v>
      </c>
      <c r="P316" s="42"/>
      <c r="Q316" s="42">
        <v>581</v>
      </c>
      <c r="R316" s="42">
        <f t="shared" ca="1" si="39"/>
        <v>17</v>
      </c>
      <c r="S316" s="42">
        <f t="shared" si="35"/>
        <v>4101.8600000000006</v>
      </c>
      <c r="T316" s="49">
        <f t="shared" ca="1" si="43"/>
        <v>10022.25</v>
      </c>
      <c r="V316" s="121"/>
      <c r="W316" s="121"/>
      <c r="X316" s="49">
        <v>491</v>
      </c>
      <c r="Y316" s="42">
        <f t="shared" si="36"/>
        <v>3466.46</v>
      </c>
      <c r="Z316" s="42">
        <f t="shared" ca="1" si="37"/>
        <v>78930.8</v>
      </c>
      <c r="AA316" s="42">
        <f t="shared" ca="1" si="38"/>
        <v>16802.80000000001</v>
      </c>
    </row>
    <row r="317" spans="1:27" hidden="1" x14ac:dyDescent="0.3">
      <c r="A317" s="40">
        <v>1116</v>
      </c>
      <c r="B317" s="40" t="s">
        <v>1093</v>
      </c>
      <c r="C317" s="40" t="s">
        <v>1640</v>
      </c>
      <c r="D317" s="40" t="s">
        <v>959</v>
      </c>
      <c r="E317" s="40">
        <v>101.18</v>
      </c>
      <c r="F317" s="122" t="s">
        <v>1850</v>
      </c>
      <c r="G317" s="122" t="s">
        <v>800</v>
      </c>
      <c r="H317" s="40">
        <v>35</v>
      </c>
      <c r="I317" s="48">
        <v>43427</v>
      </c>
      <c r="J317" s="48">
        <v>43469</v>
      </c>
      <c r="K317" s="48">
        <v>43575</v>
      </c>
      <c r="L317" s="40">
        <v>42</v>
      </c>
      <c r="M317" s="40">
        <v>148</v>
      </c>
      <c r="N317" s="40">
        <v>10240</v>
      </c>
      <c r="O317" s="42">
        <f t="shared" si="34"/>
        <v>72294.399999999994</v>
      </c>
      <c r="P317" s="42"/>
      <c r="Q317" s="42">
        <v>481</v>
      </c>
      <c r="R317" s="42">
        <f t="shared" ca="1" si="39"/>
        <v>17</v>
      </c>
      <c r="S317" s="42">
        <f t="shared" si="35"/>
        <v>3395.8599999999997</v>
      </c>
      <c r="T317" s="49">
        <f t="shared" ca="1" si="43"/>
        <v>8297.25</v>
      </c>
      <c r="W317" s="121"/>
      <c r="X317" s="49">
        <v>320</v>
      </c>
      <c r="Y317" s="42">
        <f t="shared" si="36"/>
        <v>2259.1999999999998</v>
      </c>
      <c r="Z317" s="42">
        <f t="shared" ca="1" si="37"/>
        <v>78930.8</v>
      </c>
      <c r="AA317" s="42">
        <f t="shared" ca="1" si="38"/>
        <v>16802.80000000001</v>
      </c>
    </row>
    <row r="318" spans="1:27" hidden="1" x14ac:dyDescent="0.3">
      <c r="A318" s="40">
        <v>1117</v>
      </c>
      <c r="B318" s="40" t="s">
        <v>1093</v>
      </c>
      <c r="C318" s="40" t="s">
        <v>1641</v>
      </c>
      <c r="D318" s="40" t="s">
        <v>959</v>
      </c>
      <c r="E318" s="40">
        <v>101.19</v>
      </c>
      <c r="F318" s="122" t="s">
        <v>1982</v>
      </c>
      <c r="G318" s="122" t="s">
        <v>801</v>
      </c>
      <c r="H318" s="40">
        <v>35</v>
      </c>
      <c r="I318" s="48">
        <v>43426</v>
      </c>
      <c r="J318" s="48">
        <v>43469</v>
      </c>
      <c r="K318" s="48">
        <v>43575</v>
      </c>
      <c r="L318" s="40">
        <v>43</v>
      </c>
      <c r="M318" s="40">
        <v>149</v>
      </c>
      <c r="N318" s="40">
        <v>10290</v>
      </c>
      <c r="O318" s="42">
        <f t="shared" si="34"/>
        <v>72647.399999999994</v>
      </c>
      <c r="P318" s="42"/>
      <c r="Q318" s="42">
        <v>491</v>
      </c>
      <c r="R318" s="42">
        <f t="shared" ca="1" si="39"/>
        <v>17</v>
      </c>
      <c r="S318" s="42">
        <f t="shared" si="35"/>
        <v>3466.46</v>
      </c>
      <c r="T318" s="49">
        <f t="shared" ca="1" si="43"/>
        <v>8469.75</v>
      </c>
      <c r="W318" s="121"/>
      <c r="X318" s="49">
        <v>350</v>
      </c>
      <c r="Y318" s="42">
        <f t="shared" si="36"/>
        <v>2471</v>
      </c>
      <c r="Z318" s="42">
        <f t="shared" ca="1" si="37"/>
        <v>78930.8</v>
      </c>
      <c r="AA318" s="42">
        <f t="shared" ca="1" si="38"/>
        <v>16802.80000000001</v>
      </c>
    </row>
    <row r="319" spans="1:27" hidden="1" x14ac:dyDescent="0.3">
      <c r="A319" s="40">
        <v>1118</v>
      </c>
      <c r="B319" s="40" t="s">
        <v>1093</v>
      </c>
      <c r="C319" s="40" t="s">
        <v>1642</v>
      </c>
      <c r="D319" s="40" t="s">
        <v>959</v>
      </c>
      <c r="E319" s="40">
        <v>101.21</v>
      </c>
      <c r="F319" s="122" t="s">
        <v>1844</v>
      </c>
      <c r="G319" s="122" t="s">
        <v>787</v>
      </c>
      <c r="H319" s="40">
        <v>35</v>
      </c>
      <c r="I319" s="48">
        <v>43428</v>
      </c>
      <c r="J319" s="48">
        <v>43471</v>
      </c>
      <c r="K319" s="48">
        <v>43580</v>
      </c>
      <c r="L319" s="40">
        <v>43</v>
      </c>
      <c r="M319" s="40">
        <v>152</v>
      </c>
      <c r="N319" s="40">
        <v>10830</v>
      </c>
      <c r="O319" s="42">
        <f t="shared" si="34"/>
        <v>76459.8</v>
      </c>
      <c r="P319" s="42"/>
      <c r="Q319" s="42">
        <v>527</v>
      </c>
      <c r="R319" s="42">
        <f t="shared" ca="1" si="39"/>
        <v>17</v>
      </c>
      <c r="S319" s="42">
        <f t="shared" si="35"/>
        <v>3720.62</v>
      </c>
      <c r="T319" s="49">
        <f t="shared" ca="1" si="43"/>
        <v>7905</v>
      </c>
      <c r="W319" s="121"/>
      <c r="X319" s="49">
        <v>430</v>
      </c>
      <c r="Y319" s="42">
        <f t="shared" si="36"/>
        <v>3035.8</v>
      </c>
      <c r="Z319" s="42">
        <f t="shared" ca="1" si="37"/>
        <v>78930.8</v>
      </c>
      <c r="AA319" s="42">
        <f t="shared" ca="1" si="38"/>
        <v>16802.80000000001</v>
      </c>
    </row>
    <row r="320" spans="1:27" hidden="1" x14ac:dyDescent="0.3">
      <c r="A320" s="40">
        <v>1119</v>
      </c>
      <c r="B320" s="40" t="s">
        <v>1093</v>
      </c>
      <c r="C320" s="40" t="s">
        <v>1643</v>
      </c>
      <c r="D320" s="40" t="s">
        <v>959</v>
      </c>
      <c r="E320" s="40">
        <v>101.22</v>
      </c>
      <c r="F320" s="122" t="s">
        <v>1845</v>
      </c>
      <c r="G320" s="122" t="s">
        <v>788</v>
      </c>
      <c r="H320" s="40">
        <v>35</v>
      </c>
      <c r="I320" s="48">
        <v>43430</v>
      </c>
      <c r="J320" s="48">
        <v>43472</v>
      </c>
      <c r="K320" s="48">
        <v>43577</v>
      </c>
      <c r="L320" s="40">
        <v>42</v>
      </c>
      <c r="M320" s="40">
        <v>147</v>
      </c>
      <c r="N320" s="40">
        <v>9680</v>
      </c>
      <c r="O320" s="42">
        <f t="shared" si="34"/>
        <v>68340.799999999988</v>
      </c>
      <c r="P320" s="42"/>
      <c r="Q320" s="42">
        <v>514</v>
      </c>
      <c r="R320" s="42">
        <f t="shared" ca="1" si="39"/>
        <v>17</v>
      </c>
      <c r="S320" s="42">
        <f t="shared" si="35"/>
        <v>3628.8399999999997</v>
      </c>
      <c r="T320" s="49">
        <f t="shared" ca="1" si="43"/>
        <v>8866.5</v>
      </c>
      <c r="W320" s="121"/>
      <c r="X320" s="49">
        <v>470</v>
      </c>
      <c r="Y320" s="42">
        <f t="shared" si="36"/>
        <v>3318.2</v>
      </c>
      <c r="Z320" s="42">
        <f t="shared" ca="1" si="37"/>
        <v>78930.8</v>
      </c>
      <c r="AA320" s="42">
        <f t="shared" ca="1" si="38"/>
        <v>16802.80000000001</v>
      </c>
    </row>
    <row r="321" spans="1:27" hidden="1" x14ac:dyDescent="0.3">
      <c r="A321" s="40">
        <v>1120</v>
      </c>
      <c r="B321" s="40" t="s">
        <v>1093</v>
      </c>
      <c r="C321" s="40" t="s">
        <v>1644</v>
      </c>
      <c r="D321" s="40" t="s">
        <v>959</v>
      </c>
      <c r="E321" s="40">
        <v>101.26</v>
      </c>
      <c r="F321" s="122" t="s">
        <v>1846</v>
      </c>
      <c r="G321" s="122" t="s">
        <v>789</v>
      </c>
      <c r="H321" s="40">
        <v>35</v>
      </c>
      <c r="I321" s="48">
        <v>43429</v>
      </c>
      <c r="J321" s="48">
        <v>43475</v>
      </c>
      <c r="K321" s="48">
        <v>43579</v>
      </c>
      <c r="L321" s="40">
        <v>46</v>
      </c>
      <c r="M321" s="40">
        <v>150</v>
      </c>
      <c r="N321" s="40">
        <v>10290</v>
      </c>
      <c r="O321" s="42">
        <f t="shared" si="34"/>
        <v>72647.399999999994</v>
      </c>
      <c r="P321" s="42"/>
      <c r="Q321" s="42">
        <v>511</v>
      </c>
      <c r="R321" s="42">
        <f t="shared" ca="1" si="39"/>
        <v>17</v>
      </c>
      <c r="S321" s="42">
        <f t="shared" si="35"/>
        <v>3607.66</v>
      </c>
      <c r="T321" s="49">
        <f t="shared" ca="1" si="43"/>
        <v>8176</v>
      </c>
      <c r="W321" s="121"/>
      <c r="X321" s="49">
        <v>421</v>
      </c>
      <c r="Y321" s="42">
        <f t="shared" si="36"/>
        <v>2972.2599999999998</v>
      </c>
      <c r="Z321" s="42">
        <f t="shared" ca="1" si="37"/>
        <v>78930.8</v>
      </c>
      <c r="AA321" s="42">
        <f t="shared" ca="1" si="38"/>
        <v>16802.80000000001</v>
      </c>
    </row>
    <row r="322" spans="1:27" hidden="1" x14ac:dyDescent="0.3">
      <c r="A322" s="40">
        <v>1121</v>
      </c>
      <c r="B322" s="40" t="s">
        <v>1093</v>
      </c>
      <c r="C322" s="40" t="s">
        <v>1645</v>
      </c>
      <c r="D322" s="40" t="s">
        <v>959</v>
      </c>
      <c r="E322" s="40">
        <v>101.3</v>
      </c>
      <c r="F322" s="122" t="s">
        <v>1846</v>
      </c>
      <c r="G322" s="122" t="s">
        <v>789</v>
      </c>
      <c r="H322" s="40">
        <v>35</v>
      </c>
      <c r="I322" s="48">
        <v>43427</v>
      </c>
      <c r="J322" s="48">
        <v>43471</v>
      </c>
      <c r="K322" s="48">
        <v>43576</v>
      </c>
      <c r="L322" s="40">
        <v>44</v>
      </c>
      <c r="M322" s="40">
        <v>149</v>
      </c>
      <c r="N322" s="40">
        <v>10190</v>
      </c>
      <c r="O322" s="42">
        <f t="shared" ref="O322:O385" si="44">(N322/H322)*247.1</f>
        <v>71941.400000000009</v>
      </c>
      <c r="P322" s="42"/>
      <c r="Q322" s="42">
        <v>642</v>
      </c>
      <c r="R322" s="42">
        <f t="shared" ca="1" si="39"/>
        <v>17</v>
      </c>
      <c r="S322" s="42">
        <f t="shared" ref="S322:S385" si="45">(Q322/H322)*247.1</f>
        <v>4532.5199999999995</v>
      </c>
      <c r="T322" s="49">
        <f t="shared" ca="1" si="43"/>
        <v>11074.5</v>
      </c>
      <c r="W322" s="121"/>
      <c r="X322" s="49">
        <v>560</v>
      </c>
      <c r="Y322" s="42">
        <f t="shared" ref="Y322:Y385" si="46">(X322/H322)*247.1</f>
        <v>3953.6</v>
      </c>
      <c r="Z322" s="42">
        <f t="shared" ref="Z322:Z385" ca="1" si="47">S322*R322</f>
        <v>78930.8</v>
      </c>
      <c r="AA322" s="42">
        <f t="shared" ref="AA322:AA385" ca="1" si="48">Z322-O322</f>
        <v>16802.80000000001</v>
      </c>
    </row>
    <row r="323" spans="1:27" hidden="1" x14ac:dyDescent="0.3">
      <c r="A323" s="40">
        <v>1122</v>
      </c>
      <c r="B323" s="40" t="s">
        <v>1093</v>
      </c>
      <c r="C323" s="40" t="s">
        <v>1646</v>
      </c>
      <c r="D323" s="40" t="s">
        <v>959</v>
      </c>
      <c r="E323" s="40">
        <v>101.6</v>
      </c>
      <c r="F323" s="122" t="s">
        <v>1847</v>
      </c>
      <c r="G323" s="122" t="s">
        <v>790</v>
      </c>
      <c r="H323" s="40">
        <v>35</v>
      </c>
      <c r="I323" s="48">
        <v>43428</v>
      </c>
      <c r="J323" s="48">
        <v>43473</v>
      </c>
      <c r="K323" s="48">
        <v>43575</v>
      </c>
      <c r="L323" s="40">
        <v>45</v>
      </c>
      <c r="M323" s="40">
        <v>147</v>
      </c>
      <c r="N323" s="40">
        <v>11040</v>
      </c>
      <c r="O323" s="42">
        <f t="shared" si="44"/>
        <v>77942.400000000009</v>
      </c>
      <c r="P323" s="42"/>
      <c r="Q323" s="42">
        <v>421</v>
      </c>
      <c r="R323" s="42">
        <f t="shared" ca="1" si="39"/>
        <v>17</v>
      </c>
      <c r="S323" s="42">
        <f t="shared" si="45"/>
        <v>2972.2599999999998</v>
      </c>
      <c r="T323" s="49">
        <f t="shared" ca="1" si="43"/>
        <v>7262.25</v>
      </c>
      <c r="W323" s="121"/>
      <c r="X323" s="49">
        <v>520</v>
      </c>
      <c r="Y323" s="42">
        <f t="shared" si="46"/>
        <v>3671.2</v>
      </c>
      <c r="Z323" s="42">
        <f t="shared" ca="1" si="47"/>
        <v>78930.8</v>
      </c>
      <c r="AA323" s="42">
        <f t="shared" ca="1" si="48"/>
        <v>16802.80000000001</v>
      </c>
    </row>
    <row r="324" spans="1:27" hidden="1" x14ac:dyDescent="0.3">
      <c r="A324" s="40">
        <v>1123</v>
      </c>
      <c r="B324" s="40" t="s">
        <v>1093</v>
      </c>
      <c r="C324" s="40" t="s">
        <v>1094</v>
      </c>
      <c r="D324" s="40" t="s">
        <v>959</v>
      </c>
      <c r="E324" s="40">
        <v>101.9</v>
      </c>
      <c r="F324" s="122" t="s">
        <v>1848</v>
      </c>
      <c r="G324" s="122" t="s">
        <v>791</v>
      </c>
      <c r="H324" s="40">
        <v>35</v>
      </c>
      <c r="I324" s="48">
        <v>43428</v>
      </c>
      <c r="J324" s="48">
        <v>43473</v>
      </c>
      <c r="K324" s="48">
        <v>43576</v>
      </c>
      <c r="L324" s="40">
        <v>45</v>
      </c>
      <c r="M324" s="40">
        <v>148</v>
      </c>
      <c r="N324" s="40">
        <v>10290</v>
      </c>
      <c r="O324" s="42">
        <f t="shared" si="44"/>
        <v>72647.399999999994</v>
      </c>
      <c r="P324" s="42"/>
      <c r="Q324" s="42">
        <v>491</v>
      </c>
      <c r="R324" s="42">
        <f t="shared" ca="1" si="39"/>
        <v>17</v>
      </c>
      <c r="S324" s="42">
        <f t="shared" si="45"/>
        <v>3466.46</v>
      </c>
      <c r="T324" s="49">
        <f t="shared" ca="1" si="43"/>
        <v>8469.75</v>
      </c>
      <c r="W324" s="121"/>
      <c r="X324" s="49">
        <v>320</v>
      </c>
      <c r="Y324" s="42">
        <f t="shared" si="46"/>
        <v>2259.1999999999998</v>
      </c>
      <c r="Z324" s="42">
        <f t="shared" ca="1" si="47"/>
        <v>78930.8</v>
      </c>
      <c r="AA324" s="42">
        <f t="shared" ca="1" si="48"/>
        <v>16802.80000000001</v>
      </c>
    </row>
    <row r="325" spans="1:27" hidden="1" x14ac:dyDescent="0.3">
      <c r="A325" s="40">
        <v>743</v>
      </c>
      <c r="B325" s="40" t="s">
        <v>1231</v>
      </c>
      <c r="C325" s="40" t="s">
        <v>1232</v>
      </c>
      <c r="D325" s="40" t="s">
        <v>1233</v>
      </c>
      <c r="E325" s="123" t="s">
        <v>1378</v>
      </c>
      <c r="F325" s="122" t="s">
        <v>1761</v>
      </c>
      <c r="G325" s="122" t="s">
        <v>141</v>
      </c>
      <c r="H325" s="40">
        <v>35</v>
      </c>
      <c r="I325" s="48">
        <v>43429</v>
      </c>
      <c r="J325" s="48">
        <v>43473</v>
      </c>
      <c r="K325" s="48">
        <v>43573</v>
      </c>
      <c r="L325" s="49">
        <v>44</v>
      </c>
      <c r="M325" s="49">
        <v>144</v>
      </c>
      <c r="N325" s="40">
        <v>9720</v>
      </c>
      <c r="O325" s="42">
        <f t="shared" si="44"/>
        <v>68623.199999999997</v>
      </c>
      <c r="P325" s="121"/>
      <c r="Q325" s="42">
        <v>410</v>
      </c>
      <c r="R325" s="42">
        <f t="shared" si="39"/>
        <v>17.25</v>
      </c>
      <c r="S325" s="42">
        <f t="shared" si="45"/>
        <v>2894.6</v>
      </c>
      <c r="T325" s="121">
        <f>17.25*410</f>
        <v>7072.5</v>
      </c>
      <c r="U325" s="42">
        <v>345</v>
      </c>
      <c r="W325" s="121"/>
      <c r="X325" s="49">
        <f t="shared" ref="X325:X337" si="49">Q325-78</f>
        <v>332</v>
      </c>
      <c r="Y325" s="42">
        <f t="shared" si="46"/>
        <v>2343.92</v>
      </c>
      <c r="Z325" s="42">
        <f t="shared" si="47"/>
        <v>49931.85</v>
      </c>
      <c r="AA325" s="42">
        <f t="shared" si="48"/>
        <v>-18691.349999999999</v>
      </c>
    </row>
    <row r="326" spans="1:27" hidden="1" x14ac:dyDescent="0.3">
      <c r="A326" s="40">
        <v>744</v>
      </c>
      <c r="B326" s="40" t="s">
        <v>1231</v>
      </c>
      <c r="C326" s="40" t="s">
        <v>1232</v>
      </c>
      <c r="D326" s="40" t="s">
        <v>1233</v>
      </c>
      <c r="E326" s="123" t="s">
        <v>1379</v>
      </c>
      <c r="F326" s="122" t="s">
        <v>1765</v>
      </c>
      <c r="G326" s="122" t="s">
        <v>145</v>
      </c>
      <c r="H326" s="40">
        <v>35</v>
      </c>
      <c r="I326" s="48">
        <v>43431</v>
      </c>
      <c r="J326" s="48">
        <v>43478</v>
      </c>
      <c r="K326" s="48">
        <v>43570</v>
      </c>
      <c r="L326" s="49">
        <v>47</v>
      </c>
      <c r="M326" s="49">
        <v>139</v>
      </c>
      <c r="N326" s="40">
        <v>10660</v>
      </c>
      <c r="O326" s="42">
        <f t="shared" si="44"/>
        <v>75259.599999999991</v>
      </c>
      <c r="P326" s="121"/>
      <c r="Q326" s="42">
        <v>445</v>
      </c>
      <c r="R326" s="42">
        <f t="shared" si="39"/>
        <v>17.5</v>
      </c>
      <c r="S326" s="42">
        <f t="shared" si="45"/>
        <v>3141.7</v>
      </c>
      <c r="T326" s="121">
        <f>17.5*445</f>
        <v>7787.5</v>
      </c>
      <c r="U326" s="42">
        <v>325</v>
      </c>
      <c r="W326" s="121"/>
      <c r="X326" s="49">
        <f t="shared" si="49"/>
        <v>367</v>
      </c>
      <c r="Y326" s="42">
        <f t="shared" si="46"/>
        <v>2591.02</v>
      </c>
      <c r="Z326" s="42">
        <f t="shared" si="47"/>
        <v>54979.75</v>
      </c>
      <c r="AA326" s="42">
        <f t="shared" si="48"/>
        <v>-20279.849999999991</v>
      </c>
    </row>
    <row r="327" spans="1:27" hidden="1" x14ac:dyDescent="0.3">
      <c r="A327" s="40">
        <v>745</v>
      </c>
      <c r="B327" s="40" t="s">
        <v>1231</v>
      </c>
      <c r="C327" s="40" t="s">
        <v>1232</v>
      </c>
      <c r="D327" s="40" t="s">
        <v>1233</v>
      </c>
      <c r="E327" s="123" t="s">
        <v>1380</v>
      </c>
      <c r="F327" s="122" t="s">
        <v>1769</v>
      </c>
      <c r="G327" s="122" t="s">
        <v>149</v>
      </c>
      <c r="H327" s="40">
        <v>35</v>
      </c>
      <c r="I327" s="48">
        <v>43430</v>
      </c>
      <c r="J327" s="48">
        <v>43477</v>
      </c>
      <c r="K327" s="48">
        <v>43570</v>
      </c>
      <c r="L327" s="49">
        <v>47</v>
      </c>
      <c r="M327" s="49">
        <v>140</v>
      </c>
      <c r="N327" s="40">
        <v>10390</v>
      </c>
      <c r="O327" s="42">
        <f t="shared" si="44"/>
        <v>73353.399999999994</v>
      </c>
      <c r="P327" s="121"/>
      <c r="Q327" s="42">
        <v>340</v>
      </c>
      <c r="R327" s="42">
        <f t="shared" ref="R327:R354" si="50">T327/Q327</f>
        <v>17.5</v>
      </c>
      <c r="S327" s="42">
        <f t="shared" si="45"/>
        <v>2400.3999999999996</v>
      </c>
      <c r="T327" s="121">
        <f>340*17.5</f>
        <v>5950</v>
      </c>
      <c r="U327" s="42">
        <v>205</v>
      </c>
      <c r="W327" s="121"/>
      <c r="X327" s="49">
        <f t="shared" si="49"/>
        <v>262</v>
      </c>
      <c r="Y327" s="42">
        <f t="shared" si="46"/>
        <v>1849.72</v>
      </c>
      <c r="Z327" s="42">
        <f t="shared" si="47"/>
        <v>42006.999999999993</v>
      </c>
      <c r="AA327" s="42">
        <f t="shared" si="48"/>
        <v>-31346.400000000001</v>
      </c>
    </row>
    <row r="328" spans="1:27" hidden="1" x14ac:dyDescent="0.3">
      <c r="A328" s="40">
        <v>746</v>
      </c>
      <c r="B328" s="40" t="s">
        <v>1231</v>
      </c>
      <c r="C328" s="40" t="s">
        <v>1232</v>
      </c>
      <c r="D328" s="40" t="s">
        <v>1233</v>
      </c>
      <c r="E328" s="123" t="s">
        <v>1381</v>
      </c>
      <c r="F328" s="122" t="s">
        <v>1770</v>
      </c>
      <c r="G328" s="122" t="s">
        <v>150</v>
      </c>
      <c r="H328" s="40">
        <v>35</v>
      </c>
      <c r="I328" s="48">
        <v>43431</v>
      </c>
      <c r="J328" s="48">
        <v>43475</v>
      </c>
      <c r="K328" s="48">
        <v>43575</v>
      </c>
      <c r="L328" s="49">
        <v>44</v>
      </c>
      <c r="M328" s="49">
        <v>144</v>
      </c>
      <c r="N328" s="40">
        <v>9930</v>
      </c>
      <c r="O328" s="42">
        <f t="shared" si="44"/>
        <v>70105.8</v>
      </c>
      <c r="P328" s="121"/>
      <c r="Q328" s="42">
        <v>465</v>
      </c>
      <c r="R328" s="42">
        <f t="shared" si="50"/>
        <v>17</v>
      </c>
      <c r="S328" s="42">
        <f t="shared" si="45"/>
        <v>3282.9</v>
      </c>
      <c r="T328" s="121">
        <f>465*17</f>
        <v>7905</v>
      </c>
      <c r="U328" s="42">
        <v>405</v>
      </c>
      <c r="W328" s="121"/>
      <c r="X328" s="49">
        <f t="shared" si="49"/>
        <v>387</v>
      </c>
      <c r="Y328" s="42">
        <f t="shared" si="46"/>
        <v>2732.22</v>
      </c>
      <c r="Z328" s="42">
        <f t="shared" si="47"/>
        <v>55809.3</v>
      </c>
      <c r="AA328" s="42">
        <f t="shared" si="48"/>
        <v>-14296.5</v>
      </c>
    </row>
    <row r="329" spans="1:27" hidden="1" x14ac:dyDescent="0.3">
      <c r="A329" s="40">
        <v>747</v>
      </c>
      <c r="B329" s="40" t="s">
        <v>1231</v>
      </c>
      <c r="C329" s="40" t="s">
        <v>1232</v>
      </c>
      <c r="D329" s="40" t="s">
        <v>1233</v>
      </c>
      <c r="E329" s="123" t="s">
        <v>1382</v>
      </c>
      <c r="F329" s="122" t="s">
        <v>1771</v>
      </c>
      <c r="G329" s="122" t="s">
        <v>151</v>
      </c>
      <c r="H329" s="40">
        <v>35</v>
      </c>
      <c r="I329" s="48">
        <v>43431</v>
      </c>
      <c r="J329" s="48">
        <v>43475</v>
      </c>
      <c r="K329" s="48">
        <v>43570</v>
      </c>
      <c r="L329" s="49">
        <v>44</v>
      </c>
      <c r="M329" s="49">
        <v>139</v>
      </c>
      <c r="N329" s="40">
        <v>10100</v>
      </c>
      <c r="O329" s="42">
        <f t="shared" si="44"/>
        <v>71306</v>
      </c>
      <c r="P329" s="121"/>
      <c r="Q329" s="42">
        <v>390</v>
      </c>
      <c r="R329" s="42">
        <f t="shared" si="50"/>
        <v>17.25</v>
      </c>
      <c r="S329" s="42">
        <f t="shared" si="45"/>
        <v>2753.3999999999996</v>
      </c>
      <c r="T329" s="121">
        <f>390*17.25</f>
        <v>6727.5</v>
      </c>
      <c r="U329" s="42">
        <v>365</v>
      </c>
      <c r="W329" s="121"/>
      <c r="X329" s="49">
        <f t="shared" si="49"/>
        <v>312</v>
      </c>
      <c r="Y329" s="42">
        <f t="shared" si="46"/>
        <v>2202.7199999999998</v>
      </c>
      <c r="Z329" s="42">
        <f t="shared" si="47"/>
        <v>47496.149999999994</v>
      </c>
      <c r="AA329" s="42">
        <f t="shared" si="48"/>
        <v>-23809.850000000006</v>
      </c>
    </row>
    <row r="330" spans="1:27" hidden="1" x14ac:dyDescent="0.3">
      <c r="A330" s="40">
        <v>748</v>
      </c>
      <c r="B330" s="40" t="s">
        <v>1231</v>
      </c>
      <c r="C330" s="40" t="s">
        <v>1232</v>
      </c>
      <c r="D330" s="40" t="s">
        <v>1233</v>
      </c>
      <c r="E330" s="123" t="s">
        <v>1383</v>
      </c>
      <c r="F330" s="122" t="s">
        <v>1772</v>
      </c>
      <c r="G330" s="122" t="s">
        <v>152</v>
      </c>
      <c r="H330" s="40">
        <v>35</v>
      </c>
      <c r="I330" s="48">
        <v>43431</v>
      </c>
      <c r="J330" s="48">
        <v>43477</v>
      </c>
      <c r="K330" s="48">
        <v>43576</v>
      </c>
      <c r="L330" s="49">
        <v>46</v>
      </c>
      <c r="M330" s="49">
        <v>145</v>
      </c>
      <c r="N330" s="40">
        <v>9860</v>
      </c>
      <c r="O330" s="42">
        <f t="shared" si="44"/>
        <v>69611.600000000006</v>
      </c>
      <c r="P330" s="121"/>
      <c r="Q330" s="42">
        <v>610</v>
      </c>
      <c r="R330" s="42">
        <f t="shared" si="50"/>
        <v>17</v>
      </c>
      <c r="S330" s="42">
        <f t="shared" si="45"/>
        <v>4306.5999999999995</v>
      </c>
      <c r="T330" s="121">
        <f>610*17</f>
        <v>10370</v>
      </c>
      <c r="U330" s="42">
        <v>520</v>
      </c>
      <c r="W330" s="121"/>
      <c r="X330" s="49">
        <f t="shared" si="49"/>
        <v>532</v>
      </c>
      <c r="Y330" s="42">
        <f t="shared" si="46"/>
        <v>3755.9199999999996</v>
      </c>
      <c r="Z330" s="42">
        <f t="shared" si="47"/>
        <v>73212.2</v>
      </c>
      <c r="AA330" s="42">
        <f t="shared" si="48"/>
        <v>3600.5999999999913</v>
      </c>
    </row>
    <row r="331" spans="1:27" hidden="1" x14ac:dyDescent="0.3">
      <c r="A331" s="40">
        <v>749</v>
      </c>
      <c r="B331" s="40" t="s">
        <v>1231</v>
      </c>
      <c r="C331" s="40" t="s">
        <v>1232</v>
      </c>
      <c r="D331" s="40" t="s">
        <v>1233</v>
      </c>
      <c r="E331" s="123" t="s">
        <v>1384</v>
      </c>
      <c r="F331" s="122" t="s">
        <v>1773</v>
      </c>
      <c r="G331" s="122" t="s">
        <v>153</v>
      </c>
      <c r="H331" s="40">
        <v>35</v>
      </c>
      <c r="I331" s="48">
        <v>43439</v>
      </c>
      <c r="J331" s="48">
        <v>43483</v>
      </c>
      <c r="K331" s="48">
        <v>43575</v>
      </c>
      <c r="L331" s="49">
        <v>44</v>
      </c>
      <c r="M331" s="49">
        <v>136</v>
      </c>
      <c r="N331" s="40">
        <v>10870</v>
      </c>
      <c r="O331" s="42">
        <f t="shared" si="44"/>
        <v>76742.2</v>
      </c>
      <c r="P331" s="121"/>
      <c r="Q331" s="42">
        <v>475</v>
      </c>
      <c r="R331" s="42">
        <f t="shared" si="50"/>
        <v>17.5</v>
      </c>
      <c r="S331" s="42">
        <f t="shared" si="45"/>
        <v>3353.5</v>
      </c>
      <c r="T331" s="121">
        <f>475*17.5</f>
        <v>8312.5</v>
      </c>
      <c r="U331" s="42">
        <v>450</v>
      </c>
      <c r="W331" s="121"/>
      <c r="X331" s="49">
        <f t="shared" si="49"/>
        <v>397</v>
      </c>
      <c r="Y331" s="42">
        <f t="shared" si="46"/>
        <v>2802.82</v>
      </c>
      <c r="Z331" s="42">
        <f t="shared" si="47"/>
        <v>58686.25</v>
      </c>
      <c r="AA331" s="42">
        <f t="shared" si="48"/>
        <v>-18055.949999999997</v>
      </c>
    </row>
    <row r="332" spans="1:27" hidden="1" x14ac:dyDescent="0.3">
      <c r="A332" s="40">
        <v>750</v>
      </c>
      <c r="B332" s="40" t="s">
        <v>1231</v>
      </c>
      <c r="C332" s="40" t="s">
        <v>1232</v>
      </c>
      <c r="D332" s="40" t="s">
        <v>1233</v>
      </c>
      <c r="E332" s="123" t="s">
        <v>1385</v>
      </c>
      <c r="F332" s="122" t="s">
        <v>1774</v>
      </c>
      <c r="G332" s="122" t="s">
        <v>147</v>
      </c>
      <c r="H332" s="40">
        <v>35</v>
      </c>
      <c r="I332" s="48">
        <v>43428</v>
      </c>
      <c r="J332" s="48">
        <v>43476</v>
      </c>
      <c r="K332" s="48">
        <v>43571</v>
      </c>
      <c r="L332" s="49">
        <v>48</v>
      </c>
      <c r="M332" s="49">
        <v>143</v>
      </c>
      <c r="N332" s="40">
        <v>9790</v>
      </c>
      <c r="O332" s="42">
        <f t="shared" si="44"/>
        <v>69117.399999999994</v>
      </c>
      <c r="P332" s="121"/>
      <c r="Q332" s="42">
        <v>470</v>
      </c>
      <c r="R332" s="42">
        <f t="shared" si="50"/>
        <v>17</v>
      </c>
      <c r="S332" s="42">
        <f t="shared" si="45"/>
        <v>3318.2</v>
      </c>
      <c r="T332" s="121">
        <f>470*17</f>
        <v>7990</v>
      </c>
      <c r="U332" s="42">
        <v>425</v>
      </c>
      <c r="W332" s="121"/>
      <c r="X332" s="49">
        <f t="shared" si="49"/>
        <v>392</v>
      </c>
      <c r="Y332" s="42">
        <f t="shared" si="46"/>
        <v>2767.52</v>
      </c>
      <c r="Z332" s="42">
        <f t="shared" si="47"/>
        <v>56409.399999999994</v>
      </c>
      <c r="AA332" s="42">
        <f t="shared" si="48"/>
        <v>-12708</v>
      </c>
    </row>
    <row r="333" spans="1:27" hidden="1" x14ac:dyDescent="0.3">
      <c r="A333" s="40">
        <v>751</v>
      </c>
      <c r="B333" s="40" t="s">
        <v>1231</v>
      </c>
      <c r="C333" s="40" t="s">
        <v>1232</v>
      </c>
      <c r="D333" s="40" t="s">
        <v>1233</v>
      </c>
      <c r="E333" s="123" t="s">
        <v>1386</v>
      </c>
      <c r="F333" s="122" t="s">
        <v>154</v>
      </c>
      <c r="G333" s="121" t="s">
        <v>155</v>
      </c>
      <c r="H333" s="40">
        <v>35</v>
      </c>
      <c r="I333" s="48">
        <v>43433</v>
      </c>
      <c r="J333" s="48">
        <v>43476</v>
      </c>
      <c r="K333" s="48">
        <v>43576</v>
      </c>
      <c r="L333" s="49">
        <v>43</v>
      </c>
      <c r="M333" s="49">
        <v>143</v>
      </c>
      <c r="N333" s="40">
        <v>9720</v>
      </c>
      <c r="O333" s="42">
        <f t="shared" si="44"/>
        <v>68623.199999999997</v>
      </c>
      <c r="P333" s="121"/>
      <c r="Q333" s="42">
        <v>485</v>
      </c>
      <c r="R333" s="42">
        <f t="shared" si="50"/>
        <v>17.5</v>
      </c>
      <c r="S333" s="42">
        <f t="shared" si="45"/>
        <v>3424.1</v>
      </c>
      <c r="T333" s="121">
        <f>485*17.5</f>
        <v>8487.5</v>
      </c>
      <c r="U333" s="42">
        <v>440</v>
      </c>
      <c r="W333" s="121"/>
      <c r="X333" s="49">
        <f t="shared" si="49"/>
        <v>407</v>
      </c>
      <c r="Y333" s="42">
        <f t="shared" si="46"/>
        <v>2873.4199999999996</v>
      </c>
      <c r="Z333" s="42">
        <f t="shared" si="47"/>
        <v>59921.75</v>
      </c>
      <c r="AA333" s="42">
        <f t="shared" si="48"/>
        <v>-8701.4499999999971</v>
      </c>
    </row>
    <row r="334" spans="1:27" hidden="1" x14ac:dyDescent="0.3">
      <c r="A334" s="40">
        <v>752</v>
      </c>
      <c r="B334" s="40" t="s">
        <v>1231</v>
      </c>
      <c r="C334" s="40" t="s">
        <v>1232</v>
      </c>
      <c r="D334" s="40" t="s">
        <v>1233</v>
      </c>
      <c r="E334" s="123" t="s">
        <v>1387</v>
      </c>
      <c r="F334" s="67" t="s">
        <v>158</v>
      </c>
      <c r="G334" s="67" t="s">
        <v>159</v>
      </c>
      <c r="H334" s="40">
        <v>35</v>
      </c>
      <c r="I334" s="48">
        <v>43439</v>
      </c>
      <c r="J334" s="48">
        <v>43485</v>
      </c>
      <c r="K334" s="48">
        <v>43573</v>
      </c>
      <c r="L334" s="49">
        <v>46</v>
      </c>
      <c r="M334" s="49">
        <v>134</v>
      </c>
      <c r="N334" s="40">
        <v>9880</v>
      </c>
      <c r="O334" s="42">
        <f t="shared" si="44"/>
        <v>69752.800000000003</v>
      </c>
      <c r="P334" s="121"/>
      <c r="Q334" s="42">
        <v>480</v>
      </c>
      <c r="R334" s="42">
        <f t="shared" si="50"/>
        <v>17.5</v>
      </c>
      <c r="S334" s="42">
        <f t="shared" si="45"/>
        <v>3388.7999999999997</v>
      </c>
      <c r="T334" s="121">
        <f>480*17.5</f>
        <v>8400</v>
      </c>
      <c r="U334" s="42">
        <v>375</v>
      </c>
      <c r="W334" s="121"/>
      <c r="X334" s="49">
        <f t="shared" si="49"/>
        <v>402</v>
      </c>
      <c r="Y334" s="42">
        <f t="shared" si="46"/>
        <v>2838.12</v>
      </c>
      <c r="Z334" s="42">
        <f t="shared" si="47"/>
        <v>59303.999999999993</v>
      </c>
      <c r="AA334" s="42">
        <f t="shared" si="48"/>
        <v>-10448.80000000001</v>
      </c>
    </row>
    <row r="335" spans="1:27" hidden="1" x14ac:dyDescent="0.3">
      <c r="A335" s="40">
        <v>753</v>
      </c>
      <c r="B335" s="40" t="s">
        <v>1231</v>
      </c>
      <c r="C335" s="40" t="s">
        <v>1232</v>
      </c>
      <c r="D335" s="40" t="s">
        <v>1233</v>
      </c>
      <c r="E335" s="123" t="s">
        <v>1388</v>
      </c>
      <c r="F335" s="67" t="s">
        <v>160</v>
      </c>
      <c r="G335" s="67" t="s">
        <v>157</v>
      </c>
      <c r="H335" s="40">
        <v>35</v>
      </c>
      <c r="I335" s="48">
        <v>43437</v>
      </c>
      <c r="J335" s="48">
        <v>43475</v>
      </c>
      <c r="K335" s="48">
        <v>43577</v>
      </c>
      <c r="L335" s="49">
        <v>38</v>
      </c>
      <c r="M335" s="49">
        <v>140</v>
      </c>
      <c r="N335" s="40">
        <v>9760</v>
      </c>
      <c r="O335" s="42">
        <f t="shared" si="44"/>
        <v>68905.599999999991</v>
      </c>
      <c r="P335" s="121"/>
      <c r="Q335" s="42">
        <v>505</v>
      </c>
      <c r="R335" s="42">
        <f t="shared" si="50"/>
        <v>17.5</v>
      </c>
      <c r="S335" s="42">
        <f t="shared" si="45"/>
        <v>3565.3</v>
      </c>
      <c r="T335" s="121">
        <f>505*17.5</f>
        <v>8837.5</v>
      </c>
      <c r="U335" s="42">
        <v>460</v>
      </c>
      <c r="W335" s="121"/>
      <c r="X335" s="49">
        <f t="shared" si="49"/>
        <v>427</v>
      </c>
      <c r="Y335" s="42">
        <f t="shared" si="46"/>
        <v>3014.62</v>
      </c>
      <c r="Z335" s="42">
        <f t="shared" si="47"/>
        <v>62392.75</v>
      </c>
      <c r="AA335" s="42">
        <f t="shared" si="48"/>
        <v>-6512.8499999999913</v>
      </c>
    </row>
    <row r="336" spans="1:27" hidden="1" x14ac:dyDescent="0.3">
      <c r="A336" s="40">
        <v>754</v>
      </c>
      <c r="B336" s="40" t="s">
        <v>1231</v>
      </c>
      <c r="C336" s="40" t="s">
        <v>1232</v>
      </c>
      <c r="D336" s="40" t="s">
        <v>1233</v>
      </c>
      <c r="E336" s="123" t="s">
        <v>1389</v>
      </c>
      <c r="F336" s="67" t="s">
        <v>161</v>
      </c>
      <c r="G336" s="67" t="s">
        <v>162</v>
      </c>
      <c r="H336" s="40">
        <v>35</v>
      </c>
      <c r="I336" s="48">
        <v>43432</v>
      </c>
      <c r="J336" s="48">
        <v>43479</v>
      </c>
      <c r="K336" s="48">
        <v>43571</v>
      </c>
      <c r="L336" s="49">
        <v>47</v>
      </c>
      <c r="M336" s="49">
        <v>139</v>
      </c>
      <c r="N336" s="40">
        <v>9690</v>
      </c>
      <c r="O336" s="42">
        <f t="shared" si="44"/>
        <v>68411.399999999994</v>
      </c>
      <c r="P336" s="121"/>
      <c r="Q336" s="42">
        <v>550</v>
      </c>
      <c r="R336" s="42">
        <f t="shared" si="50"/>
        <v>17.25</v>
      </c>
      <c r="S336" s="42">
        <f t="shared" si="45"/>
        <v>3882.9999999999995</v>
      </c>
      <c r="T336" s="121">
        <f>550*17.25</f>
        <v>9487.5</v>
      </c>
      <c r="U336" s="42">
        <v>475</v>
      </c>
      <c r="W336" s="121"/>
      <c r="X336" s="49">
        <f t="shared" si="49"/>
        <v>472</v>
      </c>
      <c r="Y336" s="42">
        <f t="shared" si="46"/>
        <v>3332.3199999999997</v>
      </c>
      <c r="Z336" s="42">
        <f t="shared" si="47"/>
        <v>66981.749999999985</v>
      </c>
      <c r="AA336" s="42">
        <f t="shared" si="48"/>
        <v>-1429.6500000000087</v>
      </c>
    </row>
    <row r="337" spans="1:27" hidden="1" x14ac:dyDescent="0.3">
      <c r="A337" s="40">
        <v>755</v>
      </c>
      <c r="B337" s="40" t="s">
        <v>1231</v>
      </c>
      <c r="C337" s="40" t="s">
        <v>1232</v>
      </c>
      <c r="D337" s="40" t="s">
        <v>1233</v>
      </c>
      <c r="E337" s="123" t="s">
        <v>1390</v>
      </c>
      <c r="F337" s="122" t="s">
        <v>1761</v>
      </c>
      <c r="G337" s="122" t="s">
        <v>141</v>
      </c>
      <c r="H337" s="40">
        <v>35</v>
      </c>
      <c r="I337" s="48">
        <v>43438</v>
      </c>
      <c r="J337" s="48">
        <v>43484</v>
      </c>
      <c r="K337" s="48">
        <v>43575</v>
      </c>
      <c r="L337" s="49">
        <v>46</v>
      </c>
      <c r="M337" s="49">
        <v>137</v>
      </c>
      <c r="N337" s="40">
        <v>9950</v>
      </c>
      <c r="O337" s="42">
        <f t="shared" si="44"/>
        <v>70247</v>
      </c>
      <c r="P337" s="121"/>
      <c r="Q337" s="42">
        <v>395</v>
      </c>
      <c r="R337" s="42">
        <f t="shared" si="50"/>
        <v>17.25</v>
      </c>
      <c r="S337" s="42">
        <f t="shared" si="45"/>
        <v>2788.7000000000003</v>
      </c>
      <c r="T337" s="121">
        <f>395*17.25</f>
        <v>6813.75</v>
      </c>
      <c r="U337" s="42">
        <v>365</v>
      </c>
      <c r="W337" s="121"/>
      <c r="X337" s="49">
        <f t="shared" si="49"/>
        <v>317</v>
      </c>
      <c r="Y337" s="42">
        <f t="shared" si="46"/>
        <v>2238.02</v>
      </c>
      <c r="Z337" s="42">
        <f t="shared" si="47"/>
        <v>48105.075000000004</v>
      </c>
      <c r="AA337" s="42">
        <f t="shared" si="48"/>
        <v>-22141.924999999996</v>
      </c>
    </row>
    <row r="338" spans="1:27" hidden="1" x14ac:dyDescent="0.3">
      <c r="A338" s="40">
        <v>1386</v>
      </c>
      <c r="B338" s="40" t="s">
        <v>1710</v>
      </c>
      <c r="C338" s="40" t="s">
        <v>1711</v>
      </c>
      <c r="D338" s="40" t="s">
        <v>1055</v>
      </c>
      <c r="E338" s="40">
        <v>76.06</v>
      </c>
      <c r="F338" s="122" t="s">
        <v>1846</v>
      </c>
      <c r="G338" s="122" t="s">
        <v>789</v>
      </c>
      <c r="H338" s="40">
        <v>35</v>
      </c>
      <c r="I338" s="48">
        <v>43431</v>
      </c>
      <c r="J338" s="48">
        <v>43472</v>
      </c>
      <c r="K338" s="48">
        <v>43572</v>
      </c>
      <c r="L338" s="40">
        <v>41</v>
      </c>
      <c r="M338" s="40">
        <v>141</v>
      </c>
      <c r="N338" s="40">
        <v>9760</v>
      </c>
      <c r="O338" s="42">
        <f t="shared" si="44"/>
        <v>68905.599999999991</v>
      </c>
      <c r="P338" s="121"/>
      <c r="Q338" s="121">
        <v>525</v>
      </c>
      <c r="R338" s="42">
        <f t="shared" ca="1" si="50"/>
        <v>17</v>
      </c>
      <c r="S338" s="42">
        <f t="shared" si="45"/>
        <v>3706.5</v>
      </c>
      <c r="T338" s="121">
        <f t="shared" ref="T338:T354" ca="1" si="51">Q338*R338</f>
        <v>8925</v>
      </c>
      <c r="U338" s="40">
        <v>320</v>
      </c>
      <c r="W338" s="121"/>
      <c r="X338" s="121">
        <f t="shared" ref="X338:X354" si="52">Q338-55</f>
        <v>470</v>
      </c>
      <c r="Y338" s="42">
        <f t="shared" si="46"/>
        <v>3318.2</v>
      </c>
      <c r="Z338" s="42">
        <f t="shared" ca="1" si="47"/>
        <v>78930.8</v>
      </c>
      <c r="AA338" s="42">
        <f t="shared" ca="1" si="48"/>
        <v>16802.80000000001</v>
      </c>
    </row>
    <row r="339" spans="1:27" hidden="1" x14ac:dyDescent="0.3">
      <c r="A339" s="40">
        <v>1387</v>
      </c>
      <c r="B339" s="40" t="s">
        <v>1710</v>
      </c>
      <c r="C339" s="40" t="s">
        <v>1711</v>
      </c>
      <c r="D339" s="40" t="s">
        <v>1055</v>
      </c>
      <c r="E339" s="40">
        <v>76.08</v>
      </c>
      <c r="F339" s="122" t="s">
        <v>1846</v>
      </c>
      <c r="G339" s="122" t="s">
        <v>789</v>
      </c>
      <c r="H339" s="40">
        <v>35</v>
      </c>
      <c r="I339" s="48">
        <v>43431</v>
      </c>
      <c r="J339" s="48">
        <v>43472</v>
      </c>
      <c r="K339" s="48">
        <v>43576</v>
      </c>
      <c r="L339" s="40">
        <v>41</v>
      </c>
      <c r="M339" s="40">
        <v>145</v>
      </c>
      <c r="N339" s="40">
        <v>9760</v>
      </c>
      <c r="O339" s="42">
        <f t="shared" si="44"/>
        <v>68905.599999999991</v>
      </c>
      <c r="P339" s="121"/>
      <c r="Q339" s="121">
        <v>550</v>
      </c>
      <c r="R339" s="42">
        <f t="shared" ca="1" si="50"/>
        <v>17</v>
      </c>
      <c r="S339" s="42">
        <f t="shared" si="45"/>
        <v>3882.9999999999995</v>
      </c>
      <c r="T339" s="121">
        <f t="shared" ca="1" si="51"/>
        <v>9350</v>
      </c>
      <c r="U339" s="40">
        <v>500</v>
      </c>
      <c r="W339" s="121"/>
      <c r="X339" s="121">
        <f t="shared" si="52"/>
        <v>495</v>
      </c>
      <c r="Y339" s="42">
        <f t="shared" si="46"/>
        <v>3494.7</v>
      </c>
      <c r="Z339" s="42">
        <f t="shared" ca="1" si="47"/>
        <v>78930.8</v>
      </c>
      <c r="AA339" s="42">
        <f t="shared" ca="1" si="48"/>
        <v>16802.80000000001</v>
      </c>
    </row>
    <row r="340" spans="1:27" hidden="1" x14ac:dyDescent="0.3">
      <c r="A340" s="40">
        <v>1388</v>
      </c>
      <c r="B340" s="40" t="s">
        <v>1710</v>
      </c>
      <c r="C340" s="40" t="s">
        <v>1711</v>
      </c>
      <c r="D340" s="40" t="s">
        <v>1055</v>
      </c>
      <c r="E340" s="40">
        <v>76.11</v>
      </c>
      <c r="F340" s="122" t="s">
        <v>1847</v>
      </c>
      <c r="G340" s="122" t="s">
        <v>790</v>
      </c>
      <c r="H340" s="40">
        <v>35</v>
      </c>
      <c r="I340" s="48">
        <v>43428</v>
      </c>
      <c r="J340" s="48">
        <v>43474</v>
      </c>
      <c r="K340" s="48">
        <v>43571</v>
      </c>
      <c r="L340" s="40">
        <v>46</v>
      </c>
      <c r="M340" s="40">
        <v>143</v>
      </c>
      <c r="N340" s="40">
        <v>9910</v>
      </c>
      <c r="O340" s="42">
        <f t="shared" si="44"/>
        <v>69964.600000000006</v>
      </c>
      <c r="P340" s="121"/>
      <c r="Q340" s="121">
        <v>495</v>
      </c>
      <c r="R340" s="42">
        <f t="shared" ca="1" si="50"/>
        <v>17</v>
      </c>
      <c r="S340" s="42">
        <f t="shared" si="45"/>
        <v>3494.7</v>
      </c>
      <c r="T340" s="121">
        <f t="shared" ca="1" si="51"/>
        <v>8415</v>
      </c>
      <c r="U340" s="40">
        <v>450</v>
      </c>
      <c r="W340" s="121"/>
      <c r="X340" s="121">
        <f t="shared" si="52"/>
        <v>440</v>
      </c>
      <c r="Y340" s="42">
        <f t="shared" si="46"/>
        <v>3106.4</v>
      </c>
      <c r="Z340" s="42">
        <f t="shared" ca="1" si="47"/>
        <v>78930.8</v>
      </c>
      <c r="AA340" s="42">
        <f t="shared" ca="1" si="48"/>
        <v>16802.80000000001</v>
      </c>
    </row>
    <row r="341" spans="1:27" hidden="1" x14ac:dyDescent="0.3">
      <c r="A341" s="40">
        <v>1389</v>
      </c>
      <c r="B341" s="40" t="s">
        <v>1710</v>
      </c>
      <c r="C341" s="40" t="s">
        <v>1711</v>
      </c>
      <c r="D341" s="40" t="s">
        <v>1055</v>
      </c>
      <c r="E341" s="40">
        <v>76.14</v>
      </c>
      <c r="F341" s="122" t="s">
        <v>1848</v>
      </c>
      <c r="G341" s="122" t="s">
        <v>791</v>
      </c>
      <c r="H341" s="40">
        <v>35</v>
      </c>
      <c r="I341" s="48">
        <v>43436</v>
      </c>
      <c r="J341" s="48">
        <v>43474</v>
      </c>
      <c r="K341" s="48">
        <v>43575</v>
      </c>
      <c r="L341" s="40">
        <v>38</v>
      </c>
      <c r="M341" s="40">
        <v>139</v>
      </c>
      <c r="N341" s="40">
        <v>10050</v>
      </c>
      <c r="O341" s="42">
        <f t="shared" si="44"/>
        <v>70953</v>
      </c>
      <c r="P341" s="121"/>
      <c r="Q341" s="121">
        <v>480</v>
      </c>
      <c r="R341" s="42">
        <f t="shared" ca="1" si="50"/>
        <v>17</v>
      </c>
      <c r="S341" s="42">
        <f t="shared" si="45"/>
        <v>3388.7999999999997</v>
      </c>
      <c r="T341" s="121">
        <f t="shared" ca="1" si="51"/>
        <v>8160</v>
      </c>
      <c r="U341" s="40">
        <v>390</v>
      </c>
      <c r="W341" s="121"/>
      <c r="X341" s="121">
        <f t="shared" si="52"/>
        <v>425</v>
      </c>
      <c r="Y341" s="42">
        <f t="shared" si="46"/>
        <v>3000.5</v>
      </c>
      <c r="Z341" s="42">
        <f t="shared" ca="1" si="47"/>
        <v>78930.8</v>
      </c>
      <c r="AA341" s="42">
        <f t="shared" ca="1" si="48"/>
        <v>16802.80000000001</v>
      </c>
    </row>
    <row r="342" spans="1:27" hidden="1" x14ac:dyDescent="0.3">
      <c r="A342" s="40">
        <v>1390</v>
      </c>
      <c r="B342" s="40" t="s">
        <v>1710</v>
      </c>
      <c r="C342" s="40" t="s">
        <v>1711</v>
      </c>
      <c r="D342" s="40" t="s">
        <v>1055</v>
      </c>
      <c r="E342" s="121">
        <v>76.150000000000006</v>
      </c>
      <c r="F342" s="122" t="s">
        <v>1849</v>
      </c>
      <c r="G342" s="122" t="s">
        <v>792</v>
      </c>
      <c r="H342" s="40">
        <v>35</v>
      </c>
      <c r="I342" s="48">
        <v>43439</v>
      </c>
      <c r="J342" s="48">
        <v>43477</v>
      </c>
      <c r="K342" s="48">
        <v>43573</v>
      </c>
      <c r="L342" s="40">
        <v>38</v>
      </c>
      <c r="M342" s="40">
        <v>134</v>
      </c>
      <c r="N342" s="40">
        <v>9880</v>
      </c>
      <c r="O342" s="42">
        <f t="shared" si="44"/>
        <v>69752.800000000003</v>
      </c>
      <c r="P342" s="121"/>
      <c r="Q342" s="121">
        <v>575</v>
      </c>
      <c r="R342" s="42">
        <f t="shared" ca="1" si="50"/>
        <v>17</v>
      </c>
      <c r="S342" s="42">
        <f t="shared" si="45"/>
        <v>4059.4999999999995</v>
      </c>
      <c r="T342" s="121">
        <f t="shared" ca="1" si="51"/>
        <v>9775</v>
      </c>
      <c r="U342" s="40">
        <v>450</v>
      </c>
      <c r="W342" s="121"/>
      <c r="X342" s="121">
        <f t="shared" si="52"/>
        <v>520</v>
      </c>
      <c r="Y342" s="42">
        <f t="shared" si="46"/>
        <v>3671.2</v>
      </c>
      <c r="Z342" s="42">
        <f t="shared" ca="1" si="47"/>
        <v>78930.8</v>
      </c>
      <c r="AA342" s="42">
        <f t="shared" ca="1" si="48"/>
        <v>16802.80000000001</v>
      </c>
    </row>
    <row r="343" spans="1:27" hidden="1" x14ac:dyDescent="0.3">
      <c r="A343" s="40">
        <v>1391</v>
      </c>
      <c r="B343" s="40" t="s">
        <v>1710</v>
      </c>
      <c r="C343" s="40" t="s">
        <v>1711</v>
      </c>
      <c r="D343" s="40" t="s">
        <v>1055</v>
      </c>
      <c r="E343" s="40">
        <v>76.180000000000007</v>
      </c>
      <c r="F343" s="122" t="s">
        <v>1850</v>
      </c>
      <c r="G343" s="122" t="s">
        <v>787</v>
      </c>
      <c r="H343" s="40">
        <v>35</v>
      </c>
      <c r="I343" s="48">
        <v>43431</v>
      </c>
      <c r="J343" s="48">
        <v>43473</v>
      </c>
      <c r="K343" s="48">
        <v>43574</v>
      </c>
      <c r="L343" s="40">
        <v>42</v>
      </c>
      <c r="M343" s="40">
        <v>143</v>
      </c>
      <c r="N343" s="40">
        <v>9630</v>
      </c>
      <c r="O343" s="42">
        <f t="shared" si="44"/>
        <v>67987.8</v>
      </c>
      <c r="P343" s="121"/>
      <c r="Q343" s="121">
        <v>505</v>
      </c>
      <c r="R343" s="42">
        <f t="shared" ca="1" si="50"/>
        <v>17</v>
      </c>
      <c r="S343" s="42">
        <f t="shared" si="45"/>
        <v>3565.3</v>
      </c>
      <c r="T343" s="121">
        <f t="shared" ca="1" si="51"/>
        <v>8585</v>
      </c>
      <c r="U343" s="40">
        <v>465</v>
      </c>
      <c r="W343" s="121"/>
      <c r="X343" s="121">
        <f t="shared" si="52"/>
        <v>450</v>
      </c>
      <c r="Y343" s="42">
        <f t="shared" si="46"/>
        <v>3177</v>
      </c>
      <c r="Z343" s="42">
        <f t="shared" ca="1" si="47"/>
        <v>78930.8</v>
      </c>
      <c r="AA343" s="42">
        <f t="shared" ca="1" si="48"/>
        <v>16802.80000000001</v>
      </c>
    </row>
    <row r="344" spans="1:27" hidden="1" x14ac:dyDescent="0.3">
      <c r="A344" s="40">
        <v>1392</v>
      </c>
      <c r="B344" s="40" t="s">
        <v>1710</v>
      </c>
      <c r="C344" s="40" t="s">
        <v>1711</v>
      </c>
      <c r="D344" s="40" t="s">
        <v>1055</v>
      </c>
      <c r="E344" s="40">
        <v>76.2</v>
      </c>
      <c r="F344" s="122" t="s">
        <v>1844</v>
      </c>
      <c r="G344" s="122" t="s">
        <v>787</v>
      </c>
      <c r="H344" s="40">
        <v>35</v>
      </c>
      <c r="I344" s="48">
        <v>43427</v>
      </c>
      <c r="J344" s="48">
        <v>43466</v>
      </c>
      <c r="K344" s="48">
        <v>43571</v>
      </c>
      <c r="L344" s="40">
        <v>39</v>
      </c>
      <c r="M344" s="40">
        <v>144</v>
      </c>
      <c r="N344" s="40">
        <v>9940</v>
      </c>
      <c r="O344" s="42">
        <f t="shared" si="44"/>
        <v>70176.399999999994</v>
      </c>
      <c r="P344" s="121"/>
      <c r="Q344" s="121">
        <v>605</v>
      </c>
      <c r="R344" s="42">
        <f t="shared" ca="1" si="50"/>
        <v>17</v>
      </c>
      <c r="S344" s="42">
        <f t="shared" si="45"/>
        <v>4271.2999999999993</v>
      </c>
      <c r="T344" s="121">
        <f t="shared" ca="1" si="51"/>
        <v>10285</v>
      </c>
      <c r="U344" s="40">
        <v>490</v>
      </c>
      <c r="W344" s="121"/>
      <c r="X344" s="121">
        <f t="shared" si="52"/>
        <v>550</v>
      </c>
      <c r="Y344" s="42">
        <f t="shared" si="46"/>
        <v>3882.9999999999995</v>
      </c>
      <c r="Z344" s="42">
        <f t="shared" ca="1" si="47"/>
        <v>78930.8</v>
      </c>
      <c r="AA344" s="42">
        <f t="shared" ca="1" si="48"/>
        <v>16802.80000000001</v>
      </c>
    </row>
    <row r="345" spans="1:27" hidden="1" x14ac:dyDescent="0.3">
      <c r="A345" s="40">
        <v>1393</v>
      </c>
      <c r="B345" s="40" t="s">
        <v>1710</v>
      </c>
      <c r="C345" s="40" t="s">
        <v>1711</v>
      </c>
      <c r="D345" s="40" t="s">
        <v>1055</v>
      </c>
      <c r="E345" s="40">
        <v>7621</v>
      </c>
      <c r="F345" s="122" t="s">
        <v>1851</v>
      </c>
      <c r="G345" s="122" t="s">
        <v>793</v>
      </c>
      <c r="H345" s="40">
        <v>35</v>
      </c>
      <c r="I345" s="48">
        <v>43124</v>
      </c>
      <c r="J345" s="48">
        <v>43469</v>
      </c>
      <c r="K345" s="48">
        <v>43570</v>
      </c>
      <c r="L345" s="40">
        <v>345</v>
      </c>
      <c r="M345" s="40">
        <v>446</v>
      </c>
      <c r="N345" s="40">
        <v>9680</v>
      </c>
      <c r="O345" s="42">
        <f t="shared" si="44"/>
        <v>68340.799999999988</v>
      </c>
      <c r="P345" s="121"/>
      <c r="Q345" s="121">
        <v>485</v>
      </c>
      <c r="R345" s="42">
        <f t="shared" ca="1" si="50"/>
        <v>17</v>
      </c>
      <c r="S345" s="42">
        <f t="shared" si="45"/>
        <v>3424.1</v>
      </c>
      <c r="T345" s="121">
        <f t="shared" ca="1" si="51"/>
        <v>8487.5</v>
      </c>
      <c r="U345" s="40">
        <v>395</v>
      </c>
      <c r="W345" s="121"/>
      <c r="X345" s="121">
        <f t="shared" si="52"/>
        <v>430</v>
      </c>
      <c r="Y345" s="42">
        <f t="shared" si="46"/>
        <v>3035.8</v>
      </c>
      <c r="Z345" s="42">
        <f t="shared" ca="1" si="47"/>
        <v>78930.8</v>
      </c>
      <c r="AA345" s="42">
        <f t="shared" ca="1" si="48"/>
        <v>16802.80000000001</v>
      </c>
    </row>
    <row r="346" spans="1:27" hidden="1" x14ac:dyDescent="0.3">
      <c r="A346" s="40">
        <v>1394</v>
      </c>
      <c r="B346" s="40" t="s">
        <v>1710</v>
      </c>
      <c r="C346" s="40" t="s">
        <v>1711</v>
      </c>
      <c r="D346" s="40" t="s">
        <v>1055</v>
      </c>
      <c r="E346" s="40">
        <v>76.22</v>
      </c>
      <c r="F346" s="122" t="s">
        <v>1852</v>
      </c>
      <c r="G346" s="122" t="s">
        <v>794</v>
      </c>
      <c r="H346" s="40">
        <v>35</v>
      </c>
      <c r="I346" s="48">
        <v>43427</v>
      </c>
      <c r="J346" s="48">
        <v>43471</v>
      </c>
      <c r="K346" s="48">
        <v>43570</v>
      </c>
      <c r="L346" s="40">
        <v>44</v>
      </c>
      <c r="M346" s="40">
        <v>143</v>
      </c>
      <c r="N346" s="40">
        <v>9980</v>
      </c>
      <c r="O346" s="42">
        <f t="shared" si="44"/>
        <v>70458.8</v>
      </c>
      <c r="P346" s="121"/>
      <c r="Q346" s="121">
        <v>585</v>
      </c>
      <c r="R346" s="42">
        <f t="shared" ca="1" si="50"/>
        <v>17</v>
      </c>
      <c r="S346" s="42">
        <f t="shared" si="45"/>
        <v>4130.1000000000004</v>
      </c>
      <c r="T346" s="121">
        <f t="shared" ca="1" si="51"/>
        <v>10091.25</v>
      </c>
      <c r="U346" s="40">
        <v>435</v>
      </c>
      <c r="W346" s="121"/>
      <c r="X346" s="121">
        <f t="shared" si="52"/>
        <v>530</v>
      </c>
      <c r="Y346" s="42">
        <f t="shared" si="46"/>
        <v>3741.7999999999997</v>
      </c>
      <c r="Z346" s="42">
        <f t="shared" ca="1" si="47"/>
        <v>78930.8</v>
      </c>
      <c r="AA346" s="42">
        <f t="shared" ca="1" si="48"/>
        <v>16802.80000000001</v>
      </c>
    </row>
    <row r="347" spans="1:27" hidden="1" x14ac:dyDescent="0.3">
      <c r="A347" s="40">
        <v>1395</v>
      </c>
      <c r="B347" s="40" t="s">
        <v>1710</v>
      </c>
      <c r="C347" s="40" t="s">
        <v>1711</v>
      </c>
      <c r="D347" s="40" t="s">
        <v>1055</v>
      </c>
      <c r="E347" s="40">
        <v>76.23</v>
      </c>
      <c r="F347" s="122" t="s">
        <v>1853</v>
      </c>
      <c r="G347" s="122" t="s">
        <v>795</v>
      </c>
      <c r="H347" s="40">
        <v>35</v>
      </c>
      <c r="I347" s="48">
        <v>43426</v>
      </c>
      <c r="J347" s="48">
        <v>43465</v>
      </c>
      <c r="K347" s="48">
        <v>43570</v>
      </c>
      <c r="L347" s="40">
        <v>39</v>
      </c>
      <c r="M347" s="40">
        <v>144</v>
      </c>
      <c r="N347" s="40">
        <v>9660</v>
      </c>
      <c r="O347" s="42">
        <f t="shared" si="44"/>
        <v>68199.599999999991</v>
      </c>
      <c r="P347" s="121"/>
      <c r="Q347" s="121">
        <v>505</v>
      </c>
      <c r="R347" s="42">
        <f t="shared" ca="1" si="50"/>
        <v>17</v>
      </c>
      <c r="S347" s="42">
        <f t="shared" si="45"/>
        <v>3565.3</v>
      </c>
      <c r="T347" s="121">
        <f t="shared" ca="1" si="51"/>
        <v>8837.5</v>
      </c>
      <c r="U347" s="40">
        <v>445</v>
      </c>
      <c r="W347" s="121"/>
      <c r="X347" s="121">
        <f t="shared" si="52"/>
        <v>450</v>
      </c>
      <c r="Y347" s="42">
        <f t="shared" si="46"/>
        <v>3177</v>
      </c>
      <c r="Z347" s="42">
        <f t="shared" ca="1" si="47"/>
        <v>78930.8</v>
      </c>
      <c r="AA347" s="42">
        <f t="shared" ca="1" si="48"/>
        <v>16802.80000000001</v>
      </c>
    </row>
    <row r="348" spans="1:27" hidden="1" x14ac:dyDescent="0.3">
      <c r="A348" s="40">
        <v>1396</v>
      </c>
      <c r="B348" s="40" t="s">
        <v>1710</v>
      </c>
      <c r="C348" s="40" t="s">
        <v>1711</v>
      </c>
      <c r="D348" s="40" t="s">
        <v>1055</v>
      </c>
      <c r="E348" s="40">
        <v>76.239999999999995</v>
      </c>
      <c r="F348" s="122" t="s">
        <v>1854</v>
      </c>
      <c r="G348" s="122" t="s">
        <v>796</v>
      </c>
      <c r="H348" s="40">
        <v>35</v>
      </c>
      <c r="I348" s="48">
        <v>43429</v>
      </c>
      <c r="J348" s="48">
        <v>43468</v>
      </c>
      <c r="K348" s="48">
        <v>43572</v>
      </c>
      <c r="L348" s="40">
        <v>39</v>
      </c>
      <c r="M348" s="40">
        <v>143</v>
      </c>
      <c r="N348" s="40">
        <v>9840</v>
      </c>
      <c r="O348" s="42">
        <f t="shared" si="44"/>
        <v>69470.400000000009</v>
      </c>
      <c r="P348" s="121"/>
      <c r="Q348" s="121">
        <v>495</v>
      </c>
      <c r="R348" s="42">
        <f t="shared" ca="1" si="50"/>
        <v>17</v>
      </c>
      <c r="S348" s="42">
        <f t="shared" si="45"/>
        <v>3494.7</v>
      </c>
      <c r="T348" s="121">
        <f t="shared" ca="1" si="51"/>
        <v>8662.5</v>
      </c>
      <c r="U348" s="40">
        <v>425</v>
      </c>
      <c r="W348" s="121"/>
      <c r="X348" s="121">
        <f t="shared" si="52"/>
        <v>440</v>
      </c>
      <c r="Y348" s="42">
        <f t="shared" si="46"/>
        <v>3106.4</v>
      </c>
      <c r="Z348" s="42">
        <f t="shared" ca="1" si="47"/>
        <v>78930.8</v>
      </c>
      <c r="AA348" s="42">
        <f t="shared" ca="1" si="48"/>
        <v>16802.80000000001</v>
      </c>
    </row>
    <row r="349" spans="1:27" hidden="1" x14ac:dyDescent="0.3">
      <c r="A349" s="40">
        <v>1397</v>
      </c>
      <c r="B349" s="40" t="s">
        <v>1710</v>
      </c>
      <c r="C349" s="40" t="s">
        <v>1711</v>
      </c>
      <c r="D349" s="40" t="s">
        <v>1055</v>
      </c>
      <c r="E349" s="40">
        <v>76.25</v>
      </c>
      <c r="F349" s="122" t="s">
        <v>1981</v>
      </c>
      <c r="G349" s="122" t="s">
        <v>797</v>
      </c>
      <c r="H349" s="40">
        <v>35</v>
      </c>
      <c r="I349" s="48">
        <v>43428</v>
      </c>
      <c r="J349" s="48">
        <v>43470</v>
      </c>
      <c r="K349" s="48">
        <v>43572</v>
      </c>
      <c r="L349" s="40">
        <v>42</v>
      </c>
      <c r="M349" s="40">
        <v>144</v>
      </c>
      <c r="N349" s="40">
        <v>9730</v>
      </c>
      <c r="O349" s="42">
        <f t="shared" si="44"/>
        <v>68693.8</v>
      </c>
      <c r="P349" s="121"/>
      <c r="Q349" s="121">
        <v>625</v>
      </c>
      <c r="R349" s="42">
        <f t="shared" ca="1" si="50"/>
        <v>17</v>
      </c>
      <c r="S349" s="42">
        <f t="shared" si="45"/>
        <v>4412.5</v>
      </c>
      <c r="T349" s="121">
        <f t="shared" ca="1" si="51"/>
        <v>10781.25</v>
      </c>
      <c r="U349" s="40">
        <v>495</v>
      </c>
      <c r="W349" s="121"/>
      <c r="X349" s="121">
        <f t="shared" si="52"/>
        <v>570</v>
      </c>
      <c r="Y349" s="42">
        <f t="shared" si="46"/>
        <v>4024.2</v>
      </c>
      <c r="Z349" s="42">
        <f t="shared" ca="1" si="47"/>
        <v>78930.8</v>
      </c>
      <c r="AA349" s="42">
        <f t="shared" ca="1" si="48"/>
        <v>16802.80000000001</v>
      </c>
    </row>
    <row r="350" spans="1:27" hidden="1" x14ac:dyDescent="0.3">
      <c r="A350" s="40">
        <v>1414</v>
      </c>
      <c r="B350" s="40" t="s">
        <v>1710</v>
      </c>
      <c r="C350" s="40" t="s">
        <v>1711</v>
      </c>
      <c r="D350" s="40" t="s">
        <v>1055</v>
      </c>
      <c r="E350" s="40">
        <v>76.03</v>
      </c>
      <c r="F350" s="122" t="s">
        <v>1848</v>
      </c>
      <c r="G350" s="122" t="s">
        <v>791</v>
      </c>
      <c r="H350" s="40">
        <v>35</v>
      </c>
      <c r="I350" s="48">
        <v>43426</v>
      </c>
      <c r="J350" s="48">
        <v>43466</v>
      </c>
      <c r="K350" s="48">
        <v>43583</v>
      </c>
      <c r="L350" s="40">
        <v>40</v>
      </c>
      <c r="M350" s="40">
        <v>157</v>
      </c>
      <c r="N350" s="40">
        <v>10380</v>
      </c>
      <c r="O350" s="42">
        <f t="shared" si="44"/>
        <v>73282.799999999988</v>
      </c>
      <c r="P350" s="121"/>
      <c r="Q350" s="121">
        <v>710</v>
      </c>
      <c r="R350" s="42">
        <f t="shared" ca="1" si="50"/>
        <v>17</v>
      </c>
      <c r="S350" s="42">
        <f t="shared" si="45"/>
        <v>5012.5999999999995</v>
      </c>
      <c r="T350" s="121">
        <f t="shared" ca="1" si="51"/>
        <v>11715</v>
      </c>
      <c r="U350" s="40">
        <v>680</v>
      </c>
      <c r="W350" s="121"/>
      <c r="X350" s="121">
        <f t="shared" si="52"/>
        <v>655</v>
      </c>
      <c r="Y350" s="42">
        <f t="shared" si="46"/>
        <v>4624.3</v>
      </c>
      <c r="Z350" s="42">
        <f t="shared" ca="1" si="47"/>
        <v>78930.8</v>
      </c>
      <c r="AA350" s="42">
        <f t="shared" ca="1" si="48"/>
        <v>16802.80000000001</v>
      </c>
    </row>
    <row r="351" spans="1:27" hidden="1" x14ac:dyDescent="0.3">
      <c r="A351" s="40">
        <v>1415</v>
      </c>
      <c r="B351" s="40" t="s">
        <v>1710</v>
      </c>
      <c r="C351" s="40" t="s">
        <v>1711</v>
      </c>
      <c r="D351" s="40" t="s">
        <v>1055</v>
      </c>
      <c r="E351" s="40">
        <v>76.05</v>
      </c>
      <c r="F351" s="122" t="s">
        <v>1849</v>
      </c>
      <c r="G351" s="122" t="s">
        <v>792</v>
      </c>
      <c r="H351" s="40">
        <v>35</v>
      </c>
      <c r="I351" s="48">
        <v>43426</v>
      </c>
      <c r="J351" s="48">
        <v>43467</v>
      </c>
      <c r="K351" s="48">
        <v>43580</v>
      </c>
      <c r="L351" s="40">
        <v>41</v>
      </c>
      <c r="M351" s="40">
        <v>154</v>
      </c>
      <c r="N351" s="40">
        <v>10460</v>
      </c>
      <c r="O351" s="42">
        <f t="shared" si="44"/>
        <v>73847.599999999991</v>
      </c>
      <c r="P351" s="121"/>
      <c r="Q351" s="121">
        <v>690</v>
      </c>
      <c r="R351" s="42">
        <f t="shared" ca="1" si="50"/>
        <v>17</v>
      </c>
      <c r="S351" s="42">
        <f t="shared" si="45"/>
        <v>4871.4000000000005</v>
      </c>
      <c r="T351" s="121">
        <f t="shared" ca="1" si="51"/>
        <v>11040</v>
      </c>
      <c r="U351" s="40">
        <v>650</v>
      </c>
      <c r="W351" s="121"/>
      <c r="X351" s="121">
        <f t="shared" si="52"/>
        <v>635</v>
      </c>
      <c r="Y351" s="42">
        <f t="shared" si="46"/>
        <v>4483.0999999999995</v>
      </c>
      <c r="Z351" s="42">
        <f t="shared" ca="1" si="47"/>
        <v>78930.8</v>
      </c>
      <c r="AA351" s="42">
        <f t="shared" ca="1" si="48"/>
        <v>16802.80000000001</v>
      </c>
    </row>
    <row r="352" spans="1:27" hidden="1" x14ac:dyDescent="0.3">
      <c r="A352" s="40">
        <v>1416</v>
      </c>
      <c r="B352" s="40" t="s">
        <v>1710</v>
      </c>
      <c r="C352" s="40" t="s">
        <v>1711</v>
      </c>
      <c r="D352" s="40" t="s">
        <v>1055</v>
      </c>
      <c r="E352" s="40">
        <v>76.13</v>
      </c>
      <c r="F352" s="122" t="s">
        <v>1850</v>
      </c>
      <c r="G352" s="122" t="s">
        <v>787</v>
      </c>
      <c r="H352" s="40">
        <v>35</v>
      </c>
      <c r="I352" s="48">
        <v>43424</v>
      </c>
      <c r="J352" s="48">
        <v>43461</v>
      </c>
      <c r="K352" s="48">
        <v>43580</v>
      </c>
      <c r="L352" s="40">
        <v>37</v>
      </c>
      <c r="M352" s="40">
        <v>156</v>
      </c>
      <c r="N352" s="40">
        <v>10700</v>
      </c>
      <c r="O352" s="42">
        <f t="shared" si="44"/>
        <v>75542</v>
      </c>
      <c r="P352" s="121"/>
      <c r="Q352" s="121">
        <v>620</v>
      </c>
      <c r="R352" s="42">
        <f t="shared" ca="1" si="50"/>
        <v>17</v>
      </c>
      <c r="S352" s="42">
        <f t="shared" si="45"/>
        <v>4377.2</v>
      </c>
      <c r="T352" s="121">
        <f t="shared" ca="1" si="51"/>
        <v>10230</v>
      </c>
      <c r="U352" s="40" t="s">
        <v>739</v>
      </c>
      <c r="W352" s="121"/>
      <c r="X352" s="121">
        <f t="shared" si="52"/>
        <v>565</v>
      </c>
      <c r="Y352" s="42">
        <f t="shared" si="46"/>
        <v>3988.8999999999996</v>
      </c>
      <c r="Z352" s="42">
        <f t="shared" ca="1" si="47"/>
        <v>78930.8</v>
      </c>
      <c r="AA352" s="42">
        <f t="shared" ca="1" si="48"/>
        <v>16802.80000000001</v>
      </c>
    </row>
    <row r="353" spans="1:27" hidden="1" x14ac:dyDescent="0.3">
      <c r="A353" s="40">
        <v>1417</v>
      </c>
      <c r="B353" s="40" t="s">
        <v>1710</v>
      </c>
      <c r="C353" s="40" t="s">
        <v>1711</v>
      </c>
      <c r="D353" s="40" t="s">
        <v>1055</v>
      </c>
      <c r="E353" s="40">
        <v>76.2</v>
      </c>
      <c r="F353" s="122" t="s">
        <v>1844</v>
      </c>
      <c r="G353" s="122" t="s">
        <v>787</v>
      </c>
      <c r="H353" s="40">
        <v>35</v>
      </c>
      <c r="I353" s="48">
        <v>43429</v>
      </c>
      <c r="J353" s="48">
        <v>43461</v>
      </c>
      <c r="K353" s="48">
        <v>43587</v>
      </c>
      <c r="L353" s="40">
        <v>32</v>
      </c>
      <c r="M353" s="40">
        <v>158</v>
      </c>
      <c r="N353" s="40">
        <v>9360</v>
      </c>
      <c r="O353" s="42">
        <f t="shared" si="44"/>
        <v>66081.600000000006</v>
      </c>
      <c r="P353" s="121"/>
      <c r="Q353" s="121">
        <v>480</v>
      </c>
      <c r="R353" s="42">
        <f t="shared" ca="1" si="50"/>
        <v>17</v>
      </c>
      <c r="S353" s="42">
        <f t="shared" si="45"/>
        <v>3388.7999999999997</v>
      </c>
      <c r="T353" s="121">
        <f t="shared" ca="1" si="51"/>
        <v>7200</v>
      </c>
      <c r="U353" s="40">
        <v>930</v>
      </c>
      <c r="W353" s="121"/>
      <c r="X353" s="121">
        <f t="shared" si="52"/>
        <v>425</v>
      </c>
      <c r="Y353" s="42">
        <f t="shared" si="46"/>
        <v>3000.5</v>
      </c>
      <c r="Z353" s="42">
        <f t="shared" ca="1" si="47"/>
        <v>78930.8</v>
      </c>
      <c r="AA353" s="42">
        <f t="shared" ca="1" si="48"/>
        <v>16802.80000000001</v>
      </c>
    </row>
    <row r="354" spans="1:27" hidden="1" x14ac:dyDescent="0.3">
      <c r="A354" s="40">
        <v>1418</v>
      </c>
      <c r="B354" s="40" t="s">
        <v>1710</v>
      </c>
      <c r="C354" s="40" t="s">
        <v>1711</v>
      </c>
      <c r="D354" s="40" t="s">
        <v>1055</v>
      </c>
      <c r="E354" s="40">
        <v>76.22</v>
      </c>
      <c r="F354" s="122" t="s">
        <v>1851</v>
      </c>
      <c r="G354" s="122" t="s">
        <v>793</v>
      </c>
      <c r="H354" s="40">
        <v>35</v>
      </c>
      <c r="I354" s="48">
        <v>43424</v>
      </c>
      <c r="J354" s="48">
        <v>43459</v>
      </c>
      <c r="K354" s="48">
        <v>43588</v>
      </c>
      <c r="L354" s="40">
        <v>35</v>
      </c>
      <c r="M354" s="40">
        <v>164</v>
      </c>
      <c r="N354" s="40">
        <v>9760</v>
      </c>
      <c r="O354" s="42">
        <f t="shared" si="44"/>
        <v>68905.599999999991</v>
      </c>
      <c r="P354" s="121"/>
      <c r="Q354" s="121">
        <v>960</v>
      </c>
      <c r="R354" s="42">
        <f t="shared" ca="1" si="50"/>
        <v>17</v>
      </c>
      <c r="S354" s="42">
        <f t="shared" si="45"/>
        <v>6777.5999999999995</v>
      </c>
      <c r="T354" s="121">
        <f t="shared" ca="1" si="51"/>
        <v>14400</v>
      </c>
      <c r="U354" s="40">
        <v>1260</v>
      </c>
      <c r="W354" s="121"/>
      <c r="X354" s="121">
        <f t="shared" si="52"/>
        <v>905</v>
      </c>
      <c r="Y354" s="42">
        <f t="shared" si="46"/>
        <v>6389.3</v>
      </c>
      <c r="Z354" s="42">
        <f t="shared" ca="1" si="47"/>
        <v>78930.8</v>
      </c>
      <c r="AA354" s="42">
        <f t="shared" ca="1" si="48"/>
        <v>16802.80000000001</v>
      </c>
    </row>
    <row r="355" spans="1:27" x14ac:dyDescent="0.3">
      <c r="A355" s="40">
        <v>346</v>
      </c>
      <c r="B355" s="40" t="s">
        <v>101</v>
      </c>
      <c r="C355" s="40" t="s">
        <v>715</v>
      </c>
      <c r="D355" s="40" t="s">
        <v>716</v>
      </c>
      <c r="E355" s="121">
        <v>25.26</v>
      </c>
      <c r="F355" s="67" t="s">
        <v>240</v>
      </c>
      <c r="G355" s="67" t="s">
        <v>241</v>
      </c>
      <c r="H355" s="40">
        <v>35</v>
      </c>
      <c r="I355" s="48">
        <v>43436</v>
      </c>
      <c r="J355" s="48">
        <v>43474</v>
      </c>
      <c r="K355" s="48">
        <v>43578</v>
      </c>
      <c r="L355" s="40">
        <v>38</v>
      </c>
      <c r="M355" s="40">
        <v>142</v>
      </c>
      <c r="N355" s="40">
        <v>7920</v>
      </c>
      <c r="O355" s="42">
        <f t="shared" si="44"/>
        <v>55915.199999999997</v>
      </c>
      <c r="P355" s="42"/>
      <c r="Q355" s="42">
        <v>780</v>
      </c>
      <c r="R355" s="42">
        <v>15</v>
      </c>
      <c r="S355" s="42">
        <f t="shared" si="45"/>
        <v>5506.7999999999993</v>
      </c>
      <c r="T355" s="49">
        <f t="shared" ref="T355:T379" si="53">R355*Q355</f>
        <v>11700</v>
      </c>
      <c r="U355" s="40">
        <v>200</v>
      </c>
      <c r="V355" s="40">
        <v>12</v>
      </c>
      <c r="W355" s="42">
        <f t="shared" ref="W355:W379" si="54">U355/V355</f>
        <v>16.666666666666668</v>
      </c>
      <c r="X355" s="49">
        <v>583.33333333333337</v>
      </c>
      <c r="Y355" s="42">
        <f t="shared" si="46"/>
        <v>4118.3333333333339</v>
      </c>
      <c r="Z355" s="42">
        <f t="shared" si="47"/>
        <v>82601.999999999985</v>
      </c>
      <c r="AA355" s="42">
        <f t="shared" si="48"/>
        <v>26686.799999999988</v>
      </c>
    </row>
    <row r="356" spans="1:27" x14ac:dyDescent="0.3">
      <c r="A356" s="40">
        <v>347</v>
      </c>
      <c r="B356" s="40" t="s">
        <v>101</v>
      </c>
      <c r="C356" s="40" t="s">
        <v>715</v>
      </c>
      <c r="D356" s="40" t="s">
        <v>716</v>
      </c>
      <c r="E356" s="40">
        <v>25.25</v>
      </c>
      <c r="F356" s="67" t="s">
        <v>243</v>
      </c>
      <c r="G356" s="67" t="s">
        <v>244</v>
      </c>
      <c r="H356" s="40">
        <v>35</v>
      </c>
      <c r="I356" s="48">
        <v>43439</v>
      </c>
      <c r="J356" s="48">
        <v>43478</v>
      </c>
      <c r="K356" s="48">
        <v>43580</v>
      </c>
      <c r="L356" s="40">
        <v>39</v>
      </c>
      <c r="M356" s="40">
        <v>141</v>
      </c>
      <c r="N356" s="40">
        <v>8115</v>
      </c>
      <c r="O356" s="42">
        <f t="shared" si="44"/>
        <v>57291.9</v>
      </c>
      <c r="P356" s="42"/>
      <c r="Q356" s="42">
        <v>840</v>
      </c>
      <c r="R356" s="42">
        <v>15</v>
      </c>
      <c r="S356" s="42">
        <f t="shared" si="45"/>
        <v>5930.4</v>
      </c>
      <c r="T356" s="49">
        <f t="shared" si="53"/>
        <v>12600</v>
      </c>
      <c r="U356" s="40">
        <v>420</v>
      </c>
      <c r="V356" s="40">
        <v>19</v>
      </c>
      <c r="W356" s="42">
        <f t="shared" si="54"/>
        <v>22.105263157894736</v>
      </c>
      <c r="X356" s="49">
        <v>773.68421052631572</v>
      </c>
      <c r="Y356" s="42">
        <f t="shared" si="46"/>
        <v>5462.2105263157891</v>
      </c>
      <c r="Z356" s="42">
        <f t="shared" si="47"/>
        <v>88956</v>
      </c>
      <c r="AA356" s="42">
        <f t="shared" si="48"/>
        <v>31664.1</v>
      </c>
    </row>
    <row r="357" spans="1:27" x14ac:dyDescent="0.3">
      <c r="A357" s="40">
        <v>348</v>
      </c>
      <c r="B357" s="40" t="s">
        <v>101</v>
      </c>
      <c r="C357" s="40" t="s">
        <v>715</v>
      </c>
      <c r="D357" s="40" t="s">
        <v>716</v>
      </c>
      <c r="E357" s="40">
        <v>25.24</v>
      </c>
      <c r="F357" s="67" t="s">
        <v>246</v>
      </c>
      <c r="G357" s="67" t="s">
        <v>247</v>
      </c>
      <c r="H357" s="40">
        <v>35</v>
      </c>
      <c r="I357" s="48">
        <v>43432</v>
      </c>
      <c r="J357" s="48">
        <v>43469</v>
      </c>
      <c r="K357" s="48">
        <v>43573</v>
      </c>
      <c r="L357" s="40">
        <v>37</v>
      </c>
      <c r="M357" s="40">
        <v>141</v>
      </c>
      <c r="N357" s="40">
        <v>7890</v>
      </c>
      <c r="O357" s="42">
        <f t="shared" si="44"/>
        <v>55703.399999999994</v>
      </c>
      <c r="P357" s="42"/>
      <c r="Q357" s="42">
        <v>780</v>
      </c>
      <c r="R357" s="42">
        <v>14.5</v>
      </c>
      <c r="S357" s="42">
        <f t="shared" si="45"/>
        <v>5506.7999999999993</v>
      </c>
      <c r="T357" s="49">
        <f t="shared" si="53"/>
        <v>11310</v>
      </c>
      <c r="U357" s="40">
        <v>180</v>
      </c>
      <c r="V357" s="40">
        <v>10</v>
      </c>
      <c r="W357" s="42">
        <f t="shared" si="54"/>
        <v>18</v>
      </c>
      <c r="X357" s="49">
        <v>630</v>
      </c>
      <c r="Y357" s="42">
        <f t="shared" si="46"/>
        <v>4447.8</v>
      </c>
      <c r="Z357" s="42">
        <f t="shared" si="47"/>
        <v>79848.599999999991</v>
      </c>
      <c r="AA357" s="42">
        <f t="shared" si="48"/>
        <v>24145.199999999997</v>
      </c>
    </row>
    <row r="358" spans="1:27" x14ac:dyDescent="0.3">
      <c r="A358" s="40">
        <v>349</v>
      </c>
      <c r="B358" s="40" t="s">
        <v>101</v>
      </c>
      <c r="C358" s="40" t="s">
        <v>715</v>
      </c>
      <c r="D358" s="40" t="s">
        <v>716</v>
      </c>
      <c r="E358" s="40">
        <v>25.22</v>
      </c>
      <c r="F358" s="67" t="s">
        <v>249</v>
      </c>
      <c r="G358" s="67" t="s">
        <v>250</v>
      </c>
      <c r="H358" s="40">
        <v>35</v>
      </c>
      <c r="I358" s="48">
        <v>43438</v>
      </c>
      <c r="J358" s="48">
        <v>43474</v>
      </c>
      <c r="K358" s="48">
        <v>43578</v>
      </c>
      <c r="L358" s="40">
        <v>36</v>
      </c>
      <c r="M358" s="40">
        <v>140</v>
      </c>
      <c r="N358" s="40">
        <v>7470</v>
      </c>
      <c r="O358" s="42">
        <f t="shared" si="44"/>
        <v>52738.2</v>
      </c>
      <c r="P358" s="42"/>
      <c r="Q358" s="42">
        <v>840</v>
      </c>
      <c r="R358" s="42">
        <v>15</v>
      </c>
      <c r="S358" s="42">
        <f t="shared" si="45"/>
        <v>5930.4</v>
      </c>
      <c r="T358" s="49">
        <f t="shared" si="53"/>
        <v>12600</v>
      </c>
      <c r="U358" s="40">
        <v>280</v>
      </c>
      <c r="V358" s="40">
        <v>14</v>
      </c>
      <c r="W358" s="42">
        <f t="shared" si="54"/>
        <v>20</v>
      </c>
      <c r="X358" s="49">
        <v>700</v>
      </c>
      <c r="Y358" s="42">
        <f t="shared" si="46"/>
        <v>4942</v>
      </c>
      <c r="Z358" s="42">
        <f t="shared" si="47"/>
        <v>88956</v>
      </c>
      <c r="AA358" s="42">
        <f t="shared" si="48"/>
        <v>36217.800000000003</v>
      </c>
    </row>
    <row r="359" spans="1:27" x14ac:dyDescent="0.3">
      <c r="A359" s="40">
        <v>350</v>
      </c>
      <c r="B359" s="40" t="s">
        <v>101</v>
      </c>
      <c r="C359" s="40" t="s">
        <v>715</v>
      </c>
      <c r="D359" s="40" t="s">
        <v>716</v>
      </c>
      <c r="E359" s="40">
        <v>25.21</v>
      </c>
      <c r="F359" s="67" t="s">
        <v>252</v>
      </c>
      <c r="G359" s="67" t="s">
        <v>253</v>
      </c>
      <c r="H359" s="40">
        <v>35</v>
      </c>
      <c r="I359" s="48">
        <v>43435</v>
      </c>
      <c r="J359" s="48">
        <v>43471</v>
      </c>
      <c r="K359" s="48">
        <v>43575</v>
      </c>
      <c r="L359" s="40">
        <v>36</v>
      </c>
      <c r="M359" s="40">
        <v>140</v>
      </c>
      <c r="N359" s="40">
        <v>7670</v>
      </c>
      <c r="O359" s="42">
        <f t="shared" si="44"/>
        <v>54150.2</v>
      </c>
      <c r="P359" s="42"/>
      <c r="Q359" s="42">
        <v>820</v>
      </c>
      <c r="R359" s="42">
        <v>15</v>
      </c>
      <c r="S359" s="42">
        <f t="shared" si="45"/>
        <v>5789.2</v>
      </c>
      <c r="T359" s="49">
        <f t="shared" si="53"/>
        <v>12300</v>
      </c>
      <c r="U359" s="40">
        <v>320</v>
      </c>
      <c r="V359" s="40">
        <v>17</v>
      </c>
      <c r="W359" s="42">
        <f t="shared" si="54"/>
        <v>18.823529411764707</v>
      </c>
      <c r="X359" s="49">
        <v>658.82352941176475</v>
      </c>
      <c r="Y359" s="42">
        <f t="shared" si="46"/>
        <v>4651.2941176470586</v>
      </c>
      <c r="Z359" s="42">
        <f t="shared" si="47"/>
        <v>86838</v>
      </c>
      <c r="AA359" s="42">
        <f t="shared" si="48"/>
        <v>32687.800000000003</v>
      </c>
    </row>
    <row r="360" spans="1:27" x14ac:dyDescent="0.3">
      <c r="A360" s="40">
        <v>351</v>
      </c>
      <c r="B360" s="40" t="s">
        <v>101</v>
      </c>
      <c r="C360" s="40" t="s">
        <v>715</v>
      </c>
      <c r="D360" s="40" t="s">
        <v>716</v>
      </c>
      <c r="E360" s="40">
        <v>25.17</v>
      </c>
      <c r="F360" s="67" t="s">
        <v>255</v>
      </c>
      <c r="G360" s="67" t="s">
        <v>256</v>
      </c>
      <c r="H360" s="40">
        <v>35</v>
      </c>
      <c r="I360" s="48">
        <v>43430</v>
      </c>
      <c r="J360" s="48">
        <v>43467</v>
      </c>
      <c r="K360" s="48">
        <v>43571</v>
      </c>
      <c r="L360" s="40">
        <v>37</v>
      </c>
      <c r="M360" s="40">
        <v>141</v>
      </c>
      <c r="N360" s="40">
        <v>7720</v>
      </c>
      <c r="O360" s="42">
        <f t="shared" si="44"/>
        <v>54503.200000000004</v>
      </c>
      <c r="P360" s="42"/>
      <c r="Q360" s="42">
        <v>860</v>
      </c>
      <c r="R360" s="42">
        <v>15</v>
      </c>
      <c r="S360" s="42">
        <f t="shared" si="45"/>
        <v>6071.6</v>
      </c>
      <c r="T360" s="49">
        <f t="shared" si="53"/>
        <v>12900</v>
      </c>
      <c r="U360" s="40">
        <v>400</v>
      </c>
      <c r="V360" s="40">
        <v>20</v>
      </c>
      <c r="W360" s="42">
        <f t="shared" si="54"/>
        <v>20</v>
      </c>
      <c r="X360" s="49">
        <v>700</v>
      </c>
      <c r="Y360" s="42">
        <f t="shared" si="46"/>
        <v>4942</v>
      </c>
      <c r="Z360" s="42">
        <f t="shared" si="47"/>
        <v>91074</v>
      </c>
      <c r="AA360" s="42">
        <f t="shared" si="48"/>
        <v>36570.799999999996</v>
      </c>
    </row>
    <row r="361" spans="1:27" x14ac:dyDescent="0.3">
      <c r="A361" s="40">
        <v>352</v>
      </c>
      <c r="B361" s="40" t="s">
        <v>101</v>
      </c>
      <c r="C361" s="40" t="s">
        <v>715</v>
      </c>
      <c r="D361" s="40" t="s">
        <v>716</v>
      </c>
      <c r="E361" s="40">
        <v>25.14</v>
      </c>
      <c r="F361" s="67" t="s">
        <v>258</v>
      </c>
      <c r="G361" s="67" t="s">
        <v>259</v>
      </c>
      <c r="H361" s="40">
        <v>35</v>
      </c>
      <c r="I361" s="48">
        <v>43429</v>
      </c>
      <c r="J361" s="48">
        <v>43469</v>
      </c>
      <c r="K361" s="48">
        <v>43570</v>
      </c>
      <c r="L361" s="40">
        <v>40</v>
      </c>
      <c r="M361" s="40">
        <v>141</v>
      </c>
      <c r="N361" s="40">
        <v>7565</v>
      </c>
      <c r="O361" s="42">
        <f t="shared" si="44"/>
        <v>53408.899999999994</v>
      </c>
      <c r="P361" s="42"/>
      <c r="Q361" s="42">
        <v>780</v>
      </c>
      <c r="R361" s="42">
        <v>15</v>
      </c>
      <c r="S361" s="42">
        <f t="shared" si="45"/>
        <v>5506.7999999999993</v>
      </c>
      <c r="T361" s="49">
        <f t="shared" si="53"/>
        <v>11700</v>
      </c>
      <c r="U361" s="40">
        <v>220</v>
      </c>
      <c r="V361" s="40">
        <v>10</v>
      </c>
      <c r="W361" s="42">
        <f t="shared" si="54"/>
        <v>22</v>
      </c>
      <c r="X361" s="49">
        <v>770</v>
      </c>
      <c r="Y361" s="42">
        <f t="shared" si="46"/>
        <v>5436.2</v>
      </c>
      <c r="Z361" s="42">
        <f t="shared" si="47"/>
        <v>82601.999999999985</v>
      </c>
      <c r="AA361" s="42">
        <f t="shared" si="48"/>
        <v>29193.099999999991</v>
      </c>
    </row>
    <row r="362" spans="1:27" x14ac:dyDescent="0.3">
      <c r="A362" s="40">
        <v>353</v>
      </c>
      <c r="B362" s="40" t="s">
        <v>101</v>
      </c>
      <c r="C362" s="40" t="s">
        <v>715</v>
      </c>
      <c r="D362" s="40" t="s">
        <v>716</v>
      </c>
      <c r="E362" s="40">
        <v>25.13</v>
      </c>
      <c r="F362" s="67" t="s">
        <v>261</v>
      </c>
      <c r="G362" s="67" t="s">
        <v>262</v>
      </c>
      <c r="H362" s="40">
        <v>35</v>
      </c>
      <c r="I362" s="48">
        <v>43435</v>
      </c>
      <c r="J362" s="48">
        <v>43471</v>
      </c>
      <c r="K362" s="48">
        <v>43575</v>
      </c>
      <c r="L362" s="40">
        <v>36</v>
      </c>
      <c r="M362" s="40">
        <v>140</v>
      </c>
      <c r="N362" s="40">
        <v>7060</v>
      </c>
      <c r="O362" s="42">
        <f t="shared" si="44"/>
        <v>49843.6</v>
      </c>
      <c r="P362" s="42"/>
      <c r="Q362" s="42">
        <v>820</v>
      </c>
      <c r="R362" s="42">
        <v>15</v>
      </c>
      <c r="S362" s="42">
        <f t="shared" si="45"/>
        <v>5789.2</v>
      </c>
      <c r="T362" s="49">
        <f t="shared" si="53"/>
        <v>12300</v>
      </c>
      <c r="U362" s="40">
        <v>400</v>
      </c>
      <c r="V362" s="40">
        <v>23</v>
      </c>
      <c r="W362" s="42">
        <f t="shared" si="54"/>
        <v>17.391304347826086</v>
      </c>
      <c r="X362" s="49">
        <v>608.695652173913</v>
      </c>
      <c r="Y362" s="42">
        <f t="shared" si="46"/>
        <v>4297.391304347826</v>
      </c>
      <c r="Z362" s="42">
        <f t="shared" si="47"/>
        <v>86838</v>
      </c>
      <c r="AA362" s="42">
        <f t="shared" si="48"/>
        <v>36994.400000000001</v>
      </c>
    </row>
    <row r="363" spans="1:27" x14ac:dyDescent="0.3">
      <c r="A363" s="40">
        <v>354</v>
      </c>
      <c r="B363" s="40" t="s">
        <v>101</v>
      </c>
      <c r="C363" s="40" t="s">
        <v>715</v>
      </c>
      <c r="D363" s="40" t="s">
        <v>716</v>
      </c>
      <c r="E363" s="42">
        <v>25.1</v>
      </c>
      <c r="F363" s="67" t="s">
        <v>243</v>
      </c>
      <c r="G363" s="67" t="s">
        <v>264</v>
      </c>
      <c r="H363" s="40">
        <v>35</v>
      </c>
      <c r="I363" s="48">
        <v>43428</v>
      </c>
      <c r="J363" s="48">
        <v>43466</v>
      </c>
      <c r="K363" s="48">
        <v>43574</v>
      </c>
      <c r="L363" s="40">
        <v>38</v>
      </c>
      <c r="M363" s="40">
        <v>146</v>
      </c>
      <c r="N363" s="40">
        <v>6380</v>
      </c>
      <c r="O363" s="42">
        <f t="shared" si="44"/>
        <v>45042.799999999996</v>
      </c>
      <c r="P363" s="42"/>
      <c r="Q363" s="42">
        <v>840</v>
      </c>
      <c r="R363" s="42">
        <v>15</v>
      </c>
      <c r="S363" s="42">
        <f t="shared" si="45"/>
        <v>5930.4</v>
      </c>
      <c r="T363" s="49">
        <f t="shared" si="53"/>
        <v>12600</v>
      </c>
      <c r="U363" s="40">
        <v>320</v>
      </c>
      <c r="V363" s="40">
        <v>15</v>
      </c>
      <c r="W363" s="42">
        <f t="shared" si="54"/>
        <v>21.333333333333332</v>
      </c>
      <c r="X363" s="49">
        <v>746.66666666666663</v>
      </c>
      <c r="Y363" s="42">
        <f t="shared" si="46"/>
        <v>5271.4666666666662</v>
      </c>
      <c r="Z363" s="42">
        <f t="shared" si="47"/>
        <v>88956</v>
      </c>
      <c r="AA363" s="42">
        <f t="shared" si="48"/>
        <v>43913.200000000004</v>
      </c>
    </row>
    <row r="364" spans="1:27" x14ac:dyDescent="0.3">
      <c r="A364" s="40">
        <v>355</v>
      </c>
      <c r="B364" s="40" t="s">
        <v>101</v>
      </c>
      <c r="C364" s="40" t="s">
        <v>715</v>
      </c>
      <c r="D364" s="40" t="s">
        <v>716</v>
      </c>
      <c r="E364" s="40">
        <v>25.09</v>
      </c>
      <c r="F364" s="67" t="s">
        <v>266</v>
      </c>
      <c r="G364" s="67" t="s">
        <v>267</v>
      </c>
      <c r="H364" s="40">
        <v>35</v>
      </c>
      <c r="I364" s="48">
        <v>43427</v>
      </c>
      <c r="J364" s="48">
        <v>43465</v>
      </c>
      <c r="K364" s="48">
        <v>43568</v>
      </c>
      <c r="L364" s="40">
        <v>38</v>
      </c>
      <c r="M364" s="40">
        <v>141</v>
      </c>
      <c r="N364" s="40">
        <v>6910</v>
      </c>
      <c r="O364" s="42">
        <f t="shared" si="44"/>
        <v>48784.6</v>
      </c>
      <c r="P364" s="42"/>
      <c r="Q364" s="42">
        <v>840</v>
      </c>
      <c r="R364" s="42">
        <v>15</v>
      </c>
      <c r="S364" s="42">
        <f t="shared" si="45"/>
        <v>5930.4</v>
      </c>
      <c r="T364" s="49">
        <f t="shared" si="53"/>
        <v>12600</v>
      </c>
      <c r="U364" s="40">
        <v>200</v>
      </c>
      <c r="V364" s="40">
        <v>11</v>
      </c>
      <c r="W364" s="42">
        <f t="shared" si="54"/>
        <v>18.181818181818183</v>
      </c>
      <c r="X364" s="49">
        <v>636.36363636363637</v>
      </c>
      <c r="Y364" s="42">
        <f t="shared" si="46"/>
        <v>4492.727272727273</v>
      </c>
      <c r="Z364" s="42">
        <f t="shared" si="47"/>
        <v>88956</v>
      </c>
      <c r="AA364" s="42">
        <f t="shared" si="48"/>
        <v>40171.4</v>
      </c>
    </row>
    <row r="365" spans="1:27" x14ac:dyDescent="0.3">
      <c r="A365" s="40">
        <v>356</v>
      </c>
      <c r="B365" s="40" t="s">
        <v>101</v>
      </c>
      <c r="C365" s="40" t="s">
        <v>715</v>
      </c>
      <c r="D365" s="40" t="s">
        <v>716</v>
      </c>
      <c r="E365" s="40">
        <v>25.08</v>
      </c>
      <c r="F365" s="67" t="s">
        <v>269</v>
      </c>
      <c r="G365" s="67" t="s">
        <v>270</v>
      </c>
      <c r="H365" s="40">
        <v>35</v>
      </c>
      <c r="I365" s="48">
        <v>43432</v>
      </c>
      <c r="J365" s="48">
        <v>43474</v>
      </c>
      <c r="K365" s="48">
        <v>43573</v>
      </c>
      <c r="L365" s="40">
        <v>42</v>
      </c>
      <c r="M365" s="40">
        <v>141</v>
      </c>
      <c r="N365" s="40">
        <v>6460</v>
      </c>
      <c r="O365" s="42">
        <f t="shared" si="44"/>
        <v>45607.6</v>
      </c>
      <c r="P365" s="42"/>
      <c r="Q365" s="42">
        <v>820</v>
      </c>
      <c r="R365" s="42">
        <v>14.5</v>
      </c>
      <c r="S365" s="42">
        <f t="shared" si="45"/>
        <v>5789.2</v>
      </c>
      <c r="T365" s="49">
        <f t="shared" si="53"/>
        <v>11890</v>
      </c>
      <c r="U365" s="40">
        <v>312</v>
      </c>
      <c r="V365" s="40">
        <v>17</v>
      </c>
      <c r="W365" s="42">
        <f t="shared" si="54"/>
        <v>18.352941176470587</v>
      </c>
      <c r="X365" s="49">
        <v>642.35294117647049</v>
      </c>
      <c r="Y365" s="42">
        <f t="shared" si="46"/>
        <v>4535.0117647058823</v>
      </c>
      <c r="Z365" s="42">
        <f t="shared" si="47"/>
        <v>83943.4</v>
      </c>
      <c r="AA365" s="42">
        <f t="shared" si="48"/>
        <v>38335.799999999996</v>
      </c>
    </row>
    <row r="366" spans="1:27" x14ac:dyDescent="0.3">
      <c r="A366" s="40">
        <v>357</v>
      </c>
      <c r="B366" s="40" t="s">
        <v>101</v>
      </c>
      <c r="C366" s="40" t="s">
        <v>715</v>
      </c>
      <c r="D366" s="40" t="s">
        <v>716</v>
      </c>
      <c r="E366" s="40">
        <v>25.07</v>
      </c>
      <c r="F366" s="67" t="s">
        <v>272</v>
      </c>
      <c r="G366" s="67" t="s">
        <v>273</v>
      </c>
      <c r="H366" s="40">
        <v>35</v>
      </c>
      <c r="I366" s="48">
        <v>43431</v>
      </c>
      <c r="J366" s="48">
        <v>43473</v>
      </c>
      <c r="K366" s="48">
        <v>43572</v>
      </c>
      <c r="L366" s="40">
        <v>42</v>
      </c>
      <c r="M366" s="40">
        <v>141</v>
      </c>
      <c r="N366" s="40">
        <v>6470</v>
      </c>
      <c r="O366" s="42">
        <f t="shared" si="44"/>
        <v>45678.2</v>
      </c>
      <c r="P366" s="42"/>
      <c r="Q366" s="42">
        <v>880</v>
      </c>
      <c r="R366" s="42">
        <v>15</v>
      </c>
      <c r="S366" s="42">
        <f t="shared" si="45"/>
        <v>6212.8</v>
      </c>
      <c r="T366" s="49">
        <f t="shared" si="53"/>
        <v>13200</v>
      </c>
      <c r="U366" s="40">
        <v>460</v>
      </c>
      <c r="V366" s="40">
        <v>20</v>
      </c>
      <c r="W366" s="42">
        <f t="shared" si="54"/>
        <v>23</v>
      </c>
      <c r="X366" s="49">
        <v>805</v>
      </c>
      <c r="Y366" s="42">
        <f t="shared" si="46"/>
        <v>5683.3</v>
      </c>
      <c r="Z366" s="42">
        <f t="shared" si="47"/>
        <v>93192</v>
      </c>
      <c r="AA366" s="42">
        <f t="shared" si="48"/>
        <v>47513.8</v>
      </c>
    </row>
    <row r="367" spans="1:27" x14ac:dyDescent="0.3">
      <c r="A367" s="40">
        <v>358</v>
      </c>
      <c r="B367" s="40" t="s">
        <v>101</v>
      </c>
      <c r="C367" s="40" t="s">
        <v>715</v>
      </c>
      <c r="D367" s="40" t="s">
        <v>716</v>
      </c>
      <c r="E367" s="40">
        <v>25.06</v>
      </c>
      <c r="F367" s="67" t="s">
        <v>275</v>
      </c>
      <c r="G367" s="67" t="s">
        <v>276</v>
      </c>
      <c r="H367" s="40">
        <v>35</v>
      </c>
      <c r="I367" s="48">
        <v>43431</v>
      </c>
      <c r="J367" s="48">
        <v>43473</v>
      </c>
      <c r="K367" s="48">
        <v>43571</v>
      </c>
      <c r="L367" s="40">
        <v>42</v>
      </c>
      <c r="M367" s="40">
        <v>140</v>
      </c>
      <c r="N367" s="40">
        <v>6920</v>
      </c>
      <c r="O367" s="42">
        <f t="shared" si="44"/>
        <v>48855.200000000004</v>
      </c>
      <c r="P367" s="42"/>
      <c r="Q367" s="42">
        <v>820</v>
      </c>
      <c r="R367" s="42">
        <v>15</v>
      </c>
      <c r="S367" s="42">
        <f t="shared" si="45"/>
        <v>5789.2</v>
      </c>
      <c r="T367" s="49">
        <f t="shared" si="53"/>
        <v>12300</v>
      </c>
      <c r="U367" s="40">
        <v>440</v>
      </c>
      <c r="V367" s="40">
        <v>17</v>
      </c>
      <c r="W367" s="42">
        <f t="shared" si="54"/>
        <v>25.882352941176471</v>
      </c>
      <c r="X367" s="49">
        <v>905.88235294117646</v>
      </c>
      <c r="Y367" s="42">
        <f t="shared" si="46"/>
        <v>6395.5294117647054</v>
      </c>
      <c r="Z367" s="42">
        <f t="shared" si="47"/>
        <v>86838</v>
      </c>
      <c r="AA367" s="42">
        <f t="shared" si="48"/>
        <v>37982.799999999996</v>
      </c>
    </row>
    <row r="368" spans="1:27" x14ac:dyDescent="0.3">
      <c r="A368" s="40">
        <v>371</v>
      </c>
      <c r="B368" s="40" t="s">
        <v>101</v>
      </c>
      <c r="C368" s="40" t="s">
        <v>102</v>
      </c>
      <c r="D368" s="40" t="s">
        <v>98</v>
      </c>
      <c r="E368" s="40">
        <v>29.23</v>
      </c>
      <c r="F368" s="67" t="s">
        <v>161</v>
      </c>
      <c r="G368" s="67" t="s">
        <v>162</v>
      </c>
      <c r="H368" s="40">
        <v>35</v>
      </c>
      <c r="I368" s="48">
        <v>43433</v>
      </c>
      <c r="J368" s="48">
        <v>43471</v>
      </c>
      <c r="K368" s="48">
        <v>43569</v>
      </c>
      <c r="L368" s="40">
        <v>38</v>
      </c>
      <c r="M368" s="40">
        <v>136</v>
      </c>
      <c r="N368" s="40">
        <v>7770</v>
      </c>
      <c r="O368" s="42">
        <f t="shared" si="44"/>
        <v>54856.2</v>
      </c>
      <c r="P368" s="42"/>
      <c r="Q368" s="42">
        <v>840</v>
      </c>
      <c r="R368" s="42">
        <v>14</v>
      </c>
      <c r="S368" s="42">
        <f t="shared" si="45"/>
        <v>5930.4</v>
      </c>
      <c r="T368" s="49">
        <f t="shared" si="53"/>
        <v>11760</v>
      </c>
      <c r="U368" s="40">
        <v>600</v>
      </c>
      <c r="V368" s="40">
        <v>30</v>
      </c>
      <c r="W368" s="42">
        <f t="shared" si="54"/>
        <v>20</v>
      </c>
      <c r="X368" s="49">
        <v>700</v>
      </c>
      <c r="Y368" s="42">
        <f t="shared" si="46"/>
        <v>4942</v>
      </c>
      <c r="Z368" s="42">
        <f t="shared" si="47"/>
        <v>83025.599999999991</v>
      </c>
      <c r="AA368" s="42">
        <f t="shared" si="48"/>
        <v>28169.399999999994</v>
      </c>
    </row>
    <row r="369" spans="1:27" x14ac:dyDescent="0.3">
      <c r="A369" s="40">
        <v>372</v>
      </c>
      <c r="B369" s="40" t="s">
        <v>101</v>
      </c>
      <c r="C369" s="40" t="s">
        <v>102</v>
      </c>
      <c r="D369" s="40" t="s">
        <v>98</v>
      </c>
      <c r="E369" s="40">
        <v>29.24</v>
      </c>
      <c r="F369" s="67" t="s">
        <v>163</v>
      </c>
      <c r="G369" s="67" t="s">
        <v>164</v>
      </c>
      <c r="H369" s="40">
        <v>35</v>
      </c>
      <c r="I369" s="48">
        <v>43438</v>
      </c>
      <c r="J369" s="48">
        <v>43481</v>
      </c>
      <c r="K369" s="48">
        <v>43573</v>
      </c>
      <c r="L369" s="40">
        <v>43</v>
      </c>
      <c r="M369" s="40">
        <v>135</v>
      </c>
      <c r="N369" s="40">
        <v>7810</v>
      </c>
      <c r="O369" s="42">
        <f t="shared" si="44"/>
        <v>55138.6</v>
      </c>
      <c r="P369" s="42"/>
      <c r="Q369" s="42">
        <v>820</v>
      </c>
      <c r="R369" s="42">
        <v>14</v>
      </c>
      <c r="S369" s="42">
        <f t="shared" si="45"/>
        <v>5789.2</v>
      </c>
      <c r="T369" s="49">
        <f t="shared" si="53"/>
        <v>11480</v>
      </c>
      <c r="U369" s="40">
        <v>440</v>
      </c>
      <c r="V369" s="40">
        <v>20</v>
      </c>
      <c r="W369" s="42">
        <f t="shared" si="54"/>
        <v>22</v>
      </c>
      <c r="X369" s="49">
        <v>770</v>
      </c>
      <c r="Y369" s="42">
        <f t="shared" si="46"/>
        <v>5436.2</v>
      </c>
      <c r="Z369" s="42">
        <f t="shared" si="47"/>
        <v>81048.800000000003</v>
      </c>
      <c r="AA369" s="42">
        <f t="shared" si="48"/>
        <v>25910.200000000004</v>
      </c>
    </row>
    <row r="370" spans="1:27" x14ac:dyDescent="0.3">
      <c r="A370" s="40">
        <v>373</v>
      </c>
      <c r="B370" s="40" t="s">
        <v>101</v>
      </c>
      <c r="C370" s="40" t="s">
        <v>102</v>
      </c>
      <c r="D370" s="40" t="s">
        <v>98</v>
      </c>
      <c r="E370" s="40">
        <v>29.25</v>
      </c>
      <c r="F370" s="67" t="s">
        <v>165</v>
      </c>
      <c r="G370" s="67" t="s">
        <v>166</v>
      </c>
      <c r="H370" s="40">
        <v>35</v>
      </c>
      <c r="I370" s="48">
        <v>43438</v>
      </c>
      <c r="J370" s="48">
        <v>43473</v>
      </c>
      <c r="K370" s="48">
        <v>43572</v>
      </c>
      <c r="L370" s="40">
        <v>35</v>
      </c>
      <c r="M370" s="40">
        <v>134</v>
      </c>
      <c r="N370" s="40">
        <v>7720</v>
      </c>
      <c r="O370" s="42">
        <f t="shared" si="44"/>
        <v>54503.200000000004</v>
      </c>
      <c r="P370" s="42"/>
      <c r="Q370" s="42">
        <v>840</v>
      </c>
      <c r="R370" s="42">
        <v>14</v>
      </c>
      <c r="S370" s="42">
        <f t="shared" si="45"/>
        <v>5930.4</v>
      </c>
      <c r="T370" s="49">
        <f t="shared" si="53"/>
        <v>11760</v>
      </c>
      <c r="U370" s="40">
        <v>520</v>
      </c>
      <c r="V370" s="40">
        <v>25</v>
      </c>
      <c r="W370" s="42">
        <f t="shared" si="54"/>
        <v>20.8</v>
      </c>
      <c r="X370" s="49">
        <v>728</v>
      </c>
      <c r="Y370" s="42">
        <f t="shared" si="46"/>
        <v>5139.68</v>
      </c>
      <c r="Z370" s="42">
        <f t="shared" si="47"/>
        <v>83025.599999999991</v>
      </c>
      <c r="AA370" s="42">
        <f t="shared" si="48"/>
        <v>28522.399999999987</v>
      </c>
    </row>
    <row r="371" spans="1:27" x14ac:dyDescent="0.3">
      <c r="A371" s="40">
        <v>374</v>
      </c>
      <c r="B371" s="40" t="s">
        <v>101</v>
      </c>
      <c r="C371" s="40" t="s">
        <v>102</v>
      </c>
      <c r="D371" s="40" t="s">
        <v>98</v>
      </c>
      <c r="E371" s="121">
        <v>29.26</v>
      </c>
      <c r="F371" s="67" t="s">
        <v>167</v>
      </c>
      <c r="G371" s="67" t="s">
        <v>168</v>
      </c>
      <c r="H371" s="40">
        <v>35</v>
      </c>
      <c r="I371" s="48">
        <v>43433</v>
      </c>
      <c r="J371" s="48">
        <v>43471</v>
      </c>
      <c r="K371" s="48">
        <v>43573</v>
      </c>
      <c r="L371" s="40">
        <v>38</v>
      </c>
      <c r="M371" s="40">
        <v>140</v>
      </c>
      <c r="N371" s="40">
        <v>6890</v>
      </c>
      <c r="O371" s="42">
        <f t="shared" si="44"/>
        <v>48643.4</v>
      </c>
      <c r="P371" s="42"/>
      <c r="Q371" s="42">
        <v>860</v>
      </c>
      <c r="R371" s="42">
        <v>14</v>
      </c>
      <c r="S371" s="42">
        <f t="shared" si="45"/>
        <v>6071.6</v>
      </c>
      <c r="T371" s="49">
        <f t="shared" si="53"/>
        <v>12040</v>
      </c>
      <c r="U371" s="40">
        <v>420</v>
      </c>
      <c r="V371" s="40">
        <v>17</v>
      </c>
      <c r="W371" s="42">
        <f t="shared" si="54"/>
        <v>24.705882352941178</v>
      </c>
      <c r="X371" s="49">
        <v>864.70588235294122</v>
      </c>
      <c r="Y371" s="42">
        <f t="shared" si="46"/>
        <v>6104.8235294117649</v>
      </c>
      <c r="Z371" s="42">
        <f t="shared" si="47"/>
        <v>85002.400000000009</v>
      </c>
      <c r="AA371" s="42">
        <f t="shared" si="48"/>
        <v>36359.000000000007</v>
      </c>
    </row>
    <row r="372" spans="1:27" x14ac:dyDescent="0.3">
      <c r="A372" s="40">
        <v>375</v>
      </c>
      <c r="B372" s="40" t="s">
        <v>101</v>
      </c>
      <c r="C372" s="40" t="s">
        <v>102</v>
      </c>
      <c r="D372" s="40" t="s">
        <v>98</v>
      </c>
      <c r="E372" s="42">
        <v>29.1</v>
      </c>
      <c r="F372" s="67" t="s">
        <v>169</v>
      </c>
      <c r="G372" s="67" t="s">
        <v>170</v>
      </c>
      <c r="H372" s="40">
        <v>35</v>
      </c>
      <c r="I372" s="48">
        <v>43437</v>
      </c>
      <c r="J372" s="48">
        <v>43480</v>
      </c>
      <c r="K372" s="48">
        <v>43592</v>
      </c>
      <c r="L372" s="40">
        <v>43</v>
      </c>
      <c r="M372" s="40">
        <v>155</v>
      </c>
      <c r="N372" s="40">
        <v>6940</v>
      </c>
      <c r="O372" s="42">
        <f t="shared" si="44"/>
        <v>48996.399999999994</v>
      </c>
      <c r="P372" s="42"/>
      <c r="Q372" s="42">
        <v>1120</v>
      </c>
      <c r="R372" s="42">
        <v>13</v>
      </c>
      <c r="S372" s="42">
        <f t="shared" si="45"/>
        <v>7907.2</v>
      </c>
      <c r="T372" s="49">
        <f t="shared" si="53"/>
        <v>14560</v>
      </c>
      <c r="U372" s="40">
        <v>780</v>
      </c>
      <c r="V372" s="40">
        <v>25</v>
      </c>
      <c r="W372" s="42">
        <f t="shared" si="54"/>
        <v>31.2</v>
      </c>
      <c r="X372" s="49">
        <v>1092</v>
      </c>
      <c r="Y372" s="42">
        <f t="shared" si="46"/>
        <v>7709.5199999999995</v>
      </c>
      <c r="Z372" s="42">
        <f t="shared" si="47"/>
        <v>102793.59999999999</v>
      </c>
      <c r="AA372" s="42">
        <f t="shared" si="48"/>
        <v>53797.2</v>
      </c>
    </row>
    <row r="373" spans="1:27" x14ac:dyDescent="0.3">
      <c r="A373" s="40">
        <v>376</v>
      </c>
      <c r="B373" s="40" t="s">
        <v>101</v>
      </c>
      <c r="C373" s="40" t="s">
        <v>102</v>
      </c>
      <c r="D373" s="40" t="s">
        <v>98</v>
      </c>
      <c r="E373" s="40">
        <v>29.11</v>
      </c>
      <c r="F373" s="67" t="s">
        <v>173</v>
      </c>
      <c r="G373" s="67" t="s">
        <v>174</v>
      </c>
      <c r="H373" s="40">
        <v>35</v>
      </c>
      <c r="I373" s="48">
        <v>43433</v>
      </c>
      <c r="J373" s="48">
        <v>43467</v>
      </c>
      <c r="K373" s="48">
        <v>43591</v>
      </c>
      <c r="L373" s="40">
        <v>34</v>
      </c>
      <c r="M373" s="40">
        <v>158</v>
      </c>
      <c r="N373" s="40">
        <v>7970</v>
      </c>
      <c r="O373" s="42">
        <f t="shared" si="44"/>
        <v>56268.2</v>
      </c>
      <c r="P373" s="42"/>
      <c r="Q373" s="42">
        <v>1080</v>
      </c>
      <c r="R373" s="42">
        <v>13</v>
      </c>
      <c r="S373" s="42">
        <f t="shared" si="45"/>
        <v>7624.8</v>
      </c>
      <c r="T373" s="49">
        <f t="shared" si="53"/>
        <v>14040</v>
      </c>
      <c r="U373" s="40">
        <v>300</v>
      </c>
      <c r="V373" s="40">
        <v>10</v>
      </c>
      <c r="W373" s="42">
        <f t="shared" si="54"/>
        <v>30</v>
      </c>
      <c r="X373" s="49">
        <v>1050</v>
      </c>
      <c r="Y373" s="42">
        <f t="shared" si="46"/>
        <v>7413</v>
      </c>
      <c r="Z373" s="42">
        <f t="shared" si="47"/>
        <v>99122.400000000009</v>
      </c>
      <c r="AA373" s="42">
        <f t="shared" si="48"/>
        <v>42854.200000000012</v>
      </c>
    </row>
    <row r="374" spans="1:27" x14ac:dyDescent="0.3">
      <c r="A374" s="40">
        <v>377</v>
      </c>
      <c r="B374" s="40" t="s">
        <v>101</v>
      </c>
      <c r="C374" s="40" t="s">
        <v>102</v>
      </c>
      <c r="D374" s="40" t="s">
        <v>98</v>
      </c>
      <c r="E374" s="40">
        <v>29.01</v>
      </c>
      <c r="F374" s="67" t="s">
        <v>175</v>
      </c>
      <c r="G374" s="67" t="s">
        <v>176</v>
      </c>
      <c r="H374" s="40">
        <v>35</v>
      </c>
      <c r="I374" s="48">
        <v>43433</v>
      </c>
      <c r="J374" s="48">
        <v>43470</v>
      </c>
      <c r="K374" s="48">
        <v>43571</v>
      </c>
      <c r="L374" s="40">
        <v>37</v>
      </c>
      <c r="M374" s="40">
        <v>138</v>
      </c>
      <c r="N374" s="40">
        <v>6655</v>
      </c>
      <c r="O374" s="42">
        <f t="shared" si="44"/>
        <v>46984.299999999996</v>
      </c>
      <c r="P374" s="42"/>
      <c r="Q374" s="42">
        <v>840</v>
      </c>
      <c r="R374" s="42">
        <v>15.5</v>
      </c>
      <c r="S374" s="42">
        <f t="shared" si="45"/>
        <v>5930.4</v>
      </c>
      <c r="T374" s="49">
        <f t="shared" si="53"/>
        <v>13020</v>
      </c>
      <c r="U374" s="40">
        <v>720</v>
      </c>
      <c r="V374" s="40">
        <v>40</v>
      </c>
      <c r="W374" s="42">
        <f t="shared" si="54"/>
        <v>18</v>
      </c>
      <c r="X374" s="49">
        <v>630</v>
      </c>
      <c r="Y374" s="42">
        <f t="shared" si="46"/>
        <v>4447.8</v>
      </c>
      <c r="Z374" s="42">
        <f t="shared" si="47"/>
        <v>91921.2</v>
      </c>
      <c r="AA374" s="42">
        <f t="shared" si="48"/>
        <v>44936.9</v>
      </c>
    </row>
    <row r="375" spans="1:27" x14ac:dyDescent="0.3">
      <c r="A375" s="40">
        <v>378</v>
      </c>
      <c r="B375" s="40" t="s">
        <v>101</v>
      </c>
      <c r="C375" s="40" t="s">
        <v>102</v>
      </c>
      <c r="D375" s="40" t="s">
        <v>98</v>
      </c>
      <c r="E375" s="42">
        <v>29.02</v>
      </c>
      <c r="F375" s="67" t="s">
        <v>177</v>
      </c>
      <c r="G375" s="67" t="s">
        <v>178</v>
      </c>
      <c r="H375" s="40">
        <v>35</v>
      </c>
      <c r="I375" s="48">
        <v>43434</v>
      </c>
      <c r="J375" s="48">
        <v>43475</v>
      </c>
      <c r="K375" s="48">
        <v>43569</v>
      </c>
      <c r="L375" s="40">
        <v>41</v>
      </c>
      <c r="M375" s="40">
        <v>135</v>
      </c>
      <c r="N375" s="40">
        <v>6730</v>
      </c>
      <c r="O375" s="42">
        <f t="shared" si="44"/>
        <v>47513.799999999996</v>
      </c>
      <c r="P375" s="42"/>
      <c r="Q375" s="42">
        <v>700</v>
      </c>
      <c r="R375" s="42">
        <v>15</v>
      </c>
      <c r="S375" s="42">
        <f t="shared" si="45"/>
        <v>4942</v>
      </c>
      <c r="T375" s="49">
        <f t="shared" si="53"/>
        <v>10500</v>
      </c>
      <c r="U375" s="40">
        <v>15</v>
      </c>
      <c r="V375" s="40">
        <v>24</v>
      </c>
      <c r="W375" s="42">
        <f t="shared" si="54"/>
        <v>0.625</v>
      </c>
      <c r="X375" s="49">
        <v>21.875</v>
      </c>
      <c r="Y375" s="42">
        <f t="shared" si="46"/>
        <v>154.4375</v>
      </c>
      <c r="Z375" s="42">
        <f t="shared" si="47"/>
        <v>74130</v>
      </c>
      <c r="AA375" s="42">
        <f t="shared" si="48"/>
        <v>26616.200000000004</v>
      </c>
    </row>
    <row r="376" spans="1:27" x14ac:dyDescent="0.3">
      <c r="A376" s="40">
        <v>379</v>
      </c>
      <c r="B376" s="40" t="s">
        <v>101</v>
      </c>
      <c r="C376" s="40" t="s">
        <v>102</v>
      </c>
      <c r="D376" s="40" t="s">
        <v>98</v>
      </c>
      <c r="E376" s="121">
        <v>29.03</v>
      </c>
      <c r="F376" s="67" t="s">
        <v>179</v>
      </c>
      <c r="G376" s="67" t="s">
        <v>180</v>
      </c>
      <c r="H376" s="40">
        <v>35</v>
      </c>
      <c r="I376" s="48">
        <v>43427</v>
      </c>
      <c r="J376" s="48">
        <v>43466</v>
      </c>
      <c r="K376" s="48">
        <v>43565</v>
      </c>
      <c r="L376" s="40">
        <v>39</v>
      </c>
      <c r="M376" s="40">
        <v>138</v>
      </c>
      <c r="N376" s="40">
        <v>6650</v>
      </c>
      <c r="O376" s="42">
        <f t="shared" si="44"/>
        <v>46949</v>
      </c>
      <c r="P376" s="42"/>
      <c r="Q376" s="42">
        <v>840</v>
      </c>
      <c r="R376" s="42">
        <v>15.5</v>
      </c>
      <c r="S376" s="42">
        <f t="shared" si="45"/>
        <v>5930.4</v>
      </c>
      <c r="T376" s="49">
        <f t="shared" si="53"/>
        <v>13020</v>
      </c>
      <c r="U376" s="40">
        <v>200</v>
      </c>
      <c r="V376" s="40">
        <v>10</v>
      </c>
      <c r="W376" s="42">
        <f t="shared" si="54"/>
        <v>20</v>
      </c>
      <c r="X376" s="49">
        <v>700</v>
      </c>
      <c r="Y376" s="42">
        <f t="shared" si="46"/>
        <v>4942</v>
      </c>
      <c r="Z376" s="42">
        <f t="shared" si="47"/>
        <v>91921.2</v>
      </c>
      <c r="AA376" s="42">
        <f t="shared" si="48"/>
        <v>44972.2</v>
      </c>
    </row>
    <row r="377" spans="1:27" x14ac:dyDescent="0.3">
      <c r="A377" s="40">
        <v>380</v>
      </c>
      <c r="B377" s="40" t="s">
        <v>101</v>
      </c>
      <c r="C377" s="40" t="s">
        <v>102</v>
      </c>
      <c r="D377" s="40" t="s">
        <v>98</v>
      </c>
      <c r="E377" s="40">
        <v>29.4</v>
      </c>
      <c r="F377" s="67" t="s">
        <v>181</v>
      </c>
      <c r="G377" s="67" t="s">
        <v>182</v>
      </c>
      <c r="H377" s="40">
        <v>35</v>
      </c>
      <c r="I377" s="48">
        <v>43429</v>
      </c>
      <c r="J377" s="48">
        <v>43466</v>
      </c>
      <c r="K377" s="48">
        <v>43595</v>
      </c>
      <c r="L377" s="40">
        <v>37</v>
      </c>
      <c r="M377" s="40">
        <v>166</v>
      </c>
      <c r="N377" s="40">
        <v>7110</v>
      </c>
      <c r="O377" s="42">
        <f t="shared" si="44"/>
        <v>50196.6</v>
      </c>
      <c r="P377" s="42"/>
      <c r="Q377" s="42">
        <v>1120</v>
      </c>
      <c r="R377" s="42">
        <v>14</v>
      </c>
      <c r="S377" s="42">
        <f t="shared" si="45"/>
        <v>7907.2</v>
      </c>
      <c r="T377" s="49">
        <f t="shared" si="53"/>
        <v>15680</v>
      </c>
      <c r="U377" s="40">
        <v>420</v>
      </c>
      <c r="V377" s="40">
        <v>20</v>
      </c>
      <c r="W377" s="42">
        <f t="shared" si="54"/>
        <v>21</v>
      </c>
      <c r="X377" s="49">
        <v>735</v>
      </c>
      <c r="Y377" s="42">
        <f t="shared" si="46"/>
        <v>5189.0999999999995</v>
      </c>
      <c r="Z377" s="42">
        <f t="shared" si="47"/>
        <v>110700.8</v>
      </c>
      <c r="AA377" s="42">
        <f t="shared" si="48"/>
        <v>60504.200000000004</v>
      </c>
    </row>
    <row r="378" spans="1:27" x14ac:dyDescent="0.3">
      <c r="A378" s="40">
        <v>381</v>
      </c>
      <c r="B378" s="40" t="s">
        <v>101</v>
      </c>
      <c r="C378" s="40" t="s">
        <v>102</v>
      </c>
      <c r="D378" s="40" t="s">
        <v>98</v>
      </c>
      <c r="E378" s="40">
        <v>29.5</v>
      </c>
      <c r="F378" s="67" t="s">
        <v>183</v>
      </c>
      <c r="G378" s="67" t="s">
        <v>178</v>
      </c>
      <c r="H378" s="40">
        <v>35</v>
      </c>
      <c r="I378" s="48">
        <v>43432</v>
      </c>
      <c r="J378" s="48">
        <v>43463</v>
      </c>
      <c r="K378" s="48">
        <v>43570</v>
      </c>
      <c r="L378" s="40">
        <v>31</v>
      </c>
      <c r="M378" s="40">
        <v>138</v>
      </c>
      <c r="N378" s="40">
        <v>7550</v>
      </c>
      <c r="O378" s="42">
        <f t="shared" si="44"/>
        <v>53303</v>
      </c>
      <c r="P378" s="42"/>
      <c r="Q378" s="42">
        <v>820</v>
      </c>
      <c r="R378" s="42">
        <v>15</v>
      </c>
      <c r="S378" s="42">
        <f t="shared" si="45"/>
        <v>5789.2</v>
      </c>
      <c r="T378" s="49">
        <f t="shared" si="53"/>
        <v>12300</v>
      </c>
      <c r="U378" s="40">
        <v>180</v>
      </c>
      <c r="V378" s="40">
        <v>10</v>
      </c>
      <c r="W378" s="42">
        <f t="shared" si="54"/>
        <v>18</v>
      </c>
      <c r="X378" s="49">
        <v>630</v>
      </c>
      <c r="Y378" s="42">
        <f t="shared" si="46"/>
        <v>4447.8</v>
      </c>
      <c r="Z378" s="42">
        <f t="shared" si="47"/>
        <v>86838</v>
      </c>
      <c r="AA378" s="42">
        <f t="shared" si="48"/>
        <v>33535</v>
      </c>
    </row>
    <row r="379" spans="1:27" x14ac:dyDescent="0.3">
      <c r="A379" s="40">
        <v>382</v>
      </c>
      <c r="B379" s="40" t="s">
        <v>101</v>
      </c>
      <c r="C379" s="40" t="s">
        <v>102</v>
      </c>
      <c r="D379" s="40" t="s">
        <v>98</v>
      </c>
      <c r="E379" s="121">
        <v>29.7</v>
      </c>
      <c r="F379" s="67" t="s">
        <v>181</v>
      </c>
      <c r="G379" s="67" t="s">
        <v>184</v>
      </c>
      <c r="H379" s="40">
        <v>35</v>
      </c>
      <c r="I379" s="48">
        <v>43430</v>
      </c>
      <c r="J379" s="48">
        <v>43467</v>
      </c>
      <c r="K379" s="48">
        <v>43597</v>
      </c>
      <c r="L379" s="40">
        <v>37</v>
      </c>
      <c r="M379" s="40">
        <v>167</v>
      </c>
      <c r="N379" s="40">
        <v>7350</v>
      </c>
      <c r="O379" s="42">
        <f t="shared" si="44"/>
        <v>51891</v>
      </c>
      <c r="P379" s="42"/>
      <c r="Q379" s="42">
        <v>1050</v>
      </c>
      <c r="R379" s="42">
        <v>13</v>
      </c>
      <c r="S379" s="42">
        <f t="shared" si="45"/>
        <v>7413</v>
      </c>
      <c r="T379" s="49">
        <f t="shared" si="53"/>
        <v>13650</v>
      </c>
      <c r="U379" s="40">
        <v>480</v>
      </c>
      <c r="V379" s="40">
        <v>10</v>
      </c>
      <c r="W379" s="42">
        <f t="shared" si="54"/>
        <v>48</v>
      </c>
      <c r="X379" s="49">
        <v>1680</v>
      </c>
      <c r="Y379" s="42">
        <f t="shared" si="46"/>
        <v>11860.8</v>
      </c>
      <c r="Z379" s="42">
        <f t="shared" si="47"/>
        <v>96369</v>
      </c>
      <c r="AA379" s="42">
        <f t="shared" si="48"/>
        <v>44478</v>
      </c>
    </row>
    <row r="380" spans="1:27" x14ac:dyDescent="0.3">
      <c r="A380" s="40">
        <v>498</v>
      </c>
      <c r="B380" s="40" t="s">
        <v>101</v>
      </c>
      <c r="C380" s="52" t="s">
        <v>805</v>
      </c>
      <c r="D380" s="40" t="s">
        <v>806</v>
      </c>
      <c r="E380" s="40">
        <v>22.23</v>
      </c>
      <c r="F380" s="122" t="s">
        <v>1852</v>
      </c>
      <c r="G380" s="122" t="s">
        <v>794</v>
      </c>
      <c r="H380" s="40">
        <v>35</v>
      </c>
      <c r="I380" s="48">
        <v>43437</v>
      </c>
      <c r="J380" s="48">
        <v>43472</v>
      </c>
      <c r="K380" s="48">
        <v>43579</v>
      </c>
      <c r="L380" s="40">
        <v>35</v>
      </c>
      <c r="M380" s="40">
        <v>142</v>
      </c>
      <c r="N380" s="40">
        <v>8460</v>
      </c>
      <c r="O380" s="42">
        <f t="shared" si="44"/>
        <v>59727.6</v>
      </c>
      <c r="P380" s="121"/>
      <c r="Q380" s="42">
        <v>980</v>
      </c>
      <c r="R380" s="42">
        <f>T380/Q380</f>
        <v>13.464285714285714</v>
      </c>
      <c r="S380" s="42">
        <f t="shared" si="45"/>
        <v>6918.8</v>
      </c>
      <c r="T380" s="121">
        <f>14.5*910</f>
        <v>13195</v>
      </c>
      <c r="X380" s="121">
        <v>352</v>
      </c>
      <c r="Y380" s="42">
        <f t="shared" si="46"/>
        <v>2485.12</v>
      </c>
      <c r="Z380" s="42">
        <f t="shared" si="47"/>
        <v>93156.7</v>
      </c>
      <c r="AA380" s="42">
        <f t="shared" si="48"/>
        <v>33429.1</v>
      </c>
    </row>
    <row r="381" spans="1:27" x14ac:dyDescent="0.3">
      <c r="A381" s="40">
        <v>499</v>
      </c>
      <c r="B381" s="40" t="s">
        <v>101</v>
      </c>
      <c r="C381" s="52" t="s">
        <v>805</v>
      </c>
      <c r="D381" s="40" t="s">
        <v>806</v>
      </c>
      <c r="E381" s="40">
        <v>225.2</v>
      </c>
      <c r="F381" s="122" t="s">
        <v>1853</v>
      </c>
      <c r="G381" s="122" t="s">
        <v>795</v>
      </c>
      <c r="H381" s="40">
        <v>35</v>
      </c>
      <c r="I381" s="48">
        <v>43437</v>
      </c>
      <c r="J381" s="48">
        <v>43476</v>
      </c>
      <c r="K381" s="48">
        <v>43577</v>
      </c>
      <c r="L381" s="40">
        <v>39</v>
      </c>
      <c r="M381" s="40">
        <v>140</v>
      </c>
      <c r="N381" s="40">
        <v>7735</v>
      </c>
      <c r="O381" s="42">
        <f t="shared" si="44"/>
        <v>54609.1</v>
      </c>
      <c r="P381" s="121"/>
      <c r="Q381" s="42">
        <v>980</v>
      </c>
      <c r="R381" s="42">
        <v>14.5</v>
      </c>
      <c r="S381" s="42">
        <f t="shared" si="45"/>
        <v>6918.8</v>
      </c>
      <c r="T381" s="121">
        <f t="shared" ref="T381:T403" si="55">Q381*R381</f>
        <v>14210</v>
      </c>
      <c r="X381" s="121">
        <v>320</v>
      </c>
      <c r="Y381" s="42">
        <f t="shared" si="46"/>
        <v>2259.1999999999998</v>
      </c>
      <c r="Z381" s="42">
        <f t="shared" si="47"/>
        <v>100322.6</v>
      </c>
      <c r="AA381" s="42">
        <f t="shared" si="48"/>
        <v>45713.500000000007</v>
      </c>
    </row>
    <row r="382" spans="1:27" x14ac:dyDescent="0.3">
      <c r="A382" s="40">
        <v>500</v>
      </c>
      <c r="B382" s="40" t="s">
        <v>101</v>
      </c>
      <c r="C382" s="52" t="s">
        <v>805</v>
      </c>
      <c r="D382" s="40" t="s">
        <v>806</v>
      </c>
      <c r="E382" s="40">
        <v>22.19</v>
      </c>
      <c r="F382" s="122" t="s">
        <v>1854</v>
      </c>
      <c r="G382" s="122" t="s">
        <v>796</v>
      </c>
      <c r="H382" s="40">
        <v>35</v>
      </c>
      <c r="I382" s="48">
        <v>43435</v>
      </c>
      <c r="J382" s="48">
        <v>43469</v>
      </c>
      <c r="K382" s="48">
        <v>43574</v>
      </c>
      <c r="L382" s="40">
        <v>34</v>
      </c>
      <c r="M382" s="40">
        <v>139</v>
      </c>
      <c r="N382" s="40">
        <v>7910</v>
      </c>
      <c r="O382" s="42">
        <f t="shared" si="44"/>
        <v>55844.6</v>
      </c>
      <c r="P382" s="121"/>
      <c r="Q382" s="42">
        <v>910</v>
      </c>
      <c r="R382" s="42">
        <v>14.11</v>
      </c>
      <c r="S382" s="42">
        <f t="shared" si="45"/>
        <v>6424.5999999999995</v>
      </c>
      <c r="T382" s="121">
        <f t="shared" si="55"/>
        <v>12840.1</v>
      </c>
      <c r="X382" s="121">
        <v>400</v>
      </c>
      <c r="Y382" s="42">
        <f t="shared" si="46"/>
        <v>2824</v>
      </c>
      <c r="Z382" s="42">
        <f t="shared" si="47"/>
        <v>90651.105999999985</v>
      </c>
      <c r="AA382" s="42">
        <f t="shared" si="48"/>
        <v>34806.505999999987</v>
      </c>
    </row>
    <row r="383" spans="1:27" x14ac:dyDescent="0.3">
      <c r="A383" s="40">
        <v>501</v>
      </c>
      <c r="B383" s="40" t="s">
        <v>101</v>
      </c>
      <c r="C383" s="52" t="s">
        <v>805</v>
      </c>
      <c r="D383" s="40" t="s">
        <v>806</v>
      </c>
      <c r="E383" s="40">
        <v>22.16</v>
      </c>
      <c r="F383" s="122" t="s">
        <v>1981</v>
      </c>
      <c r="G383" s="122" t="s">
        <v>797</v>
      </c>
      <c r="H383" s="40">
        <v>35</v>
      </c>
      <c r="I383" s="48">
        <v>43429</v>
      </c>
      <c r="J383" s="48">
        <v>43487</v>
      </c>
      <c r="K383" s="48">
        <v>43571</v>
      </c>
      <c r="L383" s="40">
        <v>58</v>
      </c>
      <c r="M383" s="40">
        <v>142</v>
      </c>
      <c r="N383" s="40">
        <v>8325</v>
      </c>
      <c r="O383" s="42">
        <f t="shared" si="44"/>
        <v>58774.5</v>
      </c>
      <c r="P383" s="121"/>
      <c r="Q383" s="42">
        <v>910</v>
      </c>
      <c r="R383" s="42">
        <v>14.25</v>
      </c>
      <c r="S383" s="42">
        <f t="shared" si="45"/>
        <v>6424.5999999999995</v>
      </c>
      <c r="T383" s="121">
        <f t="shared" si="55"/>
        <v>12967.5</v>
      </c>
      <c r="X383" s="121">
        <v>400</v>
      </c>
      <c r="Y383" s="42">
        <f t="shared" si="46"/>
        <v>2824</v>
      </c>
      <c r="Z383" s="42">
        <f t="shared" si="47"/>
        <v>91550.549999999988</v>
      </c>
      <c r="AA383" s="42">
        <f t="shared" si="48"/>
        <v>32776.049999999988</v>
      </c>
    </row>
    <row r="384" spans="1:27" x14ac:dyDescent="0.3">
      <c r="A384" s="40">
        <v>502</v>
      </c>
      <c r="B384" s="40" t="s">
        <v>101</v>
      </c>
      <c r="C384" s="52" t="s">
        <v>805</v>
      </c>
      <c r="D384" s="40" t="s">
        <v>806</v>
      </c>
      <c r="E384" s="40">
        <v>22.15</v>
      </c>
      <c r="F384" s="122" t="s">
        <v>1855</v>
      </c>
      <c r="G384" s="122" t="s">
        <v>798</v>
      </c>
      <c r="H384" s="40">
        <v>35</v>
      </c>
      <c r="I384" s="48">
        <v>43433</v>
      </c>
      <c r="J384" s="48">
        <v>43469</v>
      </c>
      <c r="K384" s="48">
        <v>43574</v>
      </c>
      <c r="L384" s="40">
        <v>36</v>
      </c>
      <c r="M384" s="40">
        <v>141</v>
      </c>
      <c r="N384" s="40">
        <v>8335</v>
      </c>
      <c r="O384" s="42">
        <f t="shared" si="44"/>
        <v>58845.1</v>
      </c>
      <c r="P384" s="121"/>
      <c r="Q384" s="42">
        <v>980</v>
      </c>
      <c r="R384" s="42">
        <v>14.5</v>
      </c>
      <c r="S384" s="42">
        <f t="shared" si="45"/>
        <v>6918.8</v>
      </c>
      <c r="T384" s="121">
        <f t="shared" si="55"/>
        <v>14210</v>
      </c>
      <c r="X384" s="121">
        <v>400</v>
      </c>
      <c r="Y384" s="42">
        <f t="shared" si="46"/>
        <v>2824</v>
      </c>
      <c r="Z384" s="42">
        <f t="shared" si="47"/>
        <v>100322.6</v>
      </c>
      <c r="AA384" s="42">
        <f t="shared" si="48"/>
        <v>41477.500000000007</v>
      </c>
    </row>
    <row r="385" spans="1:27" x14ac:dyDescent="0.3">
      <c r="A385" s="40">
        <v>503</v>
      </c>
      <c r="B385" s="40" t="s">
        <v>101</v>
      </c>
      <c r="C385" s="52" t="s">
        <v>805</v>
      </c>
      <c r="D385" s="40" t="s">
        <v>806</v>
      </c>
      <c r="E385" s="40">
        <v>22.13</v>
      </c>
      <c r="F385" s="122" t="s">
        <v>1856</v>
      </c>
      <c r="G385" s="122" t="s">
        <v>799</v>
      </c>
      <c r="H385" s="40">
        <v>35</v>
      </c>
      <c r="I385" s="48">
        <v>43433</v>
      </c>
      <c r="J385" s="48">
        <v>43470</v>
      </c>
      <c r="K385" s="48">
        <v>43595</v>
      </c>
      <c r="L385" s="40">
        <v>37</v>
      </c>
      <c r="M385" s="40">
        <v>162</v>
      </c>
      <c r="N385" s="40">
        <v>8685</v>
      </c>
      <c r="O385" s="42">
        <f t="shared" si="44"/>
        <v>61316.1</v>
      </c>
      <c r="P385" s="121"/>
      <c r="Q385" s="42">
        <v>980</v>
      </c>
      <c r="R385" s="42">
        <v>14.5</v>
      </c>
      <c r="S385" s="42">
        <f t="shared" si="45"/>
        <v>6918.8</v>
      </c>
      <c r="T385" s="121">
        <f t="shared" si="55"/>
        <v>14210</v>
      </c>
      <c r="X385" s="121">
        <v>352</v>
      </c>
      <c r="Y385" s="42">
        <f t="shared" si="46"/>
        <v>2485.12</v>
      </c>
      <c r="Z385" s="42">
        <f t="shared" si="47"/>
        <v>100322.6</v>
      </c>
      <c r="AA385" s="42">
        <f t="shared" si="48"/>
        <v>39006.500000000007</v>
      </c>
    </row>
    <row r="386" spans="1:27" x14ac:dyDescent="0.3">
      <c r="A386" s="40">
        <v>504</v>
      </c>
      <c r="B386" s="40" t="s">
        <v>101</v>
      </c>
      <c r="C386" s="52" t="s">
        <v>805</v>
      </c>
      <c r="D386" s="40" t="s">
        <v>806</v>
      </c>
      <c r="E386" s="40">
        <v>22.11</v>
      </c>
      <c r="F386" s="122" t="s">
        <v>1857</v>
      </c>
      <c r="G386" s="122" t="s">
        <v>787</v>
      </c>
      <c r="H386" s="54">
        <v>35</v>
      </c>
      <c r="I386" s="48">
        <v>43435</v>
      </c>
      <c r="J386" s="48">
        <v>43475</v>
      </c>
      <c r="K386" s="48">
        <v>43575</v>
      </c>
      <c r="L386" s="40">
        <v>40</v>
      </c>
      <c r="M386" s="40">
        <v>140</v>
      </c>
      <c r="N386" s="40">
        <v>9384</v>
      </c>
      <c r="O386" s="42">
        <f t="shared" ref="O386:O449" si="56">(N386/H386)*247.1</f>
        <v>66251.039999999994</v>
      </c>
      <c r="P386" s="121"/>
      <c r="Q386" s="42">
        <v>910</v>
      </c>
      <c r="R386" s="42">
        <v>15</v>
      </c>
      <c r="S386" s="42">
        <f t="shared" ref="S386:S449" si="57">(Q386/H386)*247.1</f>
        <v>6424.5999999999995</v>
      </c>
      <c r="T386" s="121">
        <f t="shared" si="55"/>
        <v>13650</v>
      </c>
      <c r="X386" s="121">
        <v>320</v>
      </c>
      <c r="Y386" s="42">
        <f t="shared" ref="Y386:Y449" si="58">(X386/H386)*247.1</f>
        <v>2259.1999999999998</v>
      </c>
      <c r="Z386" s="42">
        <f t="shared" ref="Z386:Z449" si="59">S386*R386</f>
        <v>96368.999999999985</v>
      </c>
      <c r="AA386" s="42">
        <f t="shared" ref="AA386:AA449" si="60">Z386-O386</f>
        <v>30117.959999999992</v>
      </c>
    </row>
    <row r="387" spans="1:27" x14ac:dyDescent="0.3">
      <c r="A387" s="40">
        <v>505</v>
      </c>
      <c r="B387" s="40" t="s">
        <v>101</v>
      </c>
      <c r="C387" s="52" t="s">
        <v>805</v>
      </c>
      <c r="D387" s="40" t="s">
        <v>806</v>
      </c>
      <c r="E387" s="40">
        <v>22.5</v>
      </c>
      <c r="F387" s="122" t="s">
        <v>1850</v>
      </c>
      <c r="G387" s="122" t="s">
        <v>800</v>
      </c>
      <c r="H387" s="40">
        <v>35</v>
      </c>
      <c r="I387" s="48">
        <v>43436</v>
      </c>
      <c r="J387" s="48">
        <v>43478</v>
      </c>
      <c r="K387" s="48">
        <v>43580</v>
      </c>
      <c r="L387" s="40">
        <v>42</v>
      </c>
      <c r="M387" s="40">
        <v>144</v>
      </c>
      <c r="N387" s="40">
        <v>8840</v>
      </c>
      <c r="O387" s="42">
        <f t="shared" si="56"/>
        <v>62410.400000000001</v>
      </c>
      <c r="P387" s="121"/>
      <c r="Q387" s="42">
        <v>1050</v>
      </c>
      <c r="R387" s="42">
        <v>14.37</v>
      </c>
      <c r="S387" s="42">
        <f t="shared" si="57"/>
        <v>7413</v>
      </c>
      <c r="T387" s="121">
        <f t="shared" si="55"/>
        <v>15088.5</v>
      </c>
      <c r="X387" s="121">
        <v>400</v>
      </c>
      <c r="Y387" s="42">
        <f t="shared" si="58"/>
        <v>2824</v>
      </c>
      <c r="Z387" s="42">
        <f t="shared" si="59"/>
        <v>106524.81</v>
      </c>
      <c r="AA387" s="42">
        <f t="shared" si="60"/>
        <v>44114.409999999996</v>
      </c>
    </row>
    <row r="388" spans="1:27" x14ac:dyDescent="0.3">
      <c r="A388" s="40">
        <v>506</v>
      </c>
      <c r="B388" s="40" t="s">
        <v>101</v>
      </c>
      <c r="C388" s="52" t="s">
        <v>805</v>
      </c>
      <c r="D388" s="40" t="s">
        <v>806</v>
      </c>
      <c r="E388" s="40">
        <v>22.6</v>
      </c>
      <c r="F388" s="122" t="s">
        <v>1982</v>
      </c>
      <c r="G388" s="122" t="s">
        <v>801</v>
      </c>
      <c r="H388" s="40">
        <v>35</v>
      </c>
      <c r="I388" s="48">
        <v>43438</v>
      </c>
      <c r="J388" s="48">
        <v>43476</v>
      </c>
      <c r="K388" s="48">
        <v>43576</v>
      </c>
      <c r="L388" s="40">
        <v>38</v>
      </c>
      <c r="M388" s="40">
        <v>138</v>
      </c>
      <c r="N388" s="40">
        <v>8010</v>
      </c>
      <c r="O388" s="42">
        <f t="shared" si="56"/>
        <v>56550.6</v>
      </c>
      <c r="P388" s="121"/>
      <c r="Q388" s="42">
        <v>980</v>
      </c>
      <c r="R388" s="42">
        <v>14</v>
      </c>
      <c r="S388" s="42">
        <f t="shared" si="57"/>
        <v>6918.8</v>
      </c>
      <c r="T388" s="121">
        <f t="shared" si="55"/>
        <v>13720</v>
      </c>
      <c r="X388" s="121">
        <v>400</v>
      </c>
      <c r="Y388" s="42">
        <f t="shared" si="58"/>
        <v>2824</v>
      </c>
      <c r="Z388" s="42">
        <f t="shared" si="59"/>
        <v>96863.2</v>
      </c>
      <c r="AA388" s="42">
        <f t="shared" si="60"/>
        <v>40312.6</v>
      </c>
    </row>
    <row r="389" spans="1:27" x14ac:dyDescent="0.3">
      <c r="A389" s="40">
        <v>507</v>
      </c>
      <c r="B389" s="40" t="s">
        <v>101</v>
      </c>
      <c r="C389" s="52" t="s">
        <v>805</v>
      </c>
      <c r="D389" s="40" t="s">
        <v>806</v>
      </c>
      <c r="E389" s="40">
        <v>22.7</v>
      </c>
      <c r="F389" s="122" t="s">
        <v>1844</v>
      </c>
      <c r="G389" s="122" t="s">
        <v>787</v>
      </c>
      <c r="H389" s="40">
        <v>35</v>
      </c>
      <c r="I389" s="48">
        <v>43438</v>
      </c>
      <c r="J389" s="48">
        <v>43476</v>
      </c>
      <c r="K389" s="48">
        <v>43581</v>
      </c>
      <c r="L389" s="40">
        <v>38</v>
      </c>
      <c r="M389" s="40">
        <v>143</v>
      </c>
      <c r="N389" s="40">
        <v>8940</v>
      </c>
      <c r="O389" s="42">
        <f t="shared" si="56"/>
        <v>63116.399999999994</v>
      </c>
      <c r="P389" s="121"/>
      <c r="Q389" s="42">
        <v>910</v>
      </c>
      <c r="R389" s="42">
        <v>15</v>
      </c>
      <c r="S389" s="42">
        <f t="shared" si="57"/>
        <v>6424.5999999999995</v>
      </c>
      <c r="T389" s="121">
        <f t="shared" si="55"/>
        <v>13650</v>
      </c>
      <c r="X389" s="121">
        <v>400</v>
      </c>
      <c r="Y389" s="42">
        <f t="shared" si="58"/>
        <v>2824</v>
      </c>
      <c r="Z389" s="42">
        <f t="shared" si="59"/>
        <v>96368.999999999985</v>
      </c>
      <c r="AA389" s="42">
        <f t="shared" si="60"/>
        <v>33252.599999999991</v>
      </c>
    </row>
    <row r="390" spans="1:27" ht="27.6" x14ac:dyDescent="0.3">
      <c r="A390" s="40">
        <v>508</v>
      </c>
      <c r="B390" s="40" t="s">
        <v>101</v>
      </c>
      <c r="C390" s="74" t="s">
        <v>807</v>
      </c>
      <c r="D390" s="40" t="s">
        <v>806</v>
      </c>
      <c r="E390" s="40">
        <v>23.7</v>
      </c>
      <c r="F390" s="122" t="s">
        <v>1845</v>
      </c>
      <c r="G390" s="122" t="s">
        <v>788</v>
      </c>
      <c r="H390" s="40">
        <v>35</v>
      </c>
      <c r="I390" s="48">
        <v>43437</v>
      </c>
      <c r="J390" s="48">
        <v>43481</v>
      </c>
      <c r="K390" s="48">
        <v>43577</v>
      </c>
      <c r="L390" s="40">
        <v>44</v>
      </c>
      <c r="M390" s="40">
        <v>140</v>
      </c>
      <c r="N390" s="40">
        <v>8510</v>
      </c>
      <c r="O390" s="42">
        <f t="shared" si="56"/>
        <v>60080.6</v>
      </c>
      <c r="P390" s="121"/>
      <c r="Q390" s="42">
        <v>840</v>
      </c>
      <c r="R390" s="42">
        <v>14.5</v>
      </c>
      <c r="S390" s="42">
        <f t="shared" si="57"/>
        <v>5930.4</v>
      </c>
      <c r="T390" s="121">
        <f t="shared" si="55"/>
        <v>12180</v>
      </c>
      <c r="X390" s="121">
        <v>700</v>
      </c>
      <c r="Y390" s="42">
        <f t="shared" si="58"/>
        <v>4942</v>
      </c>
      <c r="Z390" s="42">
        <f t="shared" si="59"/>
        <v>85990.799999999988</v>
      </c>
      <c r="AA390" s="42">
        <f t="shared" si="60"/>
        <v>25910.19999999999</v>
      </c>
    </row>
    <row r="391" spans="1:27" ht="27.6" x14ac:dyDescent="0.3">
      <c r="A391" s="40">
        <v>509</v>
      </c>
      <c r="B391" s="40" t="s">
        <v>101</v>
      </c>
      <c r="C391" s="74" t="s">
        <v>807</v>
      </c>
      <c r="D391" s="40" t="s">
        <v>806</v>
      </c>
      <c r="E391" s="40">
        <v>23.9</v>
      </c>
      <c r="F391" s="122" t="s">
        <v>1846</v>
      </c>
      <c r="G391" s="122" t="s">
        <v>789</v>
      </c>
      <c r="H391" s="40">
        <v>35</v>
      </c>
      <c r="I391" s="48">
        <v>43436</v>
      </c>
      <c r="J391" s="48">
        <v>43479</v>
      </c>
      <c r="K391" s="48">
        <v>43579</v>
      </c>
      <c r="L391" s="40">
        <v>43</v>
      </c>
      <c r="M391" s="40">
        <v>143</v>
      </c>
      <c r="N391" s="40">
        <v>8895</v>
      </c>
      <c r="O391" s="42">
        <f t="shared" si="56"/>
        <v>62798.7</v>
      </c>
      <c r="P391" s="121"/>
      <c r="Q391" s="42">
        <v>910</v>
      </c>
      <c r="R391" s="42">
        <v>14.25</v>
      </c>
      <c r="S391" s="42">
        <f t="shared" si="57"/>
        <v>6424.5999999999995</v>
      </c>
      <c r="T391" s="121">
        <f t="shared" si="55"/>
        <v>12967.5</v>
      </c>
      <c r="X391" s="121">
        <v>840</v>
      </c>
      <c r="Y391" s="42">
        <f t="shared" si="58"/>
        <v>5930.4</v>
      </c>
      <c r="Z391" s="42">
        <f t="shared" si="59"/>
        <v>91550.549999999988</v>
      </c>
      <c r="AA391" s="42">
        <f t="shared" si="60"/>
        <v>28751.849999999991</v>
      </c>
    </row>
    <row r="392" spans="1:27" ht="27.6" x14ac:dyDescent="0.3">
      <c r="A392" s="40">
        <v>510</v>
      </c>
      <c r="B392" s="40" t="s">
        <v>101</v>
      </c>
      <c r="C392" s="74" t="s">
        <v>807</v>
      </c>
      <c r="D392" s="40" t="s">
        <v>806</v>
      </c>
      <c r="E392" s="40">
        <v>23.1</v>
      </c>
      <c r="F392" s="122" t="s">
        <v>1846</v>
      </c>
      <c r="G392" s="122" t="s">
        <v>789</v>
      </c>
      <c r="H392" s="40">
        <v>35</v>
      </c>
      <c r="I392" s="48">
        <v>43437</v>
      </c>
      <c r="J392" s="48">
        <v>43476</v>
      </c>
      <c r="K392" s="48">
        <v>43577</v>
      </c>
      <c r="L392" s="40">
        <v>39</v>
      </c>
      <c r="M392" s="40">
        <v>140</v>
      </c>
      <c r="N392" s="40">
        <v>8480</v>
      </c>
      <c r="O392" s="42">
        <f t="shared" si="56"/>
        <v>59868.799999999996</v>
      </c>
      <c r="P392" s="121"/>
      <c r="Q392" s="42">
        <v>980</v>
      </c>
      <c r="R392" s="42">
        <v>14.75</v>
      </c>
      <c r="S392" s="42">
        <f t="shared" si="57"/>
        <v>6918.8</v>
      </c>
      <c r="T392" s="121">
        <f t="shared" si="55"/>
        <v>14455</v>
      </c>
      <c r="X392" s="121">
        <v>770</v>
      </c>
      <c r="Y392" s="42">
        <f t="shared" si="58"/>
        <v>5436.2</v>
      </c>
      <c r="Z392" s="42">
        <f t="shared" si="59"/>
        <v>102052.3</v>
      </c>
      <c r="AA392" s="42">
        <f t="shared" si="60"/>
        <v>42183.500000000007</v>
      </c>
    </row>
    <row r="393" spans="1:27" ht="27.6" x14ac:dyDescent="0.3">
      <c r="A393" s="40">
        <v>511</v>
      </c>
      <c r="B393" s="40" t="s">
        <v>101</v>
      </c>
      <c r="C393" s="74" t="s">
        <v>807</v>
      </c>
      <c r="D393" s="40" t="s">
        <v>806</v>
      </c>
      <c r="E393" s="40">
        <v>23.12</v>
      </c>
      <c r="F393" s="122" t="s">
        <v>1847</v>
      </c>
      <c r="G393" s="122" t="s">
        <v>790</v>
      </c>
      <c r="H393" s="40">
        <v>35</v>
      </c>
      <c r="I393" s="48">
        <v>43441</v>
      </c>
      <c r="J393" s="48">
        <v>43481</v>
      </c>
      <c r="K393" s="48">
        <v>43584</v>
      </c>
      <c r="L393" s="40">
        <v>40</v>
      </c>
      <c r="M393" s="40">
        <v>143</v>
      </c>
      <c r="N393" s="40">
        <v>8725</v>
      </c>
      <c r="O393" s="42">
        <f t="shared" si="56"/>
        <v>61598.5</v>
      </c>
      <c r="P393" s="121"/>
      <c r="Q393" s="42">
        <v>840</v>
      </c>
      <c r="R393" s="42">
        <v>14.25</v>
      </c>
      <c r="S393" s="42">
        <f t="shared" si="57"/>
        <v>5930.4</v>
      </c>
      <c r="T393" s="121">
        <f t="shared" si="55"/>
        <v>11970</v>
      </c>
      <c r="X393" s="121">
        <v>1400</v>
      </c>
      <c r="Y393" s="42">
        <f t="shared" si="58"/>
        <v>9884</v>
      </c>
      <c r="Z393" s="42">
        <f t="shared" si="59"/>
        <v>84508.2</v>
      </c>
      <c r="AA393" s="42">
        <f t="shared" si="60"/>
        <v>22909.699999999997</v>
      </c>
    </row>
    <row r="394" spans="1:27" ht="27.6" x14ac:dyDescent="0.3">
      <c r="A394" s="40">
        <v>512</v>
      </c>
      <c r="B394" s="40" t="s">
        <v>101</v>
      </c>
      <c r="C394" s="74" t="s">
        <v>807</v>
      </c>
      <c r="D394" s="40" t="s">
        <v>806</v>
      </c>
      <c r="E394" s="40">
        <v>23.14</v>
      </c>
      <c r="F394" s="122" t="s">
        <v>1848</v>
      </c>
      <c r="G394" s="122" t="s">
        <v>791</v>
      </c>
      <c r="H394" s="40">
        <v>23</v>
      </c>
      <c r="I394" s="48">
        <v>43441</v>
      </c>
      <c r="J394" s="48">
        <v>43484</v>
      </c>
      <c r="K394" s="48">
        <v>43585</v>
      </c>
      <c r="L394" s="40">
        <v>43</v>
      </c>
      <c r="M394" s="40">
        <v>144</v>
      </c>
      <c r="N394" s="40">
        <v>9205</v>
      </c>
      <c r="O394" s="42">
        <f t="shared" si="56"/>
        <v>98893.717391304337</v>
      </c>
      <c r="P394" s="121"/>
      <c r="Q394" s="42">
        <v>910</v>
      </c>
      <c r="R394" s="42">
        <v>14.5</v>
      </c>
      <c r="S394" s="42">
        <f t="shared" si="57"/>
        <v>9776.5652173913059</v>
      </c>
      <c r="T394" s="121">
        <f t="shared" si="55"/>
        <v>13195</v>
      </c>
      <c r="X394" s="121">
        <v>460</v>
      </c>
      <c r="Y394" s="42">
        <f t="shared" si="58"/>
        <v>4942</v>
      </c>
      <c r="Z394" s="42">
        <f t="shared" si="59"/>
        <v>141760.19565217395</v>
      </c>
      <c r="AA394" s="42">
        <f t="shared" si="60"/>
        <v>42866.478260869611</v>
      </c>
    </row>
    <row r="395" spans="1:27" ht="27.6" x14ac:dyDescent="0.3">
      <c r="A395" s="40">
        <v>513</v>
      </c>
      <c r="B395" s="40" t="s">
        <v>101</v>
      </c>
      <c r="C395" s="74" t="s">
        <v>807</v>
      </c>
      <c r="D395" s="40" t="s">
        <v>806</v>
      </c>
      <c r="E395" s="40">
        <v>23.15</v>
      </c>
      <c r="F395" s="122" t="s">
        <v>1849</v>
      </c>
      <c r="G395" s="122" t="s">
        <v>792</v>
      </c>
      <c r="H395" s="40">
        <v>35</v>
      </c>
      <c r="I395" s="48">
        <v>43431</v>
      </c>
      <c r="J395" s="48">
        <v>43467</v>
      </c>
      <c r="K395" s="48">
        <v>43575</v>
      </c>
      <c r="L395" s="40">
        <v>36</v>
      </c>
      <c r="M395" s="40">
        <v>144</v>
      </c>
      <c r="N395" s="40">
        <v>8945</v>
      </c>
      <c r="O395" s="42">
        <f t="shared" si="56"/>
        <v>63151.700000000004</v>
      </c>
      <c r="P395" s="121"/>
      <c r="Q395" s="42">
        <v>840</v>
      </c>
      <c r="R395" s="42">
        <v>14.5</v>
      </c>
      <c r="S395" s="42">
        <f t="shared" si="57"/>
        <v>5930.4</v>
      </c>
      <c r="T395" s="121">
        <f t="shared" si="55"/>
        <v>12180</v>
      </c>
      <c r="X395" s="121">
        <v>770</v>
      </c>
      <c r="Y395" s="42">
        <f t="shared" si="58"/>
        <v>5436.2</v>
      </c>
      <c r="Z395" s="42">
        <f t="shared" si="59"/>
        <v>85990.799999999988</v>
      </c>
      <c r="AA395" s="42">
        <f t="shared" si="60"/>
        <v>22839.099999999984</v>
      </c>
    </row>
    <row r="396" spans="1:27" ht="27.6" x14ac:dyDescent="0.3">
      <c r="A396" s="40">
        <v>514</v>
      </c>
      <c r="B396" s="40" t="s">
        <v>101</v>
      </c>
      <c r="C396" s="74" t="s">
        <v>807</v>
      </c>
      <c r="D396" s="40" t="s">
        <v>806</v>
      </c>
      <c r="E396" s="40">
        <v>23.16</v>
      </c>
      <c r="F396" s="122" t="s">
        <v>1850</v>
      </c>
      <c r="G396" s="122" t="s">
        <v>787</v>
      </c>
      <c r="H396" s="40">
        <v>35</v>
      </c>
      <c r="I396" s="48">
        <v>43438</v>
      </c>
      <c r="J396" s="48">
        <v>43481</v>
      </c>
      <c r="K396" s="48">
        <v>43582</v>
      </c>
      <c r="L396" s="40">
        <v>43</v>
      </c>
      <c r="M396" s="40">
        <v>144</v>
      </c>
      <c r="N396" s="40">
        <v>8395</v>
      </c>
      <c r="O396" s="42">
        <f t="shared" si="56"/>
        <v>59268.7</v>
      </c>
      <c r="P396" s="121"/>
      <c r="Q396" s="42">
        <v>840</v>
      </c>
      <c r="R396" s="42">
        <v>14.37</v>
      </c>
      <c r="S396" s="42">
        <f t="shared" si="57"/>
        <v>5930.4</v>
      </c>
      <c r="T396" s="121">
        <f t="shared" si="55"/>
        <v>12070.8</v>
      </c>
      <c r="X396" s="121">
        <v>1050</v>
      </c>
      <c r="Y396" s="42">
        <f t="shared" si="58"/>
        <v>7413</v>
      </c>
      <c r="Z396" s="42">
        <f t="shared" si="59"/>
        <v>85219.847999999984</v>
      </c>
      <c r="AA396" s="42">
        <f t="shared" si="60"/>
        <v>25951.147999999986</v>
      </c>
    </row>
    <row r="397" spans="1:27" ht="27.6" x14ac:dyDescent="0.3">
      <c r="A397" s="40">
        <v>515</v>
      </c>
      <c r="B397" s="40" t="s">
        <v>101</v>
      </c>
      <c r="C397" s="74" t="s">
        <v>807</v>
      </c>
      <c r="D397" s="40" t="s">
        <v>806</v>
      </c>
      <c r="E397" s="40">
        <v>23.18</v>
      </c>
      <c r="F397" s="122" t="s">
        <v>1844</v>
      </c>
      <c r="G397" s="122" t="s">
        <v>787</v>
      </c>
      <c r="H397" s="40">
        <v>35</v>
      </c>
      <c r="I397" s="48">
        <v>43441</v>
      </c>
      <c r="J397" s="48">
        <v>43480</v>
      </c>
      <c r="K397" s="48">
        <v>43580</v>
      </c>
      <c r="L397" s="40">
        <v>39</v>
      </c>
      <c r="M397" s="40">
        <v>139</v>
      </c>
      <c r="N397" s="40">
        <v>8455</v>
      </c>
      <c r="O397" s="42">
        <f t="shared" si="56"/>
        <v>59692.3</v>
      </c>
      <c r="P397" s="121"/>
      <c r="Q397" s="42">
        <v>910</v>
      </c>
      <c r="R397" s="42">
        <v>14.25</v>
      </c>
      <c r="S397" s="42">
        <f t="shared" si="57"/>
        <v>6424.5999999999995</v>
      </c>
      <c r="T397" s="121">
        <f t="shared" si="55"/>
        <v>12967.5</v>
      </c>
      <c r="X397" s="121">
        <v>840</v>
      </c>
      <c r="Y397" s="42">
        <f t="shared" si="58"/>
        <v>5930.4</v>
      </c>
      <c r="Z397" s="42">
        <f t="shared" si="59"/>
        <v>91550.549999999988</v>
      </c>
      <c r="AA397" s="42">
        <f t="shared" si="60"/>
        <v>31858.249999999985</v>
      </c>
    </row>
    <row r="398" spans="1:27" ht="27.6" x14ac:dyDescent="0.3">
      <c r="A398" s="40">
        <v>516</v>
      </c>
      <c r="B398" s="40" t="s">
        <v>101</v>
      </c>
      <c r="C398" s="74" t="s">
        <v>807</v>
      </c>
      <c r="D398" s="40" t="s">
        <v>806</v>
      </c>
      <c r="E398" s="40">
        <v>23.19</v>
      </c>
      <c r="F398" s="122" t="s">
        <v>1851</v>
      </c>
      <c r="G398" s="122" t="s">
        <v>793</v>
      </c>
      <c r="H398" s="40">
        <v>35</v>
      </c>
      <c r="I398" s="48">
        <v>43430</v>
      </c>
      <c r="J398" s="48">
        <v>43470</v>
      </c>
      <c r="K398" s="48">
        <v>43572</v>
      </c>
      <c r="L398" s="40">
        <v>40</v>
      </c>
      <c r="M398" s="40">
        <v>142</v>
      </c>
      <c r="N398" s="40">
        <v>7905</v>
      </c>
      <c r="O398" s="42">
        <f t="shared" si="56"/>
        <v>55809.3</v>
      </c>
      <c r="P398" s="121"/>
      <c r="Q398" s="42">
        <v>980</v>
      </c>
      <c r="R398" s="42">
        <v>14.5</v>
      </c>
      <c r="S398" s="42">
        <f t="shared" si="57"/>
        <v>6918.8</v>
      </c>
      <c r="T398" s="121">
        <f t="shared" si="55"/>
        <v>14210</v>
      </c>
      <c r="X398" s="121">
        <v>1540</v>
      </c>
      <c r="Y398" s="42">
        <f t="shared" si="58"/>
        <v>10872.4</v>
      </c>
      <c r="Z398" s="42">
        <f t="shared" si="59"/>
        <v>100322.6</v>
      </c>
      <c r="AA398" s="42">
        <f t="shared" si="60"/>
        <v>44513.3</v>
      </c>
    </row>
    <row r="399" spans="1:27" ht="27.6" x14ac:dyDescent="0.3">
      <c r="A399" s="40">
        <v>517</v>
      </c>
      <c r="B399" s="40" t="s">
        <v>101</v>
      </c>
      <c r="C399" s="74" t="s">
        <v>807</v>
      </c>
      <c r="D399" s="40" t="s">
        <v>806</v>
      </c>
      <c r="E399" s="40">
        <v>22.23</v>
      </c>
      <c r="F399" s="122" t="s">
        <v>1852</v>
      </c>
      <c r="G399" s="122" t="s">
        <v>794</v>
      </c>
      <c r="H399" s="40">
        <v>35</v>
      </c>
      <c r="I399" s="48">
        <v>43432</v>
      </c>
      <c r="J399" s="48">
        <v>43474</v>
      </c>
      <c r="K399" s="48">
        <v>43663</v>
      </c>
      <c r="L399" s="40">
        <v>42</v>
      </c>
      <c r="M399" s="40">
        <v>231</v>
      </c>
      <c r="N399" s="40">
        <v>8235</v>
      </c>
      <c r="O399" s="42">
        <f t="shared" si="56"/>
        <v>58139.1</v>
      </c>
      <c r="P399" s="121"/>
      <c r="Q399" s="42">
        <v>910</v>
      </c>
      <c r="R399" s="42">
        <v>14</v>
      </c>
      <c r="S399" s="42">
        <f t="shared" si="57"/>
        <v>6424.5999999999995</v>
      </c>
      <c r="T399" s="121">
        <f t="shared" si="55"/>
        <v>12740</v>
      </c>
      <c r="X399" s="121">
        <v>630</v>
      </c>
      <c r="Y399" s="42">
        <f t="shared" si="58"/>
        <v>4447.8</v>
      </c>
      <c r="Z399" s="42">
        <f t="shared" si="59"/>
        <v>89944.4</v>
      </c>
      <c r="AA399" s="42">
        <f t="shared" si="60"/>
        <v>31805.299999999996</v>
      </c>
    </row>
    <row r="400" spans="1:27" ht="27.6" x14ac:dyDescent="0.3">
      <c r="A400" s="40">
        <v>518</v>
      </c>
      <c r="B400" s="40" t="s">
        <v>101</v>
      </c>
      <c r="C400" s="74" t="s">
        <v>807</v>
      </c>
      <c r="D400" s="40" t="s">
        <v>806</v>
      </c>
      <c r="E400" s="40">
        <v>23.23</v>
      </c>
      <c r="F400" s="122" t="s">
        <v>1853</v>
      </c>
      <c r="G400" s="122" t="s">
        <v>795</v>
      </c>
      <c r="H400" s="40">
        <v>35</v>
      </c>
      <c r="I400" s="48">
        <v>43439</v>
      </c>
      <c r="J400" s="48">
        <v>43478</v>
      </c>
      <c r="K400" s="48">
        <v>43579</v>
      </c>
      <c r="L400" s="40">
        <v>39</v>
      </c>
      <c r="M400" s="40">
        <v>140</v>
      </c>
      <c r="N400" s="40">
        <v>8435</v>
      </c>
      <c r="O400" s="42">
        <f t="shared" si="56"/>
        <v>59551.1</v>
      </c>
      <c r="P400" s="121"/>
      <c r="Q400" s="42">
        <v>910</v>
      </c>
      <c r="R400" s="42">
        <v>14.5</v>
      </c>
      <c r="S400" s="42">
        <f t="shared" si="57"/>
        <v>6424.5999999999995</v>
      </c>
      <c r="T400" s="121">
        <f t="shared" si="55"/>
        <v>13195</v>
      </c>
      <c r="X400" s="121">
        <v>840</v>
      </c>
      <c r="Y400" s="42">
        <f t="shared" si="58"/>
        <v>5930.4</v>
      </c>
      <c r="Z400" s="42">
        <f t="shared" si="59"/>
        <v>93156.7</v>
      </c>
      <c r="AA400" s="42">
        <f t="shared" si="60"/>
        <v>33605.599999999999</v>
      </c>
    </row>
    <row r="401" spans="1:27" ht="27.6" x14ac:dyDescent="0.3">
      <c r="A401" s="40">
        <v>519</v>
      </c>
      <c r="B401" s="40" t="s">
        <v>101</v>
      </c>
      <c r="C401" s="74" t="s">
        <v>807</v>
      </c>
      <c r="D401" s="40" t="s">
        <v>806</v>
      </c>
      <c r="E401" s="40">
        <v>23.24</v>
      </c>
      <c r="F401" s="122" t="s">
        <v>1854</v>
      </c>
      <c r="G401" s="122" t="s">
        <v>796</v>
      </c>
      <c r="H401" s="40">
        <v>35</v>
      </c>
      <c r="I401" s="48">
        <v>43439</v>
      </c>
      <c r="J401" s="48">
        <v>43479</v>
      </c>
      <c r="K401" s="48">
        <v>43580</v>
      </c>
      <c r="L401" s="40">
        <v>40</v>
      </c>
      <c r="M401" s="40">
        <v>141</v>
      </c>
      <c r="N401" s="40">
        <v>8970</v>
      </c>
      <c r="O401" s="42">
        <f t="shared" si="56"/>
        <v>63328.2</v>
      </c>
      <c r="P401" s="121"/>
      <c r="Q401" s="42">
        <v>980</v>
      </c>
      <c r="R401" s="42">
        <v>14.5</v>
      </c>
      <c r="S401" s="42">
        <f t="shared" si="57"/>
        <v>6918.8</v>
      </c>
      <c r="T401" s="121">
        <f t="shared" si="55"/>
        <v>14210</v>
      </c>
      <c r="X401" s="121">
        <v>840</v>
      </c>
      <c r="Y401" s="42">
        <f t="shared" si="58"/>
        <v>5930.4</v>
      </c>
      <c r="Z401" s="42">
        <f t="shared" si="59"/>
        <v>100322.6</v>
      </c>
      <c r="AA401" s="42">
        <f t="shared" si="60"/>
        <v>36994.400000000009</v>
      </c>
    </row>
    <row r="402" spans="1:27" ht="27.6" x14ac:dyDescent="0.3">
      <c r="A402" s="40">
        <v>520</v>
      </c>
      <c r="B402" s="40" t="s">
        <v>101</v>
      </c>
      <c r="C402" s="74" t="s">
        <v>807</v>
      </c>
      <c r="D402" s="40" t="s">
        <v>806</v>
      </c>
      <c r="E402" s="40">
        <v>23.25</v>
      </c>
      <c r="F402" s="122" t="s">
        <v>1981</v>
      </c>
      <c r="G402" s="122" t="s">
        <v>797</v>
      </c>
      <c r="H402" s="40">
        <v>35</v>
      </c>
      <c r="I402" s="48">
        <v>43433</v>
      </c>
      <c r="J402" s="48">
        <v>43471</v>
      </c>
      <c r="K402" s="48">
        <v>43561</v>
      </c>
      <c r="L402" s="40">
        <v>38</v>
      </c>
      <c r="M402" s="40">
        <v>128</v>
      </c>
      <c r="N402" s="40">
        <v>8360</v>
      </c>
      <c r="O402" s="42">
        <f t="shared" si="56"/>
        <v>59021.599999999999</v>
      </c>
      <c r="P402" s="121"/>
      <c r="Q402" s="42">
        <v>840</v>
      </c>
      <c r="R402" s="42">
        <v>14.25</v>
      </c>
      <c r="S402" s="42">
        <f t="shared" si="57"/>
        <v>5930.4</v>
      </c>
      <c r="T402" s="121">
        <f t="shared" si="55"/>
        <v>11970</v>
      </c>
      <c r="X402" s="121">
        <v>700</v>
      </c>
      <c r="Y402" s="42">
        <f t="shared" si="58"/>
        <v>4942</v>
      </c>
      <c r="Z402" s="42">
        <f t="shared" si="59"/>
        <v>84508.2</v>
      </c>
      <c r="AA402" s="42">
        <f t="shared" si="60"/>
        <v>25486.6</v>
      </c>
    </row>
    <row r="403" spans="1:27" x14ac:dyDescent="0.3">
      <c r="A403" s="40">
        <v>521</v>
      </c>
      <c r="B403" s="40" t="s">
        <v>101</v>
      </c>
      <c r="C403" s="74" t="s">
        <v>808</v>
      </c>
      <c r="D403" s="40" t="s">
        <v>806</v>
      </c>
      <c r="E403" s="121">
        <v>24.1</v>
      </c>
      <c r="F403" s="122" t="s">
        <v>1855</v>
      </c>
      <c r="G403" s="122" t="s">
        <v>798</v>
      </c>
      <c r="H403" s="40">
        <v>35</v>
      </c>
      <c r="I403" s="48">
        <v>43434</v>
      </c>
      <c r="J403" s="48">
        <v>43471</v>
      </c>
      <c r="K403" s="48">
        <v>43577</v>
      </c>
      <c r="L403" s="40">
        <v>37</v>
      </c>
      <c r="M403" s="40">
        <v>143</v>
      </c>
      <c r="N403" s="40">
        <v>8365</v>
      </c>
      <c r="O403" s="42">
        <f t="shared" si="56"/>
        <v>59056.9</v>
      </c>
      <c r="P403" s="121"/>
      <c r="Q403" s="42">
        <v>980</v>
      </c>
      <c r="R403" s="42">
        <v>14.5</v>
      </c>
      <c r="S403" s="42">
        <f t="shared" si="57"/>
        <v>6918.8</v>
      </c>
      <c r="T403" s="121">
        <f t="shared" si="55"/>
        <v>14210</v>
      </c>
      <c r="X403" s="121">
        <v>700</v>
      </c>
      <c r="Y403" s="42">
        <f t="shared" si="58"/>
        <v>4942</v>
      </c>
      <c r="Z403" s="42">
        <f t="shared" si="59"/>
        <v>100322.6</v>
      </c>
      <c r="AA403" s="42">
        <f t="shared" si="60"/>
        <v>41265.700000000004</v>
      </c>
    </row>
    <row r="404" spans="1:27" x14ac:dyDescent="0.3">
      <c r="A404" s="40">
        <v>522</v>
      </c>
      <c r="B404" s="40" t="s">
        <v>101</v>
      </c>
      <c r="C404" s="74" t="s">
        <v>808</v>
      </c>
      <c r="D404" s="40" t="s">
        <v>806</v>
      </c>
      <c r="E404" s="40">
        <v>24.2</v>
      </c>
      <c r="F404" s="122" t="s">
        <v>1856</v>
      </c>
      <c r="G404" s="122" t="s">
        <v>799</v>
      </c>
      <c r="H404" s="40">
        <v>35</v>
      </c>
      <c r="I404" s="48">
        <v>43434</v>
      </c>
      <c r="J404" s="48">
        <v>43472</v>
      </c>
      <c r="K404" s="48">
        <v>43578</v>
      </c>
      <c r="L404" s="40">
        <v>38</v>
      </c>
      <c r="M404" s="40">
        <v>144</v>
      </c>
      <c r="N404" s="40">
        <v>8260</v>
      </c>
      <c r="O404" s="42">
        <f t="shared" si="56"/>
        <v>58315.6</v>
      </c>
      <c r="P404" s="121"/>
      <c r="Q404" s="42">
        <v>840</v>
      </c>
      <c r="R404" s="42">
        <v>14.5</v>
      </c>
      <c r="S404" s="42">
        <f t="shared" si="57"/>
        <v>5930.4</v>
      </c>
      <c r="T404" s="121">
        <v>11550</v>
      </c>
      <c r="X404" s="121">
        <v>630</v>
      </c>
      <c r="Y404" s="42">
        <f t="shared" si="58"/>
        <v>4447.8</v>
      </c>
      <c r="Z404" s="42">
        <f t="shared" si="59"/>
        <v>85990.799999999988</v>
      </c>
      <c r="AA404" s="42">
        <f t="shared" si="60"/>
        <v>27675.19999999999</v>
      </c>
    </row>
    <row r="405" spans="1:27" x14ac:dyDescent="0.3">
      <c r="A405" s="40">
        <v>523</v>
      </c>
      <c r="B405" s="40" t="s">
        <v>101</v>
      </c>
      <c r="C405" s="74" t="s">
        <v>808</v>
      </c>
      <c r="D405" s="40" t="s">
        <v>806</v>
      </c>
      <c r="E405" s="40">
        <v>24.3</v>
      </c>
      <c r="F405" s="122" t="s">
        <v>1857</v>
      </c>
      <c r="G405" s="122" t="s">
        <v>787</v>
      </c>
      <c r="H405" s="40">
        <v>35</v>
      </c>
      <c r="I405" s="48">
        <v>43437</v>
      </c>
      <c r="J405" s="48">
        <v>43473</v>
      </c>
      <c r="K405" s="48">
        <v>43576</v>
      </c>
      <c r="L405" s="40">
        <v>36</v>
      </c>
      <c r="M405" s="40">
        <v>139</v>
      </c>
      <c r="N405" s="40">
        <v>8580</v>
      </c>
      <c r="O405" s="42">
        <f t="shared" si="56"/>
        <v>60574.799999999996</v>
      </c>
      <c r="P405" s="121"/>
      <c r="Q405" s="42">
        <v>840</v>
      </c>
      <c r="R405" s="42">
        <v>14.5</v>
      </c>
      <c r="S405" s="42">
        <f t="shared" si="57"/>
        <v>5930.4</v>
      </c>
      <c r="T405" s="121">
        <v>12057</v>
      </c>
      <c r="X405" s="121">
        <v>770</v>
      </c>
      <c r="Y405" s="42">
        <f t="shared" si="58"/>
        <v>5436.2</v>
      </c>
      <c r="Z405" s="42">
        <f t="shared" si="59"/>
        <v>85990.799999999988</v>
      </c>
      <c r="AA405" s="42">
        <f t="shared" si="60"/>
        <v>25415.999999999993</v>
      </c>
    </row>
    <row r="406" spans="1:27" x14ac:dyDescent="0.3">
      <c r="A406" s="40">
        <v>524</v>
      </c>
      <c r="B406" s="40" t="s">
        <v>101</v>
      </c>
      <c r="C406" s="74" t="s">
        <v>808</v>
      </c>
      <c r="D406" s="40" t="s">
        <v>806</v>
      </c>
      <c r="E406" s="40">
        <v>24.4</v>
      </c>
      <c r="F406" s="122" t="s">
        <v>1850</v>
      </c>
      <c r="G406" s="122" t="s">
        <v>800</v>
      </c>
      <c r="H406" s="40">
        <v>35</v>
      </c>
      <c r="I406" s="48">
        <v>43437</v>
      </c>
      <c r="J406" s="48">
        <v>43472</v>
      </c>
      <c r="K406" s="48">
        <v>43580</v>
      </c>
      <c r="L406" s="40">
        <v>35</v>
      </c>
      <c r="M406" s="40">
        <v>143</v>
      </c>
      <c r="N406" s="40">
        <v>8375</v>
      </c>
      <c r="O406" s="42">
        <f t="shared" si="56"/>
        <v>59127.5</v>
      </c>
      <c r="P406" s="121"/>
      <c r="Q406" s="42">
        <v>980</v>
      </c>
      <c r="R406" s="42">
        <v>14.5</v>
      </c>
      <c r="S406" s="42">
        <f t="shared" si="57"/>
        <v>6918.8</v>
      </c>
      <c r="T406" s="121">
        <f>Q406*R406</f>
        <v>14210</v>
      </c>
      <c r="X406" s="121">
        <v>840</v>
      </c>
      <c r="Y406" s="42">
        <f t="shared" si="58"/>
        <v>5930.4</v>
      </c>
      <c r="Z406" s="42">
        <f t="shared" si="59"/>
        <v>100322.6</v>
      </c>
      <c r="AA406" s="42">
        <f t="shared" si="60"/>
        <v>41195.100000000006</v>
      </c>
    </row>
    <row r="407" spans="1:27" s="95" customFormat="1" x14ac:dyDescent="0.3">
      <c r="A407" s="121">
        <v>525</v>
      </c>
      <c r="B407" s="121" t="s">
        <v>101</v>
      </c>
      <c r="C407" s="74" t="s">
        <v>808</v>
      </c>
      <c r="D407" s="121" t="s">
        <v>806</v>
      </c>
      <c r="E407" s="121">
        <v>24.5</v>
      </c>
      <c r="F407" s="122" t="s">
        <v>1982</v>
      </c>
      <c r="G407" s="122" t="s">
        <v>801</v>
      </c>
      <c r="H407" s="121">
        <v>35</v>
      </c>
      <c r="I407" s="48">
        <v>43429</v>
      </c>
      <c r="J407" s="48">
        <v>43466</v>
      </c>
      <c r="K407" s="48">
        <v>43571</v>
      </c>
      <c r="L407" s="121">
        <v>37</v>
      </c>
      <c r="M407" s="121">
        <v>142</v>
      </c>
      <c r="N407" s="121">
        <v>8110</v>
      </c>
      <c r="O407" s="42">
        <f t="shared" si="56"/>
        <v>57256.6</v>
      </c>
      <c r="P407" s="121"/>
      <c r="Q407" s="42">
        <v>980</v>
      </c>
      <c r="R407" s="42">
        <v>14.5</v>
      </c>
      <c r="S407" s="42">
        <f t="shared" si="57"/>
        <v>6918.8</v>
      </c>
      <c r="T407" s="121">
        <f>Q407*R407</f>
        <v>14210</v>
      </c>
      <c r="U407" s="121"/>
      <c r="V407" s="121"/>
      <c r="W407" s="42"/>
      <c r="X407" s="121">
        <v>700</v>
      </c>
      <c r="Y407" s="42">
        <f t="shared" si="58"/>
        <v>4942</v>
      </c>
      <c r="Z407" s="42">
        <f t="shared" si="59"/>
        <v>100322.6</v>
      </c>
      <c r="AA407" s="42">
        <f t="shared" si="60"/>
        <v>43066.000000000007</v>
      </c>
    </row>
    <row r="408" spans="1:27" x14ac:dyDescent="0.3">
      <c r="A408" s="40">
        <v>526</v>
      </c>
      <c r="B408" s="40" t="s">
        <v>101</v>
      </c>
      <c r="C408" s="74" t="s">
        <v>808</v>
      </c>
      <c r="D408" s="40" t="s">
        <v>806</v>
      </c>
      <c r="E408" s="40">
        <v>24.6</v>
      </c>
      <c r="F408" s="122" t="s">
        <v>1844</v>
      </c>
      <c r="G408" s="122" t="s">
        <v>787</v>
      </c>
      <c r="H408" s="40">
        <v>35</v>
      </c>
      <c r="I408" s="48">
        <v>43435</v>
      </c>
      <c r="J408" s="48">
        <v>43501</v>
      </c>
      <c r="K408" s="48">
        <v>43577</v>
      </c>
      <c r="L408" s="40">
        <v>66</v>
      </c>
      <c r="M408" s="40">
        <v>142</v>
      </c>
      <c r="N408" s="40">
        <v>8135</v>
      </c>
      <c r="O408" s="42">
        <f t="shared" si="56"/>
        <v>57433.1</v>
      </c>
      <c r="Q408" s="42">
        <v>980</v>
      </c>
      <c r="R408" s="42">
        <v>13.5</v>
      </c>
      <c r="S408" s="42">
        <f t="shared" si="57"/>
        <v>6918.8</v>
      </c>
      <c r="T408" s="40">
        <f>Q408*R408</f>
        <v>13230</v>
      </c>
      <c r="X408" s="40">
        <v>700</v>
      </c>
      <c r="Y408" s="42">
        <f t="shared" si="58"/>
        <v>4942</v>
      </c>
      <c r="Z408" s="42">
        <f t="shared" si="59"/>
        <v>93403.8</v>
      </c>
      <c r="AA408" s="42">
        <f t="shared" si="60"/>
        <v>35970.700000000004</v>
      </c>
    </row>
    <row r="409" spans="1:27" x14ac:dyDescent="0.3">
      <c r="A409" s="40">
        <v>527</v>
      </c>
      <c r="B409" s="40" t="s">
        <v>101</v>
      </c>
      <c r="C409" s="74" t="s">
        <v>808</v>
      </c>
      <c r="D409" s="40" t="s">
        <v>806</v>
      </c>
      <c r="E409" s="40">
        <v>24.7</v>
      </c>
      <c r="F409" s="122" t="s">
        <v>1845</v>
      </c>
      <c r="G409" s="122" t="s">
        <v>788</v>
      </c>
      <c r="H409" s="40">
        <v>35</v>
      </c>
      <c r="I409" s="48">
        <v>43438</v>
      </c>
      <c r="J409" s="48">
        <v>43472</v>
      </c>
      <c r="K409" s="48">
        <v>43577</v>
      </c>
      <c r="L409" s="40">
        <v>34</v>
      </c>
      <c r="M409" s="40">
        <v>139</v>
      </c>
      <c r="N409" s="40">
        <v>8175</v>
      </c>
      <c r="O409" s="42">
        <f t="shared" si="56"/>
        <v>57715.5</v>
      </c>
      <c r="Q409" s="42">
        <v>840</v>
      </c>
      <c r="R409" s="42">
        <v>14.25</v>
      </c>
      <c r="S409" s="42">
        <f t="shared" si="57"/>
        <v>5930.4</v>
      </c>
      <c r="T409" s="40">
        <f>Q409*R409</f>
        <v>11970</v>
      </c>
      <c r="X409" s="40">
        <v>630</v>
      </c>
      <c r="Y409" s="42">
        <f t="shared" si="58"/>
        <v>4447.8</v>
      </c>
      <c r="Z409" s="42">
        <f t="shared" si="59"/>
        <v>84508.2</v>
      </c>
      <c r="AA409" s="42">
        <f t="shared" si="60"/>
        <v>26792.699999999997</v>
      </c>
    </row>
    <row r="410" spans="1:27" x14ac:dyDescent="0.3">
      <c r="A410" s="40">
        <v>528</v>
      </c>
      <c r="B410" s="40" t="s">
        <v>101</v>
      </c>
      <c r="C410" s="74" t="s">
        <v>808</v>
      </c>
      <c r="D410" s="40" t="s">
        <v>806</v>
      </c>
      <c r="E410" s="40">
        <v>24.8</v>
      </c>
      <c r="F410" s="122" t="s">
        <v>1846</v>
      </c>
      <c r="G410" s="122" t="s">
        <v>789</v>
      </c>
      <c r="H410" s="40">
        <v>35</v>
      </c>
      <c r="I410" s="48">
        <v>43435</v>
      </c>
      <c r="J410" s="48">
        <v>43470</v>
      </c>
      <c r="K410" s="48">
        <v>43577</v>
      </c>
      <c r="L410" s="40">
        <v>35</v>
      </c>
      <c r="M410" s="40">
        <v>142</v>
      </c>
      <c r="N410" s="40">
        <v>8060</v>
      </c>
      <c r="O410" s="42">
        <f t="shared" si="56"/>
        <v>56903.6</v>
      </c>
      <c r="Q410" s="42">
        <v>910</v>
      </c>
      <c r="R410" s="42">
        <v>14.37</v>
      </c>
      <c r="S410" s="42">
        <f t="shared" si="57"/>
        <v>6424.5999999999995</v>
      </c>
      <c r="T410" s="40">
        <f>Q410*R410</f>
        <v>13076.699999999999</v>
      </c>
      <c r="X410" s="40">
        <v>630</v>
      </c>
      <c r="Y410" s="42">
        <f t="shared" si="58"/>
        <v>4447.8</v>
      </c>
      <c r="Z410" s="42">
        <f t="shared" si="59"/>
        <v>92321.501999999993</v>
      </c>
      <c r="AA410" s="42">
        <f t="shared" si="60"/>
        <v>35417.901999999995</v>
      </c>
    </row>
    <row r="411" spans="1:27" x14ac:dyDescent="0.3">
      <c r="A411" s="40">
        <v>529</v>
      </c>
      <c r="B411" s="40" t="s">
        <v>101</v>
      </c>
      <c r="C411" s="74" t="s">
        <v>808</v>
      </c>
      <c r="D411" s="40" t="s">
        <v>806</v>
      </c>
      <c r="E411" s="40">
        <v>24.9</v>
      </c>
      <c r="F411" s="122" t="s">
        <v>1846</v>
      </c>
      <c r="G411" s="122" t="s">
        <v>789</v>
      </c>
      <c r="H411" s="40">
        <v>35</v>
      </c>
      <c r="I411" s="48">
        <v>43441</v>
      </c>
      <c r="J411" s="48">
        <v>43478</v>
      </c>
      <c r="K411" s="48">
        <v>43586</v>
      </c>
      <c r="L411" s="40">
        <v>37</v>
      </c>
      <c r="M411" s="40">
        <v>145</v>
      </c>
      <c r="N411" s="40">
        <v>8260</v>
      </c>
      <c r="O411" s="42">
        <f t="shared" si="56"/>
        <v>58315.6</v>
      </c>
      <c r="Q411" s="42">
        <v>980</v>
      </c>
      <c r="R411" s="42">
        <v>14.37</v>
      </c>
      <c r="S411" s="42">
        <f t="shared" si="57"/>
        <v>6918.8</v>
      </c>
      <c r="T411" s="40">
        <v>12740</v>
      </c>
      <c r="X411" s="40">
        <v>630</v>
      </c>
      <c r="Y411" s="42">
        <f t="shared" si="58"/>
        <v>4447.8</v>
      </c>
      <c r="Z411" s="42">
        <f t="shared" si="59"/>
        <v>99423.156000000003</v>
      </c>
      <c r="AA411" s="42">
        <f t="shared" si="60"/>
        <v>41107.556000000004</v>
      </c>
    </row>
    <row r="412" spans="1:27" x14ac:dyDescent="0.3">
      <c r="A412" s="40">
        <v>530</v>
      </c>
      <c r="B412" s="40" t="s">
        <v>101</v>
      </c>
      <c r="C412" s="74" t="s">
        <v>808</v>
      </c>
      <c r="D412" s="40" t="s">
        <v>806</v>
      </c>
      <c r="E412" s="40">
        <v>24.1</v>
      </c>
      <c r="F412" s="122" t="s">
        <v>1847</v>
      </c>
      <c r="G412" s="122" t="s">
        <v>790</v>
      </c>
      <c r="H412" s="40">
        <v>35</v>
      </c>
      <c r="I412" s="48">
        <v>43427</v>
      </c>
      <c r="J412" s="48">
        <v>43464</v>
      </c>
      <c r="K412" s="48">
        <v>43570</v>
      </c>
      <c r="L412" s="40">
        <v>37</v>
      </c>
      <c r="M412" s="40">
        <v>143</v>
      </c>
      <c r="N412" s="40">
        <v>8235</v>
      </c>
      <c r="O412" s="42">
        <f t="shared" si="56"/>
        <v>58139.1</v>
      </c>
      <c r="Q412" s="42">
        <v>840</v>
      </c>
      <c r="R412" s="42">
        <v>14.37</v>
      </c>
      <c r="S412" s="42">
        <f t="shared" si="57"/>
        <v>5930.4</v>
      </c>
      <c r="T412" s="40">
        <v>11130</v>
      </c>
      <c r="X412" s="40">
        <v>700</v>
      </c>
      <c r="Y412" s="42">
        <f t="shared" si="58"/>
        <v>4942</v>
      </c>
      <c r="Z412" s="42">
        <f t="shared" si="59"/>
        <v>85219.847999999984</v>
      </c>
      <c r="AA412" s="42">
        <f t="shared" si="60"/>
        <v>27080.747999999985</v>
      </c>
    </row>
    <row r="413" spans="1:27" x14ac:dyDescent="0.3">
      <c r="A413" s="40">
        <v>531</v>
      </c>
      <c r="B413" s="40" t="s">
        <v>101</v>
      </c>
      <c r="C413" s="74" t="s">
        <v>808</v>
      </c>
      <c r="D413" s="40" t="s">
        <v>806</v>
      </c>
      <c r="E413" s="40">
        <v>24.11</v>
      </c>
      <c r="F413" s="122" t="s">
        <v>1848</v>
      </c>
      <c r="G413" s="122" t="s">
        <v>791</v>
      </c>
      <c r="H413" s="40">
        <v>35</v>
      </c>
      <c r="I413" s="48">
        <v>43427</v>
      </c>
      <c r="J413" s="48">
        <v>43461</v>
      </c>
      <c r="K413" s="48">
        <v>43573</v>
      </c>
      <c r="L413" s="40">
        <v>34</v>
      </c>
      <c r="M413" s="40">
        <v>146</v>
      </c>
      <c r="N413" s="40">
        <v>8225</v>
      </c>
      <c r="O413" s="42">
        <f t="shared" si="56"/>
        <v>58068.5</v>
      </c>
      <c r="Q413" s="42">
        <v>980</v>
      </c>
      <c r="R413" s="42">
        <v>13.75</v>
      </c>
      <c r="S413" s="42">
        <f t="shared" si="57"/>
        <v>6918.8</v>
      </c>
      <c r="T413" s="40">
        <f>Q413*R413</f>
        <v>13475</v>
      </c>
      <c r="X413" s="40">
        <v>630</v>
      </c>
      <c r="Y413" s="42">
        <f t="shared" si="58"/>
        <v>4447.8</v>
      </c>
      <c r="Z413" s="42">
        <f t="shared" si="59"/>
        <v>95133.5</v>
      </c>
      <c r="AA413" s="42">
        <f t="shared" si="60"/>
        <v>37065</v>
      </c>
    </row>
    <row r="414" spans="1:27" x14ac:dyDescent="0.3">
      <c r="A414" s="40">
        <v>532</v>
      </c>
      <c r="B414" s="40" t="s">
        <v>101</v>
      </c>
      <c r="C414" s="74" t="s">
        <v>808</v>
      </c>
      <c r="D414" s="40" t="s">
        <v>806</v>
      </c>
      <c r="E414" s="40">
        <v>24.12</v>
      </c>
      <c r="F414" s="122" t="s">
        <v>1849</v>
      </c>
      <c r="G414" s="122" t="s">
        <v>792</v>
      </c>
      <c r="H414" s="40">
        <v>35</v>
      </c>
      <c r="I414" s="48">
        <v>43428</v>
      </c>
      <c r="J414" s="48">
        <v>43465</v>
      </c>
      <c r="K414" s="48">
        <v>43570</v>
      </c>
      <c r="L414" s="40">
        <v>37</v>
      </c>
      <c r="M414" s="40">
        <v>142</v>
      </c>
      <c r="N414" s="40">
        <v>8115</v>
      </c>
      <c r="O414" s="42">
        <f t="shared" si="56"/>
        <v>57291.9</v>
      </c>
      <c r="Q414" s="42">
        <v>980</v>
      </c>
      <c r="R414" s="42">
        <v>13.75</v>
      </c>
      <c r="S414" s="42">
        <f t="shared" si="57"/>
        <v>6918.8</v>
      </c>
      <c r="T414" s="40">
        <v>13475</v>
      </c>
      <c r="X414" s="40">
        <v>700</v>
      </c>
      <c r="Y414" s="42">
        <f t="shared" si="58"/>
        <v>4942</v>
      </c>
      <c r="Z414" s="42">
        <f t="shared" si="59"/>
        <v>95133.5</v>
      </c>
      <c r="AA414" s="42">
        <f t="shared" si="60"/>
        <v>37841.599999999999</v>
      </c>
    </row>
    <row r="415" spans="1:27" x14ac:dyDescent="0.3">
      <c r="A415" s="40">
        <v>533</v>
      </c>
      <c r="B415" s="40" t="s">
        <v>101</v>
      </c>
      <c r="C415" s="74" t="s">
        <v>808</v>
      </c>
      <c r="D415" s="40" t="s">
        <v>806</v>
      </c>
      <c r="E415" s="40">
        <v>24.13</v>
      </c>
      <c r="F415" s="122" t="s">
        <v>1850</v>
      </c>
      <c r="G415" s="122" t="s">
        <v>787</v>
      </c>
      <c r="H415" s="40">
        <v>35</v>
      </c>
      <c r="I415" s="48">
        <v>43428</v>
      </c>
      <c r="J415" s="48">
        <v>43458</v>
      </c>
      <c r="K415" s="48">
        <v>43571</v>
      </c>
      <c r="L415" s="40">
        <v>30</v>
      </c>
      <c r="M415" s="40">
        <v>143</v>
      </c>
      <c r="N415" s="40">
        <v>7920</v>
      </c>
      <c r="O415" s="42">
        <f t="shared" si="56"/>
        <v>55915.199999999997</v>
      </c>
      <c r="Q415" s="42">
        <v>910</v>
      </c>
      <c r="R415" s="42">
        <v>13.75</v>
      </c>
      <c r="S415" s="42">
        <f t="shared" si="57"/>
        <v>6424.5999999999995</v>
      </c>
      <c r="T415" s="40">
        <f>Q415*R415</f>
        <v>12512.5</v>
      </c>
      <c r="X415" s="40">
        <v>700</v>
      </c>
      <c r="Y415" s="42">
        <f t="shared" si="58"/>
        <v>4942</v>
      </c>
      <c r="Z415" s="42">
        <f t="shared" si="59"/>
        <v>88338.249999999985</v>
      </c>
      <c r="AA415" s="42">
        <f t="shared" si="60"/>
        <v>32423.049999999988</v>
      </c>
    </row>
    <row r="416" spans="1:27" x14ac:dyDescent="0.3">
      <c r="A416" s="40">
        <v>534</v>
      </c>
      <c r="B416" s="40" t="s">
        <v>101</v>
      </c>
      <c r="C416" s="74" t="s">
        <v>808</v>
      </c>
      <c r="D416" s="40" t="s">
        <v>806</v>
      </c>
      <c r="E416" s="40">
        <v>24.14</v>
      </c>
      <c r="F416" s="122" t="s">
        <v>1844</v>
      </c>
      <c r="G416" s="122" t="s">
        <v>787</v>
      </c>
      <c r="H416" s="40">
        <v>35</v>
      </c>
      <c r="I416" s="48">
        <v>43449</v>
      </c>
      <c r="J416" s="48">
        <v>43470</v>
      </c>
      <c r="K416" s="48">
        <v>43578</v>
      </c>
      <c r="L416" s="40">
        <v>21</v>
      </c>
      <c r="M416" s="40">
        <v>129</v>
      </c>
      <c r="N416" s="40">
        <v>8380</v>
      </c>
      <c r="O416" s="42">
        <f t="shared" si="56"/>
        <v>59162.799999999996</v>
      </c>
      <c r="Q416" s="42">
        <v>840</v>
      </c>
      <c r="R416" s="42">
        <v>14.25</v>
      </c>
      <c r="S416" s="42">
        <f t="shared" si="57"/>
        <v>5930.4</v>
      </c>
      <c r="T416" s="40">
        <f>Q416*R416</f>
        <v>11970</v>
      </c>
      <c r="X416" s="40">
        <v>700</v>
      </c>
      <c r="Y416" s="42">
        <f t="shared" si="58"/>
        <v>4942</v>
      </c>
      <c r="Z416" s="42">
        <f t="shared" si="59"/>
        <v>84508.2</v>
      </c>
      <c r="AA416" s="42">
        <f t="shared" si="60"/>
        <v>25345.4</v>
      </c>
    </row>
    <row r="417" spans="1:27" x14ac:dyDescent="0.3">
      <c r="A417" s="40">
        <v>535</v>
      </c>
      <c r="B417" s="40" t="s">
        <v>101</v>
      </c>
      <c r="C417" s="74" t="s">
        <v>808</v>
      </c>
      <c r="D417" s="40" t="s">
        <v>806</v>
      </c>
      <c r="E417" s="40">
        <v>24.15</v>
      </c>
      <c r="F417" s="122" t="s">
        <v>1851</v>
      </c>
      <c r="G417" s="122" t="s">
        <v>793</v>
      </c>
      <c r="H417" s="40">
        <v>35</v>
      </c>
      <c r="I417" s="48">
        <v>43438</v>
      </c>
      <c r="J417" s="48">
        <v>43476</v>
      </c>
      <c r="K417" s="48">
        <v>43582</v>
      </c>
      <c r="L417" s="40">
        <v>38</v>
      </c>
      <c r="M417" s="40">
        <v>144</v>
      </c>
      <c r="N417" s="40">
        <v>8455</v>
      </c>
      <c r="O417" s="42">
        <f t="shared" si="56"/>
        <v>59692.3</v>
      </c>
      <c r="Q417" s="42">
        <v>910</v>
      </c>
      <c r="R417" s="42">
        <v>14.37</v>
      </c>
      <c r="S417" s="42">
        <f t="shared" si="57"/>
        <v>6424.5999999999995</v>
      </c>
      <c r="T417" s="40">
        <f>Q417*R417</f>
        <v>13076.699999999999</v>
      </c>
      <c r="X417" s="40">
        <v>770</v>
      </c>
      <c r="Y417" s="42">
        <f t="shared" si="58"/>
        <v>5436.2</v>
      </c>
      <c r="Z417" s="42">
        <f t="shared" si="59"/>
        <v>92321.501999999993</v>
      </c>
      <c r="AA417" s="42">
        <f t="shared" si="60"/>
        <v>32629.20199999999</v>
      </c>
    </row>
    <row r="418" spans="1:27" x14ac:dyDescent="0.3">
      <c r="A418" s="40">
        <v>536</v>
      </c>
      <c r="B418" s="40" t="s">
        <v>101</v>
      </c>
      <c r="C418" s="74" t="s">
        <v>808</v>
      </c>
      <c r="D418" s="40" t="s">
        <v>806</v>
      </c>
      <c r="E418" s="40">
        <v>24.16</v>
      </c>
      <c r="F418" s="122" t="s">
        <v>1852</v>
      </c>
      <c r="G418" s="122" t="s">
        <v>794</v>
      </c>
      <c r="H418" s="40">
        <v>35</v>
      </c>
      <c r="I418" s="48">
        <v>43431</v>
      </c>
      <c r="J418" s="48">
        <v>43476</v>
      </c>
      <c r="K418" s="48">
        <v>43570</v>
      </c>
      <c r="L418" s="40">
        <v>45</v>
      </c>
      <c r="M418" s="40">
        <v>139</v>
      </c>
      <c r="N418" s="40">
        <v>8000</v>
      </c>
      <c r="O418" s="42">
        <f t="shared" si="56"/>
        <v>56480</v>
      </c>
      <c r="Q418" s="42">
        <f>((P418*10000)/(25*247.1))*H418</f>
        <v>0</v>
      </c>
      <c r="R418" s="42">
        <v>14.37</v>
      </c>
      <c r="S418" s="42">
        <f t="shared" si="57"/>
        <v>0</v>
      </c>
      <c r="T418" s="40">
        <v>13475</v>
      </c>
      <c r="X418" s="40">
        <v>770</v>
      </c>
      <c r="Y418" s="42">
        <f t="shared" si="58"/>
        <v>5436.2</v>
      </c>
      <c r="Z418" s="42">
        <f t="shared" si="59"/>
        <v>0</v>
      </c>
      <c r="AA418" s="42">
        <f t="shared" si="60"/>
        <v>-56480</v>
      </c>
    </row>
    <row r="419" spans="1:27" x14ac:dyDescent="0.3">
      <c r="A419" s="40">
        <v>537</v>
      </c>
      <c r="B419" s="40" t="s">
        <v>101</v>
      </c>
      <c r="C419" s="74" t="s">
        <v>808</v>
      </c>
      <c r="D419" s="40" t="s">
        <v>806</v>
      </c>
      <c r="E419" s="40">
        <v>24.17</v>
      </c>
      <c r="F419" s="122" t="s">
        <v>1853</v>
      </c>
      <c r="G419" s="122" t="s">
        <v>795</v>
      </c>
      <c r="H419" s="40">
        <v>35</v>
      </c>
      <c r="I419" s="48">
        <v>43427</v>
      </c>
      <c r="J419" s="48">
        <v>43465</v>
      </c>
      <c r="K419" s="48">
        <v>43569</v>
      </c>
      <c r="L419" s="40">
        <v>38</v>
      </c>
      <c r="M419" s="40">
        <v>142</v>
      </c>
      <c r="N419" s="40">
        <v>8345</v>
      </c>
      <c r="O419" s="42">
        <f t="shared" si="56"/>
        <v>58915.7</v>
      </c>
      <c r="Q419" s="42">
        <v>840</v>
      </c>
      <c r="R419" s="42">
        <v>14</v>
      </c>
      <c r="S419" s="42">
        <f t="shared" si="57"/>
        <v>5930.4</v>
      </c>
      <c r="T419" s="40">
        <f t="shared" ref="T419:T428" si="61">Q419*R419</f>
        <v>11760</v>
      </c>
      <c r="X419" s="40">
        <v>630</v>
      </c>
      <c r="Y419" s="42">
        <f t="shared" si="58"/>
        <v>4447.8</v>
      </c>
      <c r="Z419" s="42">
        <f t="shared" si="59"/>
        <v>83025.599999999991</v>
      </c>
      <c r="AA419" s="42">
        <f t="shared" si="60"/>
        <v>24109.899999999994</v>
      </c>
    </row>
    <row r="420" spans="1:27" x14ac:dyDescent="0.3">
      <c r="A420" s="40">
        <v>538</v>
      </c>
      <c r="B420" s="40" t="s">
        <v>101</v>
      </c>
      <c r="C420" s="74" t="s">
        <v>808</v>
      </c>
      <c r="D420" s="40" t="s">
        <v>806</v>
      </c>
      <c r="E420" s="40">
        <v>24.18</v>
      </c>
      <c r="F420" s="38" t="s">
        <v>1854</v>
      </c>
      <c r="G420" s="38" t="s">
        <v>796</v>
      </c>
      <c r="H420" s="40">
        <v>35</v>
      </c>
      <c r="I420" s="48">
        <v>43433</v>
      </c>
      <c r="J420" s="48">
        <v>43469</v>
      </c>
      <c r="K420" s="48">
        <v>43576</v>
      </c>
      <c r="L420" s="40">
        <v>36</v>
      </c>
      <c r="M420" s="40">
        <v>143</v>
      </c>
      <c r="N420" s="40">
        <v>8548</v>
      </c>
      <c r="O420" s="42">
        <f t="shared" si="56"/>
        <v>60348.88</v>
      </c>
      <c r="Q420" s="42">
        <v>980</v>
      </c>
      <c r="R420" s="42">
        <v>14.5</v>
      </c>
      <c r="S420" s="42">
        <f t="shared" si="57"/>
        <v>6918.8</v>
      </c>
      <c r="T420" s="40">
        <f t="shared" si="61"/>
        <v>14210</v>
      </c>
      <c r="X420" s="40">
        <v>630</v>
      </c>
      <c r="Y420" s="42">
        <f t="shared" si="58"/>
        <v>4447.8</v>
      </c>
      <c r="Z420" s="42">
        <f t="shared" si="59"/>
        <v>100322.6</v>
      </c>
      <c r="AA420" s="42">
        <f t="shared" si="60"/>
        <v>39973.720000000008</v>
      </c>
    </row>
    <row r="421" spans="1:27" x14ac:dyDescent="0.3">
      <c r="A421" s="40">
        <v>539</v>
      </c>
      <c r="B421" s="40" t="s">
        <v>101</v>
      </c>
      <c r="C421" s="74" t="s">
        <v>808</v>
      </c>
      <c r="D421" s="40" t="s">
        <v>806</v>
      </c>
      <c r="E421" s="40">
        <v>24.19</v>
      </c>
      <c r="F421" s="38" t="s">
        <v>1981</v>
      </c>
      <c r="G421" s="38" t="s">
        <v>797</v>
      </c>
      <c r="H421" s="40">
        <v>35</v>
      </c>
      <c r="I421" s="48">
        <v>43441</v>
      </c>
      <c r="J421" s="48">
        <v>43472</v>
      </c>
      <c r="K421" s="48">
        <v>43578</v>
      </c>
      <c r="L421" s="40">
        <v>31</v>
      </c>
      <c r="M421" s="40">
        <v>137</v>
      </c>
      <c r="N421" s="40">
        <v>8485</v>
      </c>
      <c r="O421" s="42">
        <f t="shared" si="56"/>
        <v>59904.1</v>
      </c>
      <c r="Q421" s="42">
        <v>980</v>
      </c>
      <c r="R421" s="42">
        <v>14</v>
      </c>
      <c r="S421" s="42">
        <f t="shared" si="57"/>
        <v>6918.8</v>
      </c>
      <c r="T421" s="40">
        <f t="shared" si="61"/>
        <v>13720</v>
      </c>
      <c r="X421" s="40">
        <v>700</v>
      </c>
      <c r="Y421" s="42">
        <f t="shared" si="58"/>
        <v>4942</v>
      </c>
      <c r="Z421" s="42">
        <f t="shared" si="59"/>
        <v>96863.2</v>
      </c>
      <c r="AA421" s="42">
        <f t="shared" si="60"/>
        <v>36959.1</v>
      </c>
    </row>
    <row r="422" spans="1:27" x14ac:dyDescent="0.3">
      <c r="A422" s="40">
        <v>540</v>
      </c>
      <c r="B422" s="40" t="s">
        <v>101</v>
      </c>
      <c r="C422" s="74" t="s">
        <v>808</v>
      </c>
      <c r="D422" s="40" t="s">
        <v>806</v>
      </c>
      <c r="E422" s="40">
        <v>24.2</v>
      </c>
      <c r="F422" s="38" t="s">
        <v>1855</v>
      </c>
      <c r="G422" s="38" t="s">
        <v>798</v>
      </c>
      <c r="H422" s="40">
        <v>35</v>
      </c>
      <c r="I422" s="48">
        <v>43435</v>
      </c>
      <c r="J422" s="48">
        <v>43470</v>
      </c>
      <c r="K422" s="48">
        <v>43576</v>
      </c>
      <c r="L422" s="40">
        <v>35</v>
      </c>
      <c r="M422" s="40">
        <v>141</v>
      </c>
      <c r="N422" s="40">
        <v>8655</v>
      </c>
      <c r="O422" s="42">
        <f t="shared" si="56"/>
        <v>61104.299999999996</v>
      </c>
      <c r="Q422" s="42">
        <v>980</v>
      </c>
      <c r="R422" s="42">
        <v>14.5</v>
      </c>
      <c r="S422" s="42">
        <f t="shared" si="57"/>
        <v>6918.8</v>
      </c>
      <c r="T422" s="40">
        <f t="shared" si="61"/>
        <v>14210</v>
      </c>
      <c r="X422" s="40">
        <v>840</v>
      </c>
      <c r="Y422" s="42">
        <f t="shared" si="58"/>
        <v>5930.4</v>
      </c>
      <c r="Z422" s="42">
        <f t="shared" si="59"/>
        <v>100322.6</v>
      </c>
      <c r="AA422" s="42">
        <f t="shared" si="60"/>
        <v>39218.30000000001</v>
      </c>
    </row>
    <row r="423" spans="1:27" x14ac:dyDescent="0.3">
      <c r="A423" s="40">
        <v>541</v>
      </c>
      <c r="B423" s="40" t="s">
        <v>101</v>
      </c>
      <c r="C423" s="74" t="s">
        <v>808</v>
      </c>
      <c r="D423" s="40" t="s">
        <v>806</v>
      </c>
      <c r="E423" s="40">
        <v>24.21</v>
      </c>
      <c r="F423" s="68" t="s">
        <v>1856</v>
      </c>
      <c r="G423" s="68" t="s">
        <v>799</v>
      </c>
      <c r="H423" s="40">
        <v>35</v>
      </c>
      <c r="I423" s="48">
        <v>43439</v>
      </c>
      <c r="J423" s="48">
        <v>43474</v>
      </c>
      <c r="K423" s="48">
        <v>43581</v>
      </c>
      <c r="L423" s="40">
        <v>35</v>
      </c>
      <c r="M423" s="40">
        <v>142</v>
      </c>
      <c r="N423" s="40">
        <v>8515</v>
      </c>
      <c r="O423" s="42">
        <f t="shared" si="56"/>
        <v>60115.899999999994</v>
      </c>
      <c r="Q423" s="42">
        <v>980</v>
      </c>
      <c r="R423" s="42">
        <v>14.5</v>
      </c>
      <c r="S423" s="42">
        <f t="shared" si="57"/>
        <v>6918.8</v>
      </c>
      <c r="T423" s="40">
        <f t="shared" si="61"/>
        <v>14210</v>
      </c>
      <c r="X423" s="67">
        <v>770</v>
      </c>
      <c r="Y423" s="42">
        <f t="shared" si="58"/>
        <v>5436.2</v>
      </c>
      <c r="Z423" s="42">
        <f t="shared" si="59"/>
        <v>100322.6</v>
      </c>
      <c r="AA423" s="42">
        <f t="shared" si="60"/>
        <v>40206.700000000012</v>
      </c>
    </row>
    <row r="424" spans="1:27" x14ac:dyDescent="0.3">
      <c r="A424" s="40">
        <v>542</v>
      </c>
      <c r="B424" s="40" t="s">
        <v>101</v>
      </c>
      <c r="C424" s="74" t="s">
        <v>808</v>
      </c>
      <c r="D424" s="40" t="s">
        <v>806</v>
      </c>
      <c r="E424" s="40">
        <v>24.22</v>
      </c>
      <c r="F424" s="38" t="s">
        <v>1857</v>
      </c>
      <c r="G424" s="38" t="s">
        <v>787</v>
      </c>
      <c r="H424" s="40">
        <v>35</v>
      </c>
      <c r="I424" s="48">
        <v>43428</v>
      </c>
      <c r="J424" s="48">
        <v>43465</v>
      </c>
      <c r="K424" s="48">
        <v>43568</v>
      </c>
      <c r="L424" s="40">
        <v>37</v>
      </c>
      <c r="M424" s="40">
        <v>140</v>
      </c>
      <c r="N424" s="40">
        <v>8925</v>
      </c>
      <c r="O424" s="42">
        <f t="shared" si="56"/>
        <v>63010.5</v>
      </c>
      <c r="Q424" s="42">
        <v>910</v>
      </c>
      <c r="R424" s="42">
        <v>14.37</v>
      </c>
      <c r="S424" s="42">
        <f t="shared" si="57"/>
        <v>6424.5999999999995</v>
      </c>
      <c r="T424" s="40">
        <f t="shared" si="61"/>
        <v>13076.699999999999</v>
      </c>
      <c r="X424" s="40">
        <v>1120</v>
      </c>
      <c r="Y424" s="42">
        <f t="shared" si="58"/>
        <v>7907.2</v>
      </c>
      <c r="Z424" s="42">
        <f t="shared" si="59"/>
        <v>92321.501999999993</v>
      </c>
      <c r="AA424" s="42">
        <f t="shared" si="60"/>
        <v>29311.001999999993</v>
      </c>
    </row>
    <row r="425" spans="1:27" x14ac:dyDescent="0.3">
      <c r="A425" s="40">
        <v>543</v>
      </c>
      <c r="B425" s="40" t="s">
        <v>101</v>
      </c>
      <c r="C425" s="74" t="s">
        <v>808</v>
      </c>
      <c r="D425" s="40" t="s">
        <v>806</v>
      </c>
      <c r="E425" s="40">
        <v>24.23</v>
      </c>
      <c r="F425" s="38" t="s">
        <v>1850</v>
      </c>
      <c r="G425" s="38" t="s">
        <v>800</v>
      </c>
      <c r="H425" s="40">
        <v>35</v>
      </c>
      <c r="I425" s="48">
        <v>43437</v>
      </c>
      <c r="J425" s="48">
        <v>43474</v>
      </c>
      <c r="K425" s="48">
        <v>43580</v>
      </c>
      <c r="L425" s="40">
        <v>37</v>
      </c>
      <c r="M425" s="40">
        <v>143</v>
      </c>
      <c r="N425" s="40">
        <v>8675</v>
      </c>
      <c r="O425" s="42">
        <f t="shared" si="56"/>
        <v>61245.5</v>
      </c>
      <c r="Q425" s="42">
        <v>980</v>
      </c>
      <c r="R425" s="42">
        <v>14.5</v>
      </c>
      <c r="S425" s="42">
        <f t="shared" si="57"/>
        <v>6918.8</v>
      </c>
      <c r="T425" s="40">
        <f t="shared" si="61"/>
        <v>14210</v>
      </c>
      <c r="X425" s="40">
        <v>630</v>
      </c>
      <c r="Y425" s="42">
        <f t="shared" si="58"/>
        <v>4447.8</v>
      </c>
      <c r="Z425" s="42">
        <f t="shared" si="59"/>
        <v>100322.6</v>
      </c>
      <c r="AA425" s="42">
        <f t="shared" si="60"/>
        <v>39077.100000000006</v>
      </c>
    </row>
    <row r="426" spans="1:27" x14ac:dyDescent="0.3">
      <c r="A426" s="40">
        <v>544</v>
      </c>
      <c r="B426" s="40" t="s">
        <v>101</v>
      </c>
      <c r="C426" s="74" t="s">
        <v>808</v>
      </c>
      <c r="D426" s="40" t="s">
        <v>806</v>
      </c>
      <c r="E426" s="40">
        <v>24.24</v>
      </c>
      <c r="F426" s="38" t="s">
        <v>1982</v>
      </c>
      <c r="G426" s="38" t="s">
        <v>801</v>
      </c>
      <c r="H426" s="40">
        <v>35</v>
      </c>
      <c r="I426" s="48">
        <v>43436</v>
      </c>
      <c r="J426" s="48">
        <v>43475</v>
      </c>
      <c r="K426" s="48">
        <v>43577</v>
      </c>
      <c r="L426" s="40">
        <v>39</v>
      </c>
      <c r="M426" s="40">
        <v>141</v>
      </c>
      <c r="N426" s="40">
        <v>8625</v>
      </c>
      <c r="O426" s="42">
        <f t="shared" si="56"/>
        <v>60892.499999999993</v>
      </c>
      <c r="Q426" s="42">
        <v>910</v>
      </c>
      <c r="R426" s="42">
        <v>14.25</v>
      </c>
      <c r="S426" s="42">
        <f t="shared" si="57"/>
        <v>6424.5999999999995</v>
      </c>
      <c r="T426" s="40">
        <f t="shared" si="61"/>
        <v>12967.5</v>
      </c>
      <c r="X426" s="40">
        <v>700</v>
      </c>
      <c r="Y426" s="42">
        <f t="shared" si="58"/>
        <v>4942</v>
      </c>
      <c r="Z426" s="42">
        <f t="shared" si="59"/>
        <v>91550.549999999988</v>
      </c>
      <c r="AA426" s="42">
        <f t="shared" si="60"/>
        <v>30658.049999999996</v>
      </c>
    </row>
    <row r="427" spans="1:27" x14ac:dyDescent="0.3">
      <c r="A427" s="40">
        <v>545</v>
      </c>
      <c r="B427" s="40" t="s">
        <v>101</v>
      </c>
      <c r="C427" s="74" t="s">
        <v>808</v>
      </c>
      <c r="D427" s="40" t="s">
        <v>806</v>
      </c>
      <c r="E427" s="40">
        <v>24.25</v>
      </c>
      <c r="F427" s="38" t="s">
        <v>1844</v>
      </c>
      <c r="G427" s="38" t="s">
        <v>787</v>
      </c>
      <c r="H427" s="40">
        <v>35</v>
      </c>
      <c r="I427" s="48">
        <v>43438</v>
      </c>
      <c r="J427" s="48">
        <v>43478</v>
      </c>
      <c r="K427" s="48">
        <v>43585</v>
      </c>
      <c r="L427" s="40">
        <v>40</v>
      </c>
      <c r="M427" s="40">
        <v>147</v>
      </c>
      <c r="N427" s="40">
        <v>8260</v>
      </c>
      <c r="O427" s="42">
        <f t="shared" si="56"/>
        <v>58315.6</v>
      </c>
      <c r="Q427" s="42">
        <v>840</v>
      </c>
      <c r="R427" s="42">
        <v>15</v>
      </c>
      <c r="S427" s="42">
        <f t="shared" si="57"/>
        <v>5930.4</v>
      </c>
      <c r="T427" s="40">
        <f t="shared" si="61"/>
        <v>12600</v>
      </c>
      <c r="X427" s="40">
        <v>630</v>
      </c>
      <c r="Y427" s="42">
        <f t="shared" si="58"/>
        <v>4447.8</v>
      </c>
      <c r="Z427" s="42">
        <f t="shared" si="59"/>
        <v>88956</v>
      </c>
      <c r="AA427" s="42">
        <f t="shared" si="60"/>
        <v>30640.400000000001</v>
      </c>
    </row>
    <row r="428" spans="1:27" x14ac:dyDescent="0.3">
      <c r="A428" s="40">
        <v>546</v>
      </c>
      <c r="B428" s="40" t="s">
        <v>101</v>
      </c>
      <c r="C428" s="74" t="s">
        <v>808</v>
      </c>
      <c r="D428" s="40" t="s">
        <v>806</v>
      </c>
      <c r="E428" s="40">
        <v>24.26</v>
      </c>
      <c r="F428" s="38" t="s">
        <v>1845</v>
      </c>
      <c r="G428" s="38" t="s">
        <v>788</v>
      </c>
      <c r="H428" s="40">
        <v>35</v>
      </c>
      <c r="I428" s="48">
        <v>43435</v>
      </c>
      <c r="J428" s="48">
        <v>43472</v>
      </c>
      <c r="K428" s="48">
        <v>43580</v>
      </c>
      <c r="L428" s="40">
        <v>37</v>
      </c>
      <c r="M428" s="40">
        <v>145</v>
      </c>
      <c r="N428" s="40">
        <v>8480</v>
      </c>
      <c r="O428" s="42">
        <f t="shared" si="56"/>
        <v>59868.799999999996</v>
      </c>
      <c r="Q428" s="42">
        <v>910</v>
      </c>
      <c r="R428" s="42">
        <v>15</v>
      </c>
      <c r="S428" s="42">
        <f t="shared" si="57"/>
        <v>6424.5999999999995</v>
      </c>
      <c r="T428" s="40">
        <f t="shared" si="61"/>
        <v>13650</v>
      </c>
      <c r="X428" s="40">
        <v>700</v>
      </c>
      <c r="Y428" s="42">
        <f t="shared" si="58"/>
        <v>4942</v>
      </c>
      <c r="Z428" s="42">
        <f t="shared" si="59"/>
        <v>96368.999999999985</v>
      </c>
      <c r="AA428" s="42">
        <f t="shared" si="60"/>
        <v>36500.19999999999</v>
      </c>
    </row>
    <row r="429" spans="1:27" hidden="1" x14ac:dyDescent="0.3">
      <c r="A429" s="40">
        <v>1</v>
      </c>
      <c r="B429" s="40" t="s">
        <v>551</v>
      </c>
      <c r="C429" s="40" t="s">
        <v>579</v>
      </c>
      <c r="D429" s="40" t="s">
        <v>578</v>
      </c>
      <c r="E429" s="123" t="s">
        <v>604</v>
      </c>
      <c r="F429" s="38" t="s">
        <v>1754</v>
      </c>
      <c r="G429" s="38" t="s">
        <v>134</v>
      </c>
      <c r="H429" s="40">
        <v>35</v>
      </c>
      <c r="I429" s="48">
        <v>43435</v>
      </c>
      <c r="J429" s="48">
        <v>43477</v>
      </c>
      <c r="K429" s="48">
        <v>43578</v>
      </c>
      <c r="L429" s="49">
        <v>42</v>
      </c>
      <c r="M429" s="49">
        <v>143</v>
      </c>
      <c r="N429" s="40">
        <v>8800</v>
      </c>
      <c r="O429" s="42">
        <f t="shared" si="56"/>
        <v>62127.999999999993</v>
      </c>
      <c r="Q429" s="42">
        <v>688</v>
      </c>
      <c r="R429" s="42">
        <f t="shared" ref="R429:R492" si="62">T429/Q429</f>
        <v>16.25</v>
      </c>
      <c r="S429" s="42">
        <f t="shared" si="57"/>
        <v>4857.28</v>
      </c>
      <c r="T429" s="40">
        <v>11180</v>
      </c>
      <c r="X429" s="42">
        <v>532</v>
      </c>
      <c r="Y429" s="42">
        <f t="shared" si="58"/>
        <v>3755.9199999999996</v>
      </c>
      <c r="Z429" s="42">
        <f t="shared" si="59"/>
        <v>78930.8</v>
      </c>
      <c r="AA429" s="42">
        <f t="shared" si="60"/>
        <v>16802.80000000001</v>
      </c>
    </row>
    <row r="430" spans="1:27" hidden="1" x14ac:dyDescent="0.3">
      <c r="A430" s="40">
        <v>2</v>
      </c>
      <c r="B430" s="40" t="s">
        <v>551</v>
      </c>
      <c r="C430" s="40" t="s">
        <v>579</v>
      </c>
      <c r="D430" s="40" t="s">
        <v>578</v>
      </c>
      <c r="E430" s="123" t="s">
        <v>603</v>
      </c>
      <c r="F430" s="38" t="s">
        <v>154</v>
      </c>
      <c r="G430" s="121" t="s">
        <v>155</v>
      </c>
      <c r="H430" s="40">
        <v>35</v>
      </c>
      <c r="I430" s="48">
        <v>43428</v>
      </c>
      <c r="J430" s="48">
        <v>43467</v>
      </c>
      <c r="K430" s="48">
        <v>43575</v>
      </c>
      <c r="L430" s="49">
        <v>39</v>
      </c>
      <c r="M430" s="49">
        <v>147</v>
      </c>
      <c r="N430" s="40">
        <v>9000</v>
      </c>
      <c r="O430" s="42">
        <f t="shared" si="56"/>
        <v>63540.000000000007</v>
      </c>
      <c r="Q430" s="42">
        <v>724</v>
      </c>
      <c r="R430" s="42">
        <f t="shared" si="62"/>
        <v>16.25</v>
      </c>
      <c r="S430" s="42">
        <f t="shared" si="57"/>
        <v>5111.4400000000005</v>
      </c>
      <c r="T430" s="40">
        <v>11765</v>
      </c>
      <c r="X430" s="42">
        <v>492</v>
      </c>
      <c r="Y430" s="42">
        <f t="shared" si="58"/>
        <v>3473.52</v>
      </c>
      <c r="Z430" s="42">
        <f t="shared" si="59"/>
        <v>83060.900000000009</v>
      </c>
      <c r="AA430" s="42">
        <f t="shared" si="60"/>
        <v>19520.900000000001</v>
      </c>
    </row>
    <row r="431" spans="1:27" hidden="1" x14ac:dyDescent="0.3">
      <c r="A431" s="40">
        <v>3</v>
      </c>
      <c r="B431" s="40" t="s">
        <v>551</v>
      </c>
      <c r="C431" s="40" t="s">
        <v>579</v>
      </c>
      <c r="D431" s="40" t="s">
        <v>578</v>
      </c>
      <c r="E431" s="123" t="s">
        <v>602</v>
      </c>
      <c r="F431" s="121" t="s">
        <v>156</v>
      </c>
      <c r="G431" s="121" t="s">
        <v>157</v>
      </c>
      <c r="H431" s="40">
        <v>35</v>
      </c>
      <c r="I431" s="48">
        <v>43432</v>
      </c>
      <c r="J431" s="48">
        <v>43474</v>
      </c>
      <c r="K431" s="48">
        <v>43574</v>
      </c>
      <c r="L431" s="49">
        <v>42</v>
      </c>
      <c r="M431" s="49">
        <v>142</v>
      </c>
      <c r="N431" s="40">
        <v>9000</v>
      </c>
      <c r="O431" s="42">
        <f t="shared" si="56"/>
        <v>63540.000000000007</v>
      </c>
      <c r="Q431" s="42">
        <v>700</v>
      </c>
      <c r="R431" s="42">
        <f t="shared" si="62"/>
        <v>16.25</v>
      </c>
      <c r="S431" s="42">
        <f t="shared" si="57"/>
        <v>4942</v>
      </c>
      <c r="T431" s="40">
        <v>11375</v>
      </c>
      <c r="X431" s="42">
        <v>524</v>
      </c>
      <c r="Y431" s="42">
        <f t="shared" si="58"/>
        <v>3699.44</v>
      </c>
      <c r="Z431" s="42">
        <f t="shared" si="59"/>
        <v>80307.5</v>
      </c>
      <c r="AA431" s="42">
        <f t="shared" si="60"/>
        <v>16767.499999999993</v>
      </c>
    </row>
    <row r="432" spans="1:27" hidden="1" x14ac:dyDescent="0.3">
      <c r="A432" s="40">
        <v>4</v>
      </c>
      <c r="B432" s="40" t="s">
        <v>551</v>
      </c>
      <c r="C432" s="40" t="s">
        <v>579</v>
      </c>
      <c r="D432" s="40" t="s">
        <v>578</v>
      </c>
      <c r="E432" s="123" t="s">
        <v>601</v>
      </c>
      <c r="F432" s="121" t="s">
        <v>158</v>
      </c>
      <c r="G432" s="121" t="s">
        <v>159</v>
      </c>
      <c r="H432" s="40">
        <v>35</v>
      </c>
      <c r="I432" s="48">
        <v>43434</v>
      </c>
      <c r="J432" s="48">
        <v>43469</v>
      </c>
      <c r="K432" s="48">
        <v>43577</v>
      </c>
      <c r="L432" s="49">
        <v>35</v>
      </c>
      <c r="M432" s="49">
        <v>143</v>
      </c>
      <c r="N432" s="40">
        <v>8300</v>
      </c>
      <c r="O432" s="42">
        <f t="shared" si="56"/>
        <v>58598</v>
      </c>
      <c r="Q432" s="42">
        <v>692</v>
      </c>
      <c r="R432" s="42">
        <f t="shared" si="62"/>
        <v>16.25</v>
      </c>
      <c r="S432" s="42">
        <f t="shared" si="57"/>
        <v>4885.5200000000004</v>
      </c>
      <c r="T432" s="40">
        <v>11245</v>
      </c>
      <c r="X432" s="42">
        <v>844</v>
      </c>
      <c r="Y432" s="42">
        <f t="shared" si="58"/>
        <v>5958.6399999999994</v>
      </c>
      <c r="Z432" s="42">
        <f t="shared" si="59"/>
        <v>79389.700000000012</v>
      </c>
      <c r="AA432" s="42">
        <f t="shared" si="60"/>
        <v>20791.700000000012</v>
      </c>
    </row>
    <row r="433" spans="1:27" hidden="1" x14ac:dyDescent="0.3">
      <c r="A433" s="40">
        <v>5</v>
      </c>
      <c r="B433" s="40" t="s">
        <v>551</v>
      </c>
      <c r="C433" s="40" t="s">
        <v>579</v>
      </c>
      <c r="D433" s="40" t="s">
        <v>578</v>
      </c>
      <c r="E433" s="123" t="s">
        <v>600</v>
      </c>
      <c r="F433" s="121" t="s">
        <v>160</v>
      </c>
      <c r="G433" s="121" t="s">
        <v>157</v>
      </c>
      <c r="H433" s="40">
        <v>35</v>
      </c>
      <c r="I433" s="48">
        <v>43431</v>
      </c>
      <c r="J433" s="48">
        <v>43467</v>
      </c>
      <c r="K433" s="48">
        <v>43575</v>
      </c>
      <c r="L433" s="49">
        <v>36</v>
      </c>
      <c r="M433" s="49">
        <v>144</v>
      </c>
      <c r="N433" s="40">
        <v>8800</v>
      </c>
      <c r="O433" s="42">
        <f t="shared" si="56"/>
        <v>62127.999999999993</v>
      </c>
      <c r="Q433" s="42">
        <v>732</v>
      </c>
      <c r="R433" s="42">
        <f t="shared" si="62"/>
        <v>16.25</v>
      </c>
      <c r="S433" s="42">
        <f t="shared" si="57"/>
        <v>5167.92</v>
      </c>
      <c r="T433" s="40">
        <v>11895</v>
      </c>
      <c r="X433" s="42">
        <v>528</v>
      </c>
      <c r="Y433" s="42">
        <f t="shared" si="58"/>
        <v>3727.68</v>
      </c>
      <c r="Z433" s="42">
        <f t="shared" si="59"/>
        <v>83978.7</v>
      </c>
      <c r="AA433" s="42">
        <f t="shared" si="60"/>
        <v>21850.700000000004</v>
      </c>
    </row>
    <row r="434" spans="1:27" hidden="1" x14ac:dyDescent="0.3">
      <c r="A434" s="40">
        <v>6</v>
      </c>
      <c r="B434" s="40" t="s">
        <v>551</v>
      </c>
      <c r="C434" s="40" t="s">
        <v>579</v>
      </c>
      <c r="D434" s="40" t="s">
        <v>578</v>
      </c>
      <c r="E434" s="123" t="s">
        <v>599</v>
      </c>
      <c r="F434" s="121" t="s">
        <v>161</v>
      </c>
      <c r="G434" s="121" t="s">
        <v>162</v>
      </c>
      <c r="H434" s="40">
        <v>35</v>
      </c>
      <c r="I434" s="48">
        <v>43433</v>
      </c>
      <c r="J434" s="48">
        <v>43474</v>
      </c>
      <c r="K434" s="48">
        <v>43574</v>
      </c>
      <c r="L434" s="49">
        <v>41</v>
      </c>
      <c r="M434" s="49">
        <v>141</v>
      </c>
      <c r="N434" s="40">
        <v>8800</v>
      </c>
      <c r="O434" s="42">
        <f t="shared" si="56"/>
        <v>62127.999999999993</v>
      </c>
      <c r="Q434" s="42">
        <v>764</v>
      </c>
      <c r="R434" s="42">
        <f t="shared" si="62"/>
        <v>16.25</v>
      </c>
      <c r="S434" s="42">
        <f t="shared" si="57"/>
        <v>5393.84</v>
      </c>
      <c r="T434" s="40">
        <v>12415</v>
      </c>
      <c r="X434" s="42">
        <v>492</v>
      </c>
      <c r="Y434" s="42">
        <f t="shared" si="58"/>
        <v>3473.52</v>
      </c>
      <c r="Z434" s="42">
        <f t="shared" si="59"/>
        <v>87649.900000000009</v>
      </c>
      <c r="AA434" s="42">
        <f t="shared" si="60"/>
        <v>25521.900000000016</v>
      </c>
    </row>
    <row r="435" spans="1:27" hidden="1" x14ac:dyDescent="0.3">
      <c r="A435" s="40">
        <v>7</v>
      </c>
      <c r="B435" s="40" t="s">
        <v>551</v>
      </c>
      <c r="C435" s="40" t="s">
        <v>579</v>
      </c>
      <c r="D435" s="40" t="s">
        <v>578</v>
      </c>
      <c r="E435" s="123" t="s">
        <v>598</v>
      </c>
      <c r="F435" s="121" t="s">
        <v>163</v>
      </c>
      <c r="G435" s="121" t="s">
        <v>164</v>
      </c>
      <c r="H435" s="40">
        <v>35</v>
      </c>
      <c r="I435" s="48">
        <v>43439</v>
      </c>
      <c r="J435" s="48">
        <v>43484</v>
      </c>
      <c r="K435" s="48">
        <v>43583</v>
      </c>
      <c r="L435" s="49">
        <v>45</v>
      </c>
      <c r="M435" s="49">
        <v>144</v>
      </c>
      <c r="N435" s="40">
        <v>8500</v>
      </c>
      <c r="O435" s="42">
        <f t="shared" si="56"/>
        <v>60010</v>
      </c>
      <c r="Q435" s="42">
        <v>768</v>
      </c>
      <c r="R435" s="42">
        <f t="shared" si="62"/>
        <v>16.25</v>
      </c>
      <c r="S435" s="42">
        <f t="shared" si="57"/>
        <v>5422.08</v>
      </c>
      <c r="T435" s="40">
        <v>12480</v>
      </c>
      <c r="X435" s="42">
        <v>528</v>
      </c>
      <c r="Y435" s="42">
        <f t="shared" si="58"/>
        <v>3727.68</v>
      </c>
      <c r="Z435" s="42">
        <f t="shared" si="59"/>
        <v>88108.800000000003</v>
      </c>
      <c r="AA435" s="42">
        <f t="shared" si="60"/>
        <v>28098.800000000003</v>
      </c>
    </row>
    <row r="436" spans="1:27" hidden="1" x14ac:dyDescent="0.3">
      <c r="A436" s="40">
        <v>8</v>
      </c>
      <c r="B436" s="40" t="s">
        <v>551</v>
      </c>
      <c r="C436" s="40" t="s">
        <v>579</v>
      </c>
      <c r="D436" s="40" t="s">
        <v>578</v>
      </c>
      <c r="E436" s="123" t="s">
        <v>597</v>
      </c>
      <c r="F436" s="121" t="s">
        <v>165</v>
      </c>
      <c r="G436" s="121" t="s">
        <v>166</v>
      </c>
      <c r="H436" s="40">
        <v>35</v>
      </c>
      <c r="I436" s="48">
        <v>43430</v>
      </c>
      <c r="J436" s="48">
        <v>43467</v>
      </c>
      <c r="K436" s="48">
        <v>43570</v>
      </c>
      <c r="L436" s="49">
        <v>37</v>
      </c>
      <c r="M436" s="49">
        <v>140</v>
      </c>
      <c r="N436" s="40">
        <v>8300</v>
      </c>
      <c r="O436" s="42">
        <f t="shared" si="56"/>
        <v>58598</v>
      </c>
      <c r="Q436" s="42">
        <v>668</v>
      </c>
      <c r="R436" s="42">
        <f t="shared" si="62"/>
        <v>16.25</v>
      </c>
      <c r="S436" s="42">
        <f t="shared" si="57"/>
        <v>4716.08</v>
      </c>
      <c r="T436" s="40">
        <v>10855</v>
      </c>
      <c r="X436" s="42">
        <v>472</v>
      </c>
      <c r="Y436" s="42">
        <f t="shared" si="58"/>
        <v>3332.3199999999997</v>
      </c>
      <c r="Z436" s="42">
        <f t="shared" si="59"/>
        <v>76636.3</v>
      </c>
      <c r="AA436" s="42">
        <f t="shared" si="60"/>
        <v>18038.300000000003</v>
      </c>
    </row>
    <row r="437" spans="1:27" hidden="1" x14ac:dyDescent="0.3">
      <c r="A437" s="40">
        <v>9</v>
      </c>
      <c r="B437" s="40" t="s">
        <v>551</v>
      </c>
      <c r="C437" s="40" t="s">
        <v>579</v>
      </c>
      <c r="D437" s="40" t="s">
        <v>578</v>
      </c>
      <c r="E437" s="123" t="s">
        <v>596</v>
      </c>
      <c r="F437" s="121" t="s">
        <v>167</v>
      </c>
      <c r="G437" s="121" t="s">
        <v>168</v>
      </c>
      <c r="H437" s="40">
        <v>35</v>
      </c>
      <c r="I437" s="48">
        <v>43433</v>
      </c>
      <c r="J437" s="48">
        <v>43468</v>
      </c>
      <c r="K437" s="48">
        <v>43575</v>
      </c>
      <c r="L437" s="49">
        <v>35</v>
      </c>
      <c r="M437" s="49">
        <v>142</v>
      </c>
      <c r="N437" s="40">
        <v>8400</v>
      </c>
      <c r="O437" s="42">
        <f t="shared" si="56"/>
        <v>59304</v>
      </c>
      <c r="Q437" s="42">
        <v>672</v>
      </c>
      <c r="R437" s="42">
        <f t="shared" si="62"/>
        <v>16.25</v>
      </c>
      <c r="S437" s="42">
        <f t="shared" si="57"/>
        <v>4744.32</v>
      </c>
      <c r="T437" s="40">
        <v>10920</v>
      </c>
      <c r="X437" s="42">
        <v>484</v>
      </c>
      <c r="Y437" s="42">
        <f t="shared" si="58"/>
        <v>3417.04</v>
      </c>
      <c r="Z437" s="42">
        <f t="shared" si="59"/>
        <v>77095.199999999997</v>
      </c>
      <c r="AA437" s="42">
        <f t="shared" si="60"/>
        <v>17791.199999999997</v>
      </c>
    </row>
    <row r="438" spans="1:27" hidden="1" x14ac:dyDescent="0.3">
      <c r="A438" s="40">
        <v>10</v>
      </c>
      <c r="B438" s="40" t="s">
        <v>551</v>
      </c>
      <c r="C438" s="40" t="s">
        <v>579</v>
      </c>
      <c r="D438" s="40" t="s">
        <v>578</v>
      </c>
      <c r="E438" s="123" t="s">
        <v>595</v>
      </c>
      <c r="F438" s="121" t="s">
        <v>169</v>
      </c>
      <c r="G438" s="121" t="s">
        <v>170</v>
      </c>
      <c r="H438" s="40">
        <v>35</v>
      </c>
      <c r="I438" s="48">
        <v>43431</v>
      </c>
      <c r="J438" s="48">
        <v>43466</v>
      </c>
      <c r="K438" s="48">
        <v>43573</v>
      </c>
      <c r="L438" s="49">
        <v>35</v>
      </c>
      <c r="M438" s="49">
        <v>142</v>
      </c>
      <c r="N438" s="40">
        <v>9100</v>
      </c>
      <c r="O438" s="42">
        <f t="shared" si="56"/>
        <v>64246</v>
      </c>
      <c r="Q438" s="42">
        <v>680</v>
      </c>
      <c r="R438" s="42">
        <f t="shared" si="62"/>
        <v>16.25</v>
      </c>
      <c r="S438" s="42">
        <f t="shared" si="57"/>
        <v>4800.7999999999993</v>
      </c>
      <c r="T438" s="40">
        <v>11050</v>
      </c>
      <c r="X438" s="42">
        <v>488</v>
      </c>
      <c r="Y438" s="42">
        <f t="shared" si="58"/>
        <v>3445.2799999999997</v>
      </c>
      <c r="Z438" s="42">
        <f t="shared" si="59"/>
        <v>78012.999999999985</v>
      </c>
      <c r="AA438" s="42">
        <f t="shared" si="60"/>
        <v>13766.999999999985</v>
      </c>
    </row>
    <row r="439" spans="1:27" hidden="1" x14ac:dyDescent="0.3">
      <c r="A439" s="40">
        <v>11</v>
      </c>
      <c r="B439" s="40" t="s">
        <v>551</v>
      </c>
      <c r="C439" s="40" t="s">
        <v>579</v>
      </c>
      <c r="D439" s="40" t="s">
        <v>578</v>
      </c>
      <c r="E439" s="123" t="s">
        <v>594</v>
      </c>
      <c r="F439" s="121" t="s">
        <v>173</v>
      </c>
      <c r="G439" s="121" t="s">
        <v>174</v>
      </c>
      <c r="H439" s="40">
        <v>35</v>
      </c>
      <c r="I439" s="48">
        <v>43430</v>
      </c>
      <c r="J439" s="48">
        <v>43468</v>
      </c>
      <c r="K439" s="48">
        <v>43574</v>
      </c>
      <c r="L439" s="49">
        <v>38</v>
      </c>
      <c r="M439" s="49">
        <v>144</v>
      </c>
      <c r="N439" s="40">
        <v>8700</v>
      </c>
      <c r="O439" s="42">
        <f t="shared" si="56"/>
        <v>61422</v>
      </c>
      <c r="Q439" s="42">
        <v>672</v>
      </c>
      <c r="R439" s="42">
        <f t="shared" si="62"/>
        <v>16.25</v>
      </c>
      <c r="S439" s="42">
        <f t="shared" si="57"/>
        <v>4744.32</v>
      </c>
      <c r="T439" s="40">
        <v>10920</v>
      </c>
      <c r="X439" s="42">
        <v>516</v>
      </c>
      <c r="Y439" s="42">
        <f t="shared" si="58"/>
        <v>3642.9599999999996</v>
      </c>
      <c r="Z439" s="42">
        <f t="shared" si="59"/>
        <v>77095.199999999997</v>
      </c>
      <c r="AA439" s="42">
        <f t="shared" si="60"/>
        <v>15673.199999999997</v>
      </c>
    </row>
    <row r="440" spans="1:27" hidden="1" x14ac:dyDescent="0.3">
      <c r="A440" s="40">
        <v>12</v>
      </c>
      <c r="B440" s="40" t="s">
        <v>551</v>
      </c>
      <c r="C440" s="40" t="s">
        <v>579</v>
      </c>
      <c r="D440" s="40" t="s">
        <v>578</v>
      </c>
      <c r="E440" s="123" t="s">
        <v>593</v>
      </c>
      <c r="F440" s="121" t="s">
        <v>175</v>
      </c>
      <c r="G440" s="121" t="s">
        <v>176</v>
      </c>
      <c r="H440" s="40">
        <v>35</v>
      </c>
      <c r="I440" s="48">
        <v>43430</v>
      </c>
      <c r="J440" s="48">
        <v>43467</v>
      </c>
      <c r="K440" s="48">
        <v>43573</v>
      </c>
      <c r="L440" s="49">
        <v>37</v>
      </c>
      <c r="M440" s="49">
        <v>143</v>
      </c>
      <c r="N440" s="40">
        <v>9100</v>
      </c>
      <c r="O440" s="42">
        <f t="shared" si="56"/>
        <v>64246</v>
      </c>
      <c r="Q440" s="42">
        <v>160</v>
      </c>
      <c r="R440" s="42">
        <f t="shared" si="62"/>
        <v>16.25</v>
      </c>
      <c r="S440" s="42">
        <f t="shared" si="57"/>
        <v>1129.5999999999999</v>
      </c>
      <c r="T440" s="40">
        <v>2600</v>
      </c>
      <c r="X440" s="42">
        <v>280</v>
      </c>
      <c r="Y440" s="42">
        <f t="shared" si="58"/>
        <v>1976.8</v>
      </c>
      <c r="Z440" s="42">
        <f t="shared" si="59"/>
        <v>18356</v>
      </c>
      <c r="AA440" s="42">
        <f t="shared" si="60"/>
        <v>-45890</v>
      </c>
    </row>
    <row r="441" spans="1:27" hidden="1" x14ac:dyDescent="0.3">
      <c r="A441" s="40">
        <v>13</v>
      </c>
      <c r="B441" s="40" t="s">
        <v>551</v>
      </c>
      <c r="C441" s="40" t="s">
        <v>579</v>
      </c>
      <c r="D441" s="40" t="s">
        <v>578</v>
      </c>
      <c r="E441" s="123" t="s">
        <v>592</v>
      </c>
      <c r="F441" s="121" t="s">
        <v>177</v>
      </c>
      <c r="G441" s="121" t="s">
        <v>178</v>
      </c>
      <c r="H441" s="40">
        <v>35</v>
      </c>
      <c r="I441" s="48">
        <v>43434</v>
      </c>
      <c r="J441" s="48">
        <v>43471</v>
      </c>
      <c r="K441" s="48">
        <v>43577</v>
      </c>
      <c r="L441" s="49">
        <v>37</v>
      </c>
      <c r="M441" s="49">
        <v>143</v>
      </c>
      <c r="N441" s="40">
        <v>8600</v>
      </c>
      <c r="O441" s="42">
        <f t="shared" si="56"/>
        <v>60716</v>
      </c>
      <c r="Q441" s="42">
        <v>688</v>
      </c>
      <c r="R441" s="42">
        <f t="shared" si="62"/>
        <v>16.25</v>
      </c>
      <c r="S441" s="42">
        <f t="shared" si="57"/>
        <v>4857.28</v>
      </c>
      <c r="T441" s="40">
        <v>11180</v>
      </c>
      <c r="X441" s="42">
        <v>532</v>
      </c>
      <c r="Y441" s="42">
        <f t="shared" si="58"/>
        <v>3755.9199999999996</v>
      </c>
      <c r="Z441" s="42">
        <f t="shared" si="59"/>
        <v>78930.8</v>
      </c>
      <c r="AA441" s="42">
        <f t="shared" si="60"/>
        <v>18214.800000000003</v>
      </c>
    </row>
    <row r="442" spans="1:27" hidden="1" x14ac:dyDescent="0.3">
      <c r="A442" s="40">
        <v>14</v>
      </c>
      <c r="B442" s="40" t="s">
        <v>551</v>
      </c>
      <c r="C442" s="40" t="s">
        <v>579</v>
      </c>
      <c r="D442" s="40" t="s">
        <v>578</v>
      </c>
      <c r="E442" s="123" t="s">
        <v>591</v>
      </c>
      <c r="F442" s="121" t="s">
        <v>179</v>
      </c>
      <c r="G442" s="121" t="s">
        <v>180</v>
      </c>
      <c r="H442" s="40">
        <v>35</v>
      </c>
      <c r="I442" s="48">
        <v>43429</v>
      </c>
      <c r="J442" s="48">
        <v>43466</v>
      </c>
      <c r="K442" s="48">
        <v>43573</v>
      </c>
      <c r="L442" s="49">
        <v>37</v>
      </c>
      <c r="M442" s="49">
        <v>144</v>
      </c>
      <c r="N442" s="40">
        <v>8400</v>
      </c>
      <c r="O442" s="42">
        <f t="shared" si="56"/>
        <v>59304</v>
      </c>
      <c r="Q442" s="42">
        <v>720</v>
      </c>
      <c r="R442" s="42">
        <f t="shared" si="62"/>
        <v>16.25</v>
      </c>
      <c r="S442" s="42">
        <f t="shared" si="57"/>
        <v>5083.2</v>
      </c>
      <c r="T442" s="40">
        <v>11700</v>
      </c>
      <c r="X442" s="42">
        <v>528</v>
      </c>
      <c r="Y442" s="42">
        <f t="shared" si="58"/>
        <v>3727.68</v>
      </c>
      <c r="Z442" s="42">
        <f t="shared" si="59"/>
        <v>82602</v>
      </c>
      <c r="AA442" s="42">
        <f t="shared" si="60"/>
        <v>23298</v>
      </c>
    </row>
    <row r="443" spans="1:27" hidden="1" x14ac:dyDescent="0.3">
      <c r="A443" s="40">
        <v>15</v>
      </c>
      <c r="B443" s="40" t="s">
        <v>551</v>
      </c>
      <c r="C443" s="40" t="s">
        <v>579</v>
      </c>
      <c r="D443" s="40" t="s">
        <v>578</v>
      </c>
      <c r="E443" s="123" t="s">
        <v>590</v>
      </c>
      <c r="F443" s="121" t="s">
        <v>181</v>
      </c>
      <c r="G443" s="121" t="s">
        <v>182</v>
      </c>
      <c r="H443" s="40">
        <v>35</v>
      </c>
      <c r="I443" s="48">
        <v>43434</v>
      </c>
      <c r="J443" s="48">
        <v>43469</v>
      </c>
      <c r="K443" s="48">
        <v>43576</v>
      </c>
      <c r="L443" s="49">
        <v>35</v>
      </c>
      <c r="M443" s="49">
        <v>142</v>
      </c>
      <c r="N443" s="40">
        <v>8800</v>
      </c>
      <c r="O443" s="42">
        <f t="shared" si="56"/>
        <v>62127.999999999993</v>
      </c>
      <c r="Q443" s="42">
        <v>144</v>
      </c>
      <c r="R443" s="42">
        <f t="shared" si="62"/>
        <v>16.25</v>
      </c>
      <c r="S443" s="42">
        <f t="shared" si="57"/>
        <v>1016.6399999999999</v>
      </c>
      <c r="T443" s="40">
        <v>2340</v>
      </c>
      <c r="X443" s="42">
        <v>284</v>
      </c>
      <c r="Y443" s="42">
        <f t="shared" si="58"/>
        <v>2005.04</v>
      </c>
      <c r="Z443" s="42">
        <f t="shared" si="59"/>
        <v>16520.399999999998</v>
      </c>
      <c r="AA443" s="42">
        <f t="shared" si="60"/>
        <v>-45607.599999999991</v>
      </c>
    </row>
    <row r="444" spans="1:27" hidden="1" x14ac:dyDescent="0.3">
      <c r="A444" s="40">
        <v>16</v>
      </c>
      <c r="B444" s="40" t="s">
        <v>551</v>
      </c>
      <c r="C444" s="40" t="s">
        <v>579</v>
      </c>
      <c r="D444" s="40" t="s">
        <v>578</v>
      </c>
      <c r="E444" s="123" t="s">
        <v>589</v>
      </c>
      <c r="F444" s="121" t="s">
        <v>183</v>
      </c>
      <c r="G444" s="121" t="s">
        <v>178</v>
      </c>
      <c r="H444" s="40">
        <v>35</v>
      </c>
      <c r="I444" s="48">
        <v>43431</v>
      </c>
      <c r="J444" s="48">
        <v>43468</v>
      </c>
      <c r="K444" s="48">
        <v>43578</v>
      </c>
      <c r="L444" s="49">
        <v>37</v>
      </c>
      <c r="M444" s="49">
        <v>147</v>
      </c>
      <c r="N444" s="40">
        <v>9100</v>
      </c>
      <c r="O444" s="42">
        <f t="shared" si="56"/>
        <v>64246</v>
      </c>
      <c r="Q444" s="42">
        <v>684</v>
      </c>
      <c r="R444" s="42">
        <f t="shared" si="62"/>
        <v>16.25</v>
      </c>
      <c r="S444" s="42">
        <f t="shared" si="57"/>
        <v>4829.04</v>
      </c>
      <c r="T444" s="40">
        <v>11115</v>
      </c>
      <c r="X444" s="42">
        <v>536</v>
      </c>
      <c r="Y444" s="42">
        <f t="shared" si="58"/>
        <v>3784.16</v>
      </c>
      <c r="Z444" s="42">
        <f t="shared" si="59"/>
        <v>78471.899999999994</v>
      </c>
      <c r="AA444" s="42">
        <f t="shared" si="60"/>
        <v>14225.899999999994</v>
      </c>
    </row>
    <row r="445" spans="1:27" hidden="1" x14ac:dyDescent="0.3">
      <c r="A445" s="40">
        <v>17</v>
      </c>
      <c r="B445" s="40" t="s">
        <v>551</v>
      </c>
      <c r="C445" s="40" t="s">
        <v>579</v>
      </c>
      <c r="D445" s="40" t="s">
        <v>578</v>
      </c>
      <c r="E445" s="123" t="s">
        <v>588</v>
      </c>
      <c r="F445" s="121" t="s">
        <v>181</v>
      </c>
      <c r="G445" s="121" t="s">
        <v>184</v>
      </c>
      <c r="H445" s="40">
        <v>35</v>
      </c>
      <c r="I445" s="48">
        <v>43429</v>
      </c>
      <c r="J445" s="48">
        <v>43466</v>
      </c>
      <c r="K445" s="48">
        <v>43570</v>
      </c>
      <c r="L445" s="49">
        <v>37</v>
      </c>
      <c r="M445" s="49">
        <v>141</v>
      </c>
      <c r="N445" s="40">
        <v>8500</v>
      </c>
      <c r="O445" s="42">
        <f t="shared" si="56"/>
        <v>60010</v>
      </c>
      <c r="Q445" s="42">
        <v>120</v>
      </c>
      <c r="R445" s="42">
        <f t="shared" si="62"/>
        <v>16.25</v>
      </c>
      <c r="S445" s="42">
        <f t="shared" si="57"/>
        <v>847.19999999999993</v>
      </c>
      <c r="T445" s="40">
        <v>1950</v>
      </c>
      <c r="X445" s="42">
        <v>204</v>
      </c>
      <c r="Y445" s="42">
        <f t="shared" si="58"/>
        <v>1440.24</v>
      </c>
      <c r="Z445" s="42">
        <f t="shared" si="59"/>
        <v>13766.999999999998</v>
      </c>
      <c r="AA445" s="42">
        <f t="shared" si="60"/>
        <v>-46243</v>
      </c>
    </row>
    <row r="446" spans="1:27" hidden="1" x14ac:dyDescent="0.3">
      <c r="A446" s="40">
        <v>18</v>
      </c>
      <c r="B446" s="40" t="s">
        <v>551</v>
      </c>
      <c r="C446" s="40" t="s">
        <v>579</v>
      </c>
      <c r="D446" s="40" t="s">
        <v>578</v>
      </c>
      <c r="E446" s="123" t="s">
        <v>587</v>
      </c>
      <c r="F446" s="121" t="s">
        <v>185</v>
      </c>
      <c r="G446" s="121" t="s">
        <v>186</v>
      </c>
      <c r="H446" s="40">
        <v>35</v>
      </c>
      <c r="I446" s="48">
        <v>43438</v>
      </c>
      <c r="J446" s="48">
        <v>43475</v>
      </c>
      <c r="K446" s="48">
        <v>43574</v>
      </c>
      <c r="L446" s="49">
        <v>37</v>
      </c>
      <c r="M446" s="49">
        <v>136</v>
      </c>
      <c r="N446" s="40">
        <v>8400</v>
      </c>
      <c r="O446" s="42">
        <f t="shared" si="56"/>
        <v>59304</v>
      </c>
      <c r="Q446" s="42">
        <v>712</v>
      </c>
      <c r="R446" s="42">
        <f t="shared" si="62"/>
        <v>16.25</v>
      </c>
      <c r="S446" s="42">
        <f t="shared" si="57"/>
        <v>5026.7199999999993</v>
      </c>
      <c r="T446" s="40">
        <v>11570</v>
      </c>
      <c r="X446" s="42">
        <v>544</v>
      </c>
      <c r="Y446" s="42">
        <f t="shared" si="58"/>
        <v>3840.64</v>
      </c>
      <c r="Z446" s="42">
        <f t="shared" si="59"/>
        <v>81684.199999999983</v>
      </c>
      <c r="AA446" s="42">
        <f t="shared" si="60"/>
        <v>22380.199999999983</v>
      </c>
    </row>
    <row r="447" spans="1:27" hidden="1" x14ac:dyDescent="0.3">
      <c r="A447" s="40">
        <v>19</v>
      </c>
      <c r="B447" s="40" t="s">
        <v>551</v>
      </c>
      <c r="C447" s="40" t="s">
        <v>579</v>
      </c>
      <c r="D447" s="40" t="s">
        <v>578</v>
      </c>
      <c r="E447" s="123" t="s">
        <v>586</v>
      </c>
      <c r="F447" s="121" t="s">
        <v>187</v>
      </c>
      <c r="G447" s="121" t="s">
        <v>188</v>
      </c>
      <c r="H447" s="40">
        <v>35</v>
      </c>
      <c r="I447" s="48">
        <v>43431</v>
      </c>
      <c r="J447" s="48">
        <v>43469</v>
      </c>
      <c r="K447" s="48">
        <v>43573</v>
      </c>
      <c r="L447" s="49">
        <v>38</v>
      </c>
      <c r="M447" s="49">
        <v>142</v>
      </c>
      <c r="N447" s="40">
        <v>8200</v>
      </c>
      <c r="O447" s="42">
        <f t="shared" si="56"/>
        <v>57892</v>
      </c>
      <c r="Q447" s="42">
        <v>720</v>
      </c>
      <c r="R447" s="42">
        <f t="shared" si="62"/>
        <v>16.25</v>
      </c>
      <c r="S447" s="42">
        <f t="shared" si="57"/>
        <v>5083.2</v>
      </c>
      <c r="T447" s="40">
        <v>11700</v>
      </c>
      <c r="X447" s="42">
        <v>548</v>
      </c>
      <c r="Y447" s="42">
        <f t="shared" si="58"/>
        <v>3868.8799999999997</v>
      </c>
      <c r="Z447" s="42">
        <f t="shared" si="59"/>
        <v>82602</v>
      </c>
      <c r="AA447" s="42">
        <f t="shared" si="60"/>
        <v>24710</v>
      </c>
    </row>
    <row r="448" spans="1:27" hidden="1" x14ac:dyDescent="0.3">
      <c r="A448" s="40">
        <v>20</v>
      </c>
      <c r="B448" s="40" t="s">
        <v>551</v>
      </c>
      <c r="C448" s="40" t="s">
        <v>579</v>
      </c>
      <c r="D448" s="40" t="s">
        <v>578</v>
      </c>
      <c r="E448" s="123" t="s">
        <v>585</v>
      </c>
      <c r="F448" s="121" t="s">
        <v>189</v>
      </c>
      <c r="G448" s="121" t="s">
        <v>190</v>
      </c>
      <c r="H448" s="40">
        <v>35</v>
      </c>
      <c r="I448" s="48">
        <v>43433</v>
      </c>
      <c r="J448" s="48">
        <v>43473</v>
      </c>
      <c r="K448" s="48">
        <v>43573</v>
      </c>
      <c r="L448" s="49">
        <v>40</v>
      </c>
      <c r="M448" s="49">
        <v>140</v>
      </c>
      <c r="N448" s="40">
        <v>8300</v>
      </c>
      <c r="O448" s="42">
        <f t="shared" si="56"/>
        <v>58598</v>
      </c>
      <c r="Q448" s="42">
        <v>660</v>
      </c>
      <c r="R448" s="42">
        <f t="shared" si="62"/>
        <v>16.25</v>
      </c>
      <c r="S448" s="42">
        <f t="shared" si="57"/>
        <v>4659.6000000000004</v>
      </c>
      <c r="T448" s="40">
        <v>10725</v>
      </c>
      <c r="X448" s="42">
        <v>496</v>
      </c>
      <c r="Y448" s="42">
        <f t="shared" si="58"/>
        <v>3501.7599999999998</v>
      </c>
      <c r="Z448" s="42">
        <f t="shared" si="59"/>
        <v>75718.5</v>
      </c>
      <c r="AA448" s="42">
        <f t="shared" si="60"/>
        <v>17120.5</v>
      </c>
    </row>
    <row r="449" spans="1:27" hidden="1" x14ac:dyDescent="0.3">
      <c r="A449" s="40">
        <v>21</v>
      </c>
      <c r="B449" s="40" t="s">
        <v>551</v>
      </c>
      <c r="C449" s="40" t="s">
        <v>579</v>
      </c>
      <c r="D449" s="40" t="s">
        <v>578</v>
      </c>
      <c r="E449" s="123" t="s">
        <v>584</v>
      </c>
      <c r="F449" s="121" t="s">
        <v>191</v>
      </c>
      <c r="G449" s="121" t="s">
        <v>192</v>
      </c>
      <c r="H449" s="40">
        <v>35</v>
      </c>
      <c r="I449" s="48">
        <v>43431</v>
      </c>
      <c r="J449" s="48">
        <v>43467</v>
      </c>
      <c r="K449" s="48">
        <v>43574</v>
      </c>
      <c r="L449" s="49">
        <v>36</v>
      </c>
      <c r="M449" s="49">
        <v>143</v>
      </c>
      <c r="N449" s="40">
        <v>8200</v>
      </c>
      <c r="O449" s="42">
        <f t="shared" si="56"/>
        <v>57892</v>
      </c>
      <c r="Q449" s="42">
        <v>656</v>
      </c>
      <c r="R449" s="42">
        <f t="shared" si="62"/>
        <v>16.25</v>
      </c>
      <c r="S449" s="42">
        <f t="shared" si="57"/>
        <v>4631.3599999999997</v>
      </c>
      <c r="T449" s="40">
        <v>10660</v>
      </c>
      <c r="X449" s="42">
        <v>476</v>
      </c>
      <c r="Y449" s="42">
        <f t="shared" si="58"/>
        <v>3360.56</v>
      </c>
      <c r="Z449" s="42">
        <f t="shared" si="59"/>
        <v>75259.599999999991</v>
      </c>
      <c r="AA449" s="42">
        <f t="shared" si="60"/>
        <v>17367.599999999991</v>
      </c>
    </row>
    <row r="450" spans="1:27" hidden="1" x14ac:dyDescent="0.3">
      <c r="A450" s="40">
        <v>22</v>
      </c>
      <c r="B450" s="40" t="s">
        <v>551</v>
      </c>
      <c r="C450" s="40" t="s">
        <v>579</v>
      </c>
      <c r="D450" s="40" t="s">
        <v>578</v>
      </c>
      <c r="E450" s="123" t="s">
        <v>583</v>
      </c>
      <c r="F450" s="121" t="s">
        <v>193</v>
      </c>
      <c r="G450" s="121" t="s">
        <v>194</v>
      </c>
      <c r="H450" s="40">
        <v>35</v>
      </c>
      <c r="I450" s="48">
        <v>43430</v>
      </c>
      <c r="J450" s="48">
        <v>43469</v>
      </c>
      <c r="K450" s="48">
        <v>43571</v>
      </c>
      <c r="L450" s="49">
        <v>39</v>
      </c>
      <c r="M450" s="49">
        <v>141</v>
      </c>
      <c r="N450" s="40">
        <v>8600</v>
      </c>
      <c r="O450" s="42">
        <f t="shared" ref="O450:O513" si="63">(N450/H450)*247.1</f>
        <v>60716</v>
      </c>
      <c r="Q450" s="42">
        <v>692</v>
      </c>
      <c r="R450" s="42">
        <f t="shared" si="62"/>
        <v>16.25</v>
      </c>
      <c r="S450" s="42">
        <f t="shared" ref="S450:S513" si="64">(Q450/H450)*247.1</f>
        <v>4885.5200000000004</v>
      </c>
      <c r="T450" s="40">
        <v>11245</v>
      </c>
      <c r="X450" s="42">
        <v>524</v>
      </c>
      <c r="Y450" s="42">
        <f t="shared" ref="Y450:Y513" si="65">(X450/H450)*247.1</f>
        <v>3699.44</v>
      </c>
      <c r="Z450" s="42">
        <f t="shared" ref="Z450:Z513" si="66">S450*R450</f>
        <v>79389.700000000012</v>
      </c>
      <c r="AA450" s="42">
        <f t="shared" ref="AA450:AA513" si="67">Z450-O450</f>
        <v>18673.700000000012</v>
      </c>
    </row>
    <row r="451" spans="1:27" hidden="1" x14ac:dyDescent="0.3">
      <c r="A451" s="40">
        <v>23</v>
      </c>
      <c r="B451" s="40" t="s">
        <v>551</v>
      </c>
      <c r="C451" s="40" t="s">
        <v>579</v>
      </c>
      <c r="D451" s="40" t="s">
        <v>578</v>
      </c>
      <c r="E451" s="123" t="s">
        <v>582</v>
      </c>
      <c r="F451" s="121" t="s">
        <v>195</v>
      </c>
      <c r="G451" s="121" t="s">
        <v>196</v>
      </c>
      <c r="H451" s="40">
        <v>35</v>
      </c>
      <c r="I451" s="48">
        <v>43429</v>
      </c>
      <c r="J451" s="48">
        <v>43466</v>
      </c>
      <c r="K451" s="48">
        <v>43575</v>
      </c>
      <c r="L451" s="49">
        <v>37</v>
      </c>
      <c r="M451" s="49">
        <v>146</v>
      </c>
      <c r="N451" s="40">
        <v>8900</v>
      </c>
      <c r="O451" s="42">
        <f t="shared" si="63"/>
        <v>62834</v>
      </c>
      <c r="Q451" s="42">
        <v>724</v>
      </c>
      <c r="R451" s="42">
        <f t="shared" si="62"/>
        <v>16.25</v>
      </c>
      <c r="S451" s="42">
        <f t="shared" si="64"/>
        <v>5111.4400000000005</v>
      </c>
      <c r="T451" s="40">
        <v>11765</v>
      </c>
      <c r="X451" s="42">
        <v>512</v>
      </c>
      <c r="Y451" s="42">
        <f t="shared" si="65"/>
        <v>3614.72</v>
      </c>
      <c r="Z451" s="42">
        <f t="shared" si="66"/>
        <v>83060.900000000009</v>
      </c>
      <c r="AA451" s="42">
        <f t="shared" si="67"/>
        <v>20226.900000000009</v>
      </c>
    </row>
    <row r="452" spans="1:27" hidden="1" x14ac:dyDescent="0.3">
      <c r="A452" s="40">
        <v>24</v>
      </c>
      <c r="B452" s="40" t="s">
        <v>551</v>
      </c>
      <c r="C452" s="40" t="s">
        <v>579</v>
      </c>
      <c r="D452" s="40" t="s">
        <v>578</v>
      </c>
      <c r="E452" s="123" t="s">
        <v>581</v>
      </c>
      <c r="F452" s="121" t="s">
        <v>197</v>
      </c>
      <c r="G452" s="121" t="s">
        <v>198</v>
      </c>
      <c r="H452" s="40">
        <v>35</v>
      </c>
      <c r="I452" s="48">
        <v>43430</v>
      </c>
      <c r="J452" s="48">
        <v>43467</v>
      </c>
      <c r="K452" s="48">
        <v>43573</v>
      </c>
      <c r="L452" s="49">
        <v>37</v>
      </c>
      <c r="M452" s="49">
        <v>143</v>
      </c>
      <c r="N452" s="40">
        <v>8600</v>
      </c>
      <c r="O452" s="42">
        <f t="shared" si="63"/>
        <v>60716</v>
      </c>
      <c r="Q452" s="42">
        <v>700</v>
      </c>
      <c r="R452" s="42">
        <f t="shared" si="62"/>
        <v>16.25</v>
      </c>
      <c r="S452" s="42">
        <f t="shared" si="64"/>
        <v>4942</v>
      </c>
      <c r="T452" s="40">
        <v>11375</v>
      </c>
      <c r="X452" s="42">
        <v>524</v>
      </c>
      <c r="Y452" s="42">
        <f t="shared" si="65"/>
        <v>3699.44</v>
      </c>
      <c r="Z452" s="42">
        <f t="shared" si="66"/>
        <v>80307.5</v>
      </c>
      <c r="AA452" s="42">
        <f t="shared" si="67"/>
        <v>19591.5</v>
      </c>
    </row>
    <row r="453" spans="1:27" hidden="1" x14ac:dyDescent="0.3">
      <c r="A453" s="40">
        <v>25</v>
      </c>
      <c r="B453" s="40" t="s">
        <v>551</v>
      </c>
      <c r="C453" s="40" t="s">
        <v>579</v>
      </c>
      <c r="D453" s="40" t="s">
        <v>578</v>
      </c>
      <c r="E453" s="123" t="s">
        <v>580</v>
      </c>
      <c r="F453" s="121" t="s">
        <v>199</v>
      </c>
      <c r="G453" s="121" t="s">
        <v>200</v>
      </c>
      <c r="H453" s="40">
        <v>35</v>
      </c>
      <c r="I453" s="48">
        <v>43434</v>
      </c>
      <c r="J453" s="48">
        <v>43470</v>
      </c>
      <c r="K453" s="48">
        <v>43579</v>
      </c>
      <c r="L453" s="49">
        <v>36</v>
      </c>
      <c r="M453" s="49">
        <v>145</v>
      </c>
      <c r="N453" s="40">
        <v>8200</v>
      </c>
      <c r="O453" s="42">
        <f t="shared" si="63"/>
        <v>57892</v>
      </c>
      <c r="Q453" s="42">
        <v>676</v>
      </c>
      <c r="R453" s="42">
        <f t="shared" si="62"/>
        <v>16.25</v>
      </c>
      <c r="S453" s="42">
        <f t="shared" si="64"/>
        <v>4772.5599999999995</v>
      </c>
      <c r="T453" s="40">
        <v>10985</v>
      </c>
      <c r="X453" s="42">
        <v>500</v>
      </c>
      <c r="Y453" s="42">
        <f t="shared" si="65"/>
        <v>3530</v>
      </c>
      <c r="Z453" s="42">
        <f t="shared" si="66"/>
        <v>77554.099999999991</v>
      </c>
      <c r="AA453" s="42">
        <f t="shared" si="67"/>
        <v>19662.099999999991</v>
      </c>
    </row>
    <row r="454" spans="1:27" hidden="1" x14ac:dyDescent="0.3">
      <c r="A454" s="40">
        <v>26</v>
      </c>
      <c r="B454" s="40" t="s">
        <v>551</v>
      </c>
      <c r="C454" s="40" t="s">
        <v>579</v>
      </c>
      <c r="D454" s="40" t="s">
        <v>578</v>
      </c>
      <c r="E454" s="123" t="s">
        <v>577</v>
      </c>
      <c r="F454" s="121" t="s">
        <v>201</v>
      </c>
      <c r="G454" s="121" t="s">
        <v>202</v>
      </c>
      <c r="H454" s="40">
        <v>35</v>
      </c>
      <c r="I454" s="48">
        <v>43432</v>
      </c>
      <c r="J454" s="48">
        <v>43469</v>
      </c>
      <c r="K454" s="48">
        <v>43574</v>
      </c>
      <c r="L454" s="49">
        <v>37</v>
      </c>
      <c r="M454" s="49">
        <v>142</v>
      </c>
      <c r="N454" s="40">
        <v>9000</v>
      </c>
      <c r="O454" s="42">
        <f t="shared" si="63"/>
        <v>63540.000000000007</v>
      </c>
      <c r="Q454" s="42">
        <v>160</v>
      </c>
      <c r="R454" s="42">
        <f t="shared" si="62"/>
        <v>16.25</v>
      </c>
      <c r="S454" s="42">
        <f t="shared" si="64"/>
        <v>1129.5999999999999</v>
      </c>
      <c r="T454" s="40">
        <v>2600</v>
      </c>
      <c r="X454" s="42">
        <v>284</v>
      </c>
      <c r="Y454" s="42">
        <f t="shared" si="65"/>
        <v>2005.04</v>
      </c>
      <c r="Z454" s="42">
        <f t="shared" si="66"/>
        <v>18356</v>
      </c>
      <c r="AA454" s="42">
        <f t="shared" si="67"/>
        <v>-45184.000000000007</v>
      </c>
    </row>
    <row r="455" spans="1:27" hidden="1" x14ac:dyDescent="0.3">
      <c r="A455" s="40">
        <v>27</v>
      </c>
      <c r="B455" s="40" t="s">
        <v>551</v>
      </c>
      <c r="C455" s="40" t="s">
        <v>550</v>
      </c>
      <c r="D455" s="40" t="s">
        <v>549</v>
      </c>
      <c r="E455" s="123" t="s">
        <v>576</v>
      </c>
      <c r="F455" s="121" t="s">
        <v>203</v>
      </c>
      <c r="G455" s="121" t="s">
        <v>204</v>
      </c>
      <c r="H455" s="40">
        <v>35</v>
      </c>
      <c r="I455" s="48">
        <v>43437</v>
      </c>
      <c r="J455" s="48">
        <v>43475</v>
      </c>
      <c r="K455" s="48">
        <v>43568</v>
      </c>
      <c r="L455" s="49">
        <v>38</v>
      </c>
      <c r="M455" s="49">
        <v>131</v>
      </c>
      <c r="N455" s="40">
        <v>9005</v>
      </c>
      <c r="O455" s="42">
        <f t="shared" si="63"/>
        <v>63575.299999999996</v>
      </c>
      <c r="Q455" s="42">
        <v>808</v>
      </c>
      <c r="R455" s="42">
        <f t="shared" si="62"/>
        <v>16.25</v>
      </c>
      <c r="S455" s="42">
        <f t="shared" si="64"/>
        <v>5704.48</v>
      </c>
      <c r="T455" s="40">
        <v>13130</v>
      </c>
      <c r="X455" s="42">
        <v>616</v>
      </c>
      <c r="Y455" s="42">
        <f t="shared" si="65"/>
        <v>4348.96</v>
      </c>
      <c r="Z455" s="42">
        <f t="shared" si="66"/>
        <v>92697.799999999988</v>
      </c>
      <c r="AA455" s="42">
        <f t="shared" si="67"/>
        <v>29122.499999999993</v>
      </c>
    </row>
    <row r="456" spans="1:27" hidden="1" x14ac:dyDescent="0.3">
      <c r="A456" s="40">
        <v>28</v>
      </c>
      <c r="B456" s="40" t="s">
        <v>551</v>
      </c>
      <c r="C456" s="40" t="s">
        <v>550</v>
      </c>
      <c r="D456" s="40" t="s">
        <v>549</v>
      </c>
      <c r="E456" s="123" t="s">
        <v>575</v>
      </c>
      <c r="F456" s="121" t="s">
        <v>205</v>
      </c>
      <c r="G456" s="121" t="s">
        <v>206</v>
      </c>
      <c r="H456" s="40">
        <v>35</v>
      </c>
      <c r="I456" s="48">
        <v>43427</v>
      </c>
      <c r="J456" s="48">
        <v>43466</v>
      </c>
      <c r="K456" s="48">
        <v>43567</v>
      </c>
      <c r="L456" s="49">
        <v>39</v>
      </c>
      <c r="M456" s="49">
        <v>140</v>
      </c>
      <c r="N456" s="40">
        <v>9005</v>
      </c>
      <c r="O456" s="42">
        <f t="shared" si="63"/>
        <v>63575.299999999996</v>
      </c>
      <c r="Q456" s="42">
        <v>780</v>
      </c>
      <c r="R456" s="42">
        <f t="shared" si="62"/>
        <v>16.25</v>
      </c>
      <c r="S456" s="42">
        <f t="shared" si="64"/>
        <v>5506.7999999999993</v>
      </c>
      <c r="T456" s="40">
        <v>12675</v>
      </c>
      <c r="X456" s="42">
        <v>572</v>
      </c>
      <c r="Y456" s="42">
        <f t="shared" si="65"/>
        <v>4038.3199999999997</v>
      </c>
      <c r="Z456" s="42">
        <f t="shared" si="66"/>
        <v>89485.499999999985</v>
      </c>
      <c r="AA456" s="42">
        <f t="shared" si="67"/>
        <v>25910.19999999999</v>
      </c>
    </row>
    <row r="457" spans="1:27" hidden="1" x14ac:dyDescent="0.3">
      <c r="A457" s="40">
        <v>29</v>
      </c>
      <c r="B457" s="40" t="s">
        <v>551</v>
      </c>
      <c r="C457" s="40" t="s">
        <v>550</v>
      </c>
      <c r="D457" s="40" t="s">
        <v>549</v>
      </c>
      <c r="E457" s="123" t="s">
        <v>574</v>
      </c>
      <c r="F457" s="121" t="s">
        <v>208</v>
      </c>
      <c r="G457" s="121" t="s">
        <v>209</v>
      </c>
      <c r="H457" s="40">
        <v>35</v>
      </c>
      <c r="I457" s="48">
        <v>43430</v>
      </c>
      <c r="J457" s="48">
        <v>43468</v>
      </c>
      <c r="K457" s="48">
        <v>43569</v>
      </c>
      <c r="L457" s="49">
        <v>38</v>
      </c>
      <c r="M457" s="49">
        <v>139</v>
      </c>
      <c r="N457" s="40">
        <v>9105</v>
      </c>
      <c r="O457" s="42">
        <f t="shared" si="63"/>
        <v>64281.3</v>
      </c>
      <c r="Q457" s="42">
        <v>768</v>
      </c>
      <c r="R457" s="42">
        <f t="shared" si="62"/>
        <v>16.25</v>
      </c>
      <c r="S457" s="42">
        <f t="shared" si="64"/>
        <v>5422.08</v>
      </c>
      <c r="T457" s="40">
        <v>12480</v>
      </c>
      <c r="X457" s="42">
        <v>568</v>
      </c>
      <c r="Y457" s="42">
        <f t="shared" si="65"/>
        <v>4010.08</v>
      </c>
      <c r="Z457" s="42">
        <f t="shared" si="66"/>
        <v>88108.800000000003</v>
      </c>
      <c r="AA457" s="42">
        <f t="shared" si="67"/>
        <v>23827.5</v>
      </c>
    </row>
    <row r="458" spans="1:27" hidden="1" x14ac:dyDescent="0.3">
      <c r="A458" s="40">
        <v>30</v>
      </c>
      <c r="B458" s="40" t="s">
        <v>551</v>
      </c>
      <c r="C458" s="40" t="s">
        <v>550</v>
      </c>
      <c r="D458" s="40" t="s">
        <v>549</v>
      </c>
      <c r="E458" s="123" t="s">
        <v>573</v>
      </c>
      <c r="F458" s="121" t="s">
        <v>210</v>
      </c>
      <c r="G458" s="121" t="s">
        <v>211</v>
      </c>
      <c r="H458" s="40">
        <v>35</v>
      </c>
      <c r="I458" s="48">
        <v>43429</v>
      </c>
      <c r="J458" s="48">
        <v>43466</v>
      </c>
      <c r="K458" s="48">
        <v>43570</v>
      </c>
      <c r="L458" s="49">
        <v>37</v>
      </c>
      <c r="M458" s="49">
        <v>141</v>
      </c>
      <c r="N458" s="40">
        <v>9100</v>
      </c>
      <c r="O458" s="42">
        <f t="shared" si="63"/>
        <v>64246</v>
      </c>
      <c r="Q458" s="42">
        <v>732</v>
      </c>
      <c r="R458" s="42">
        <f t="shared" si="62"/>
        <v>16.168032786885245</v>
      </c>
      <c r="S458" s="42">
        <f t="shared" si="64"/>
        <v>5167.92</v>
      </c>
      <c r="T458" s="40">
        <v>11835</v>
      </c>
      <c r="X458" s="42">
        <v>528</v>
      </c>
      <c r="Y458" s="42">
        <f t="shared" si="65"/>
        <v>3727.68</v>
      </c>
      <c r="Z458" s="42">
        <f t="shared" si="66"/>
        <v>83555.099999999991</v>
      </c>
      <c r="AA458" s="42">
        <f t="shared" si="67"/>
        <v>19309.099999999991</v>
      </c>
    </row>
    <row r="459" spans="1:27" hidden="1" x14ac:dyDescent="0.3">
      <c r="A459" s="40">
        <v>31</v>
      </c>
      <c r="B459" s="40" t="s">
        <v>551</v>
      </c>
      <c r="C459" s="40" t="s">
        <v>550</v>
      </c>
      <c r="D459" s="40" t="s">
        <v>549</v>
      </c>
      <c r="E459" s="123" t="s">
        <v>572</v>
      </c>
      <c r="F459" s="121" t="s">
        <v>212</v>
      </c>
      <c r="G459" s="121" t="s">
        <v>213</v>
      </c>
      <c r="H459" s="40">
        <v>35</v>
      </c>
      <c r="I459" s="48">
        <v>43435</v>
      </c>
      <c r="J459" s="48">
        <v>43472</v>
      </c>
      <c r="K459" s="48">
        <v>43571</v>
      </c>
      <c r="L459" s="49">
        <v>37</v>
      </c>
      <c r="M459" s="49">
        <v>136</v>
      </c>
      <c r="N459" s="40">
        <v>9200</v>
      </c>
      <c r="O459" s="42">
        <f t="shared" si="63"/>
        <v>64951.999999999993</v>
      </c>
      <c r="Q459" s="42">
        <v>812</v>
      </c>
      <c r="R459" s="42">
        <f t="shared" si="62"/>
        <v>16.25</v>
      </c>
      <c r="S459" s="42">
        <f t="shared" si="64"/>
        <v>5732.7199999999993</v>
      </c>
      <c r="T459" s="40">
        <v>13195</v>
      </c>
      <c r="X459" s="42">
        <v>580</v>
      </c>
      <c r="Y459" s="42">
        <f t="shared" si="65"/>
        <v>4094.8</v>
      </c>
      <c r="Z459" s="42">
        <f t="shared" si="66"/>
        <v>93156.699999999983</v>
      </c>
      <c r="AA459" s="42">
        <f t="shared" si="67"/>
        <v>28204.69999999999</v>
      </c>
    </row>
    <row r="460" spans="1:27" hidden="1" x14ac:dyDescent="0.3">
      <c r="A460" s="40">
        <v>32</v>
      </c>
      <c r="B460" s="40" t="s">
        <v>551</v>
      </c>
      <c r="C460" s="40" t="s">
        <v>550</v>
      </c>
      <c r="D460" s="40" t="s">
        <v>549</v>
      </c>
      <c r="E460" s="123" t="s">
        <v>571</v>
      </c>
      <c r="F460" s="121" t="s">
        <v>214</v>
      </c>
      <c r="G460" s="121" t="s">
        <v>215</v>
      </c>
      <c r="H460" s="40">
        <v>35</v>
      </c>
      <c r="I460" s="48">
        <v>43434</v>
      </c>
      <c r="J460" s="48">
        <v>43470</v>
      </c>
      <c r="K460" s="48">
        <v>43568</v>
      </c>
      <c r="L460" s="49">
        <v>36</v>
      </c>
      <c r="M460" s="49">
        <v>134</v>
      </c>
      <c r="N460" s="40">
        <v>9100</v>
      </c>
      <c r="O460" s="42">
        <f t="shared" si="63"/>
        <v>64246</v>
      </c>
      <c r="Q460" s="42">
        <v>772</v>
      </c>
      <c r="R460" s="42">
        <f t="shared" si="62"/>
        <v>16.25</v>
      </c>
      <c r="S460" s="42">
        <f t="shared" si="64"/>
        <v>5450.32</v>
      </c>
      <c r="T460" s="40">
        <v>12545</v>
      </c>
      <c r="X460" s="42">
        <v>568</v>
      </c>
      <c r="Y460" s="42">
        <f t="shared" si="65"/>
        <v>4010.08</v>
      </c>
      <c r="Z460" s="42">
        <f t="shared" si="66"/>
        <v>88567.7</v>
      </c>
      <c r="AA460" s="42">
        <f t="shared" si="67"/>
        <v>24321.699999999997</v>
      </c>
    </row>
    <row r="461" spans="1:27" hidden="1" x14ac:dyDescent="0.3">
      <c r="A461" s="40">
        <v>33</v>
      </c>
      <c r="B461" s="40" t="s">
        <v>551</v>
      </c>
      <c r="C461" s="40" t="s">
        <v>550</v>
      </c>
      <c r="D461" s="40" t="s">
        <v>549</v>
      </c>
      <c r="E461" s="123" t="s">
        <v>570</v>
      </c>
      <c r="F461" s="121" t="s">
        <v>216</v>
      </c>
      <c r="G461" s="121" t="s">
        <v>217</v>
      </c>
      <c r="H461" s="40">
        <v>35</v>
      </c>
      <c r="I461" s="48">
        <v>43433</v>
      </c>
      <c r="J461" s="48">
        <v>43475</v>
      </c>
      <c r="K461" s="48">
        <v>43569</v>
      </c>
      <c r="L461" s="49">
        <v>42</v>
      </c>
      <c r="M461" s="49">
        <v>136</v>
      </c>
      <c r="N461" s="40">
        <v>8900</v>
      </c>
      <c r="O461" s="42">
        <f t="shared" si="63"/>
        <v>62834</v>
      </c>
      <c r="Q461" s="42">
        <v>688</v>
      </c>
      <c r="R461" s="42">
        <f t="shared" si="62"/>
        <v>16.25</v>
      </c>
      <c r="S461" s="42">
        <f t="shared" si="64"/>
        <v>4857.28</v>
      </c>
      <c r="T461" s="40">
        <v>11180</v>
      </c>
      <c r="X461" s="42">
        <v>480</v>
      </c>
      <c r="Y461" s="42">
        <f t="shared" si="65"/>
        <v>3388.7999999999997</v>
      </c>
      <c r="Z461" s="42">
        <f t="shared" si="66"/>
        <v>78930.8</v>
      </c>
      <c r="AA461" s="42">
        <f t="shared" si="67"/>
        <v>16096.800000000003</v>
      </c>
    </row>
    <row r="462" spans="1:27" hidden="1" x14ac:dyDescent="0.3">
      <c r="A462" s="40">
        <v>34</v>
      </c>
      <c r="B462" s="40" t="s">
        <v>551</v>
      </c>
      <c r="C462" s="40" t="s">
        <v>550</v>
      </c>
      <c r="D462" s="40" t="s">
        <v>549</v>
      </c>
      <c r="E462" s="123" t="s">
        <v>569</v>
      </c>
      <c r="F462" s="121" t="s">
        <v>218</v>
      </c>
      <c r="G462" s="121" t="s">
        <v>209</v>
      </c>
      <c r="H462" s="40">
        <v>35</v>
      </c>
      <c r="I462" s="48">
        <v>43435</v>
      </c>
      <c r="J462" s="48">
        <v>43468</v>
      </c>
      <c r="K462" s="48">
        <v>43567</v>
      </c>
      <c r="L462" s="49">
        <v>33</v>
      </c>
      <c r="M462" s="49">
        <v>132</v>
      </c>
      <c r="N462" s="40">
        <v>9100</v>
      </c>
      <c r="O462" s="42">
        <f t="shared" si="63"/>
        <v>64246</v>
      </c>
      <c r="Q462" s="42">
        <v>740</v>
      </c>
      <c r="R462" s="42">
        <f t="shared" si="62"/>
        <v>16.25</v>
      </c>
      <c r="S462" s="42">
        <f t="shared" si="64"/>
        <v>5224.3999999999996</v>
      </c>
      <c r="T462" s="40">
        <v>12025</v>
      </c>
      <c r="X462" s="42">
        <v>532</v>
      </c>
      <c r="Y462" s="42">
        <f t="shared" si="65"/>
        <v>3755.9199999999996</v>
      </c>
      <c r="Z462" s="42">
        <f t="shared" si="66"/>
        <v>84896.5</v>
      </c>
      <c r="AA462" s="42">
        <f t="shared" si="67"/>
        <v>20650.5</v>
      </c>
    </row>
    <row r="463" spans="1:27" hidden="1" x14ac:dyDescent="0.3">
      <c r="A463" s="40">
        <v>35</v>
      </c>
      <c r="B463" s="40" t="s">
        <v>551</v>
      </c>
      <c r="C463" s="40" t="s">
        <v>550</v>
      </c>
      <c r="D463" s="40" t="s">
        <v>549</v>
      </c>
      <c r="E463" s="123" t="s">
        <v>568</v>
      </c>
      <c r="F463" s="121" t="s">
        <v>219</v>
      </c>
      <c r="G463" s="121" t="s">
        <v>220</v>
      </c>
      <c r="H463" s="40">
        <v>35</v>
      </c>
      <c r="I463" s="48">
        <v>43437</v>
      </c>
      <c r="J463" s="48">
        <v>43473</v>
      </c>
      <c r="K463" s="48">
        <v>43570</v>
      </c>
      <c r="L463" s="49">
        <v>36</v>
      </c>
      <c r="M463" s="49">
        <v>133</v>
      </c>
      <c r="N463" s="40">
        <v>9500</v>
      </c>
      <c r="O463" s="42">
        <f t="shared" si="63"/>
        <v>67070</v>
      </c>
      <c r="Q463" s="42">
        <v>140</v>
      </c>
      <c r="R463" s="42">
        <f t="shared" si="62"/>
        <v>16.25</v>
      </c>
      <c r="S463" s="42">
        <f t="shared" si="64"/>
        <v>988.4</v>
      </c>
      <c r="T463" s="40">
        <v>2275</v>
      </c>
      <c r="X463" s="42">
        <v>408</v>
      </c>
      <c r="Y463" s="42">
        <f t="shared" si="65"/>
        <v>2880.48</v>
      </c>
      <c r="Z463" s="42">
        <f t="shared" si="66"/>
        <v>16061.5</v>
      </c>
      <c r="AA463" s="42">
        <f t="shared" si="67"/>
        <v>-51008.5</v>
      </c>
    </row>
    <row r="464" spans="1:27" hidden="1" x14ac:dyDescent="0.3">
      <c r="A464" s="40">
        <v>36</v>
      </c>
      <c r="B464" s="40" t="s">
        <v>551</v>
      </c>
      <c r="C464" s="40" t="s">
        <v>550</v>
      </c>
      <c r="D464" s="40" t="s">
        <v>549</v>
      </c>
      <c r="E464" s="123" t="s">
        <v>567</v>
      </c>
      <c r="F464" s="121" t="s">
        <v>221</v>
      </c>
      <c r="G464" s="121" t="s">
        <v>222</v>
      </c>
      <c r="H464" s="40">
        <v>35</v>
      </c>
      <c r="I464" s="48">
        <v>43434</v>
      </c>
      <c r="J464" s="48">
        <v>43472</v>
      </c>
      <c r="K464" s="48">
        <v>43569</v>
      </c>
      <c r="L464" s="49">
        <v>38</v>
      </c>
      <c r="M464" s="49">
        <v>135</v>
      </c>
      <c r="N464" s="40">
        <v>9200</v>
      </c>
      <c r="O464" s="42">
        <f t="shared" si="63"/>
        <v>64951.999999999993</v>
      </c>
      <c r="Q464" s="42">
        <v>720</v>
      </c>
      <c r="R464" s="42">
        <f t="shared" si="62"/>
        <v>16.25</v>
      </c>
      <c r="S464" s="42">
        <f t="shared" si="64"/>
        <v>5083.2</v>
      </c>
      <c r="T464" s="40">
        <v>11700</v>
      </c>
      <c r="X464" s="42">
        <v>528</v>
      </c>
      <c r="Y464" s="42">
        <f t="shared" si="65"/>
        <v>3727.68</v>
      </c>
      <c r="Z464" s="42">
        <f t="shared" si="66"/>
        <v>82602</v>
      </c>
      <c r="AA464" s="42">
        <f t="shared" si="67"/>
        <v>17650.000000000007</v>
      </c>
    </row>
    <row r="465" spans="1:27" hidden="1" x14ac:dyDescent="0.3">
      <c r="A465" s="40">
        <v>37</v>
      </c>
      <c r="B465" s="40" t="s">
        <v>551</v>
      </c>
      <c r="C465" s="40" t="s">
        <v>550</v>
      </c>
      <c r="D465" s="40" t="s">
        <v>549</v>
      </c>
      <c r="E465" s="123" t="s">
        <v>566</v>
      </c>
      <c r="F465" s="121" t="s">
        <v>223</v>
      </c>
      <c r="G465" s="121" t="s">
        <v>224</v>
      </c>
      <c r="H465" s="40">
        <v>35</v>
      </c>
      <c r="I465" s="48">
        <v>43431</v>
      </c>
      <c r="J465" s="48">
        <v>43467</v>
      </c>
      <c r="K465" s="48">
        <v>43566</v>
      </c>
      <c r="L465" s="49">
        <v>36</v>
      </c>
      <c r="M465" s="49">
        <v>135</v>
      </c>
      <c r="N465" s="40">
        <v>8900</v>
      </c>
      <c r="O465" s="42">
        <f t="shared" si="63"/>
        <v>62834</v>
      </c>
      <c r="P465" s="121"/>
      <c r="Q465" s="42">
        <v>696</v>
      </c>
      <c r="R465" s="42">
        <f t="shared" si="62"/>
        <v>16.25</v>
      </c>
      <c r="S465" s="42">
        <f t="shared" si="64"/>
        <v>4913.76</v>
      </c>
      <c r="T465" s="67">
        <v>11310</v>
      </c>
      <c r="U465" s="121"/>
      <c r="V465" s="121"/>
      <c r="X465" s="42">
        <v>528</v>
      </c>
      <c r="Y465" s="42">
        <f t="shared" si="65"/>
        <v>3727.68</v>
      </c>
      <c r="Z465" s="42">
        <f t="shared" si="66"/>
        <v>79848.600000000006</v>
      </c>
      <c r="AA465" s="42">
        <f t="shared" si="67"/>
        <v>17014.600000000006</v>
      </c>
    </row>
    <row r="466" spans="1:27" hidden="1" x14ac:dyDescent="0.3">
      <c r="A466" s="40">
        <v>38</v>
      </c>
      <c r="B466" s="40" t="s">
        <v>551</v>
      </c>
      <c r="C466" s="40" t="s">
        <v>550</v>
      </c>
      <c r="D466" s="40" t="s">
        <v>549</v>
      </c>
      <c r="E466" s="123" t="s">
        <v>565</v>
      </c>
      <c r="F466" s="121" t="s">
        <v>225</v>
      </c>
      <c r="G466" s="121" t="s">
        <v>226</v>
      </c>
      <c r="H466" s="40">
        <v>35</v>
      </c>
      <c r="I466" s="48">
        <v>43428</v>
      </c>
      <c r="J466" s="48">
        <v>43469</v>
      </c>
      <c r="K466" s="48">
        <v>43563</v>
      </c>
      <c r="L466" s="49">
        <v>41</v>
      </c>
      <c r="M466" s="49">
        <v>135</v>
      </c>
      <c r="N466" s="40">
        <v>9100</v>
      </c>
      <c r="O466" s="42">
        <f t="shared" si="63"/>
        <v>64246</v>
      </c>
      <c r="Q466" s="42">
        <v>684</v>
      </c>
      <c r="R466" s="42">
        <f t="shared" si="62"/>
        <v>16.25</v>
      </c>
      <c r="S466" s="42">
        <f t="shared" si="64"/>
        <v>4829.04</v>
      </c>
      <c r="T466" s="40">
        <v>11115</v>
      </c>
      <c r="X466" s="42">
        <v>500</v>
      </c>
      <c r="Y466" s="42">
        <f t="shared" si="65"/>
        <v>3530</v>
      </c>
      <c r="Z466" s="42">
        <f t="shared" si="66"/>
        <v>78471.899999999994</v>
      </c>
      <c r="AA466" s="42">
        <f t="shared" si="67"/>
        <v>14225.899999999994</v>
      </c>
    </row>
    <row r="467" spans="1:27" hidden="1" x14ac:dyDescent="0.3">
      <c r="A467" s="40">
        <v>39</v>
      </c>
      <c r="B467" s="40" t="s">
        <v>551</v>
      </c>
      <c r="C467" s="40" t="s">
        <v>550</v>
      </c>
      <c r="D467" s="40" t="s">
        <v>549</v>
      </c>
      <c r="E467" s="123" t="s">
        <v>564</v>
      </c>
      <c r="F467" s="121" t="s">
        <v>227</v>
      </c>
      <c r="G467" s="121" t="s">
        <v>228</v>
      </c>
      <c r="H467" s="40">
        <v>35</v>
      </c>
      <c r="I467" s="48">
        <v>43429</v>
      </c>
      <c r="J467" s="48">
        <v>43466</v>
      </c>
      <c r="K467" s="48">
        <v>43567</v>
      </c>
      <c r="L467" s="49">
        <v>37</v>
      </c>
      <c r="M467" s="49">
        <v>138</v>
      </c>
      <c r="N467" s="40">
        <v>9200</v>
      </c>
      <c r="O467" s="42">
        <f t="shared" si="63"/>
        <v>64951.999999999993</v>
      </c>
      <c r="P467" s="121"/>
      <c r="Q467" s="42">
        <v>736</v>
      </c>
      <c r="R467" s="42">
        <f t="shared" si="62"/>
        <v>16.25</v>
      </c>
      <c r="S467" s="42">
        <f t="shared" si="64"/>
        <v>5196.16</v>
      </c>
      <c r="T467" s="67">
        <v>11960</v>
      </c>
      <c r="U467" s="121"/>
      <c r="V467" s="121"/>
      <c r="X467" s="42">
        <v>524</v>
      </c>
      <c r="Y467" s="42">
        <f t="shared" si="65"/>
        <v>3699.44</v>
      </c>
      <c r="Z467" s="42">
        <f t="shared" si="66"/>
        <v>84437.599999999991</v>
      </c>
      <c r="AA467" s="42">
        <f t="shared" si="67"/>
        <v>19485.599999999999</v>
      </c>
    </row>
    <row r="468" spans="1:27" hidden="1" x14ac:dyDescent="0.3">
      <c r="A468" s="40">
        <v>40</v>
      </c>
      <c r="B468" s="40" t="s">
        <v>551</v>
      </c>
      <c r="C468" s="40" t="s">
        <v>550</v>
      </c>
      <c r="D468" s="40" t="s">
        <v>549</v>
      </c>
      <c r="E468" s="123" t="s">
        <v>563</v>
      </c>
      <c r="F468" s="121" t="s">
        <v>229</v>
      </c>
      <c r="G468" s="121" t="s">
        <v>230</v>
      </c>
      <c r="H468" s="40">
        <v>35</v>
      </c>
      <c r="I468" s="48">
        <v>43434</v>
      </c>
      <c r="J468" s="48">
        <v>43474</v>
      </c>
      <c r="K468" s="48">
        <v>43569</v>
      </c>
      <c r="L468" s="49">
        <v>40</v>
      </c>
      <c r="M468" s="49">
        <v>135</v>
      </c>
      <c r="N468" s="40">
        <v>9200</v>
      </c>
      <c r="O468" s="42">
        <f t="shared" si="63"/>
        <v>64951.999999999993</v>
      </c>
      <c r="Q468" s="42">
        <v>688</v>
      </c>
      <c r="R468" s="42">
        <f t="shared" si="62"/>
        <v>16.25</v>
      </c>
      <c r="S468" s="42">
        <f t="shared" si="64"/>
        <v>4857.28</v>
      </c>
      <c r="T468" s="40">
        <v>11180</v>
      </c>
      <c r="X468" s="42">
        <v>484</v>
      </c>
      <c r="Y468" s="42">
        <f t="shared" si="65"/>
        <v>3417.04</v>
      </c>
      <c r="Z468" s="42">
        <f t="shared" si="66"/>
        <v>78930.8</v>
      </c>
      <c r="AA468" s="42">
        <f t="shared" si="67"/>
        <v>13978.80000000001</v>
      </c>
    </row>
    <row r="469" spans="1:27" hidden="1" x14ac:dyDescent="0.3">
      <c r="A469" s="40">
        <v>41</v>
      </c>
      <c r="B469" s="40" t="s">
        <v>551</v>
      </c>
      <c r="C469" s="40" t="s">
        <v>550</v>
      </c>
      <c r="D469" s="40" t="s">
        <v>549</v>
      </c>
      <c r="E469" s="123" t="s">
        <v>562</v>
      </c>
      <c r="F469" s="121" t="s">
        <v>231</v>
      </c>
      <c r="G469" s="121" t="s">
        <v>232</v>
      </c>
      <c r="H469" s="40">
        <v>35</v>
      </c>
      <c r="I469" s="48">
        <v>43435</v>
      </c>
      <c r="J469" s="48">
        <v>43473</v>
      </c>
      <c r="K469" s="48">
        <v>43570</v>
      </c>
      <c r="L469" s="49">
        <v>38</v>
      </c>
      <c r="M469" s="49">
        <v>135</v>
      </c>
      <c r="N469" s="40">
        <v>9100</v>
      </c>
      <c r="O469" s="42">
        <f t="shared" si="63"/>
        <v>64246</v>
      </c>
      <c r="Q469" s="42">
        <v>684</v>
      </c>
      <c r="R469" s="42">
        <f t="shared" si="62"/>
        <v>16.25</v>
      </c>
      <c r="S469" s="42">
        <f t="shared" si="64"/>
        <v>4829.04</v>
      </c>
      <c r="T469" s="40">
        <v>11115</v>
      </c>
      <c r="X469" s="42">
        <v>460</v>
      </c>
      <c r="Y469" s="42">
        <f t="shared" si="65"/>
        <v>3247.6</v>
      </c>
      <c r="Z469" s="42">
        <f t="shared" si="66"/>
        <v>78471.899999999994</v>
      </c>
      <c r="AA469" s="42">
        <f t="shared" si="67"/>
        <v>14225.899999999994</v>
      </c>
    </row>
    <row r="470" spans="1:27" hidden="1" x14ac:dyDescent="0.3">
      <c r="A470" s="40">
        <v>42</v>
      </c>
      <c r="B470" s="40" t="s">
        <v>551</v>
      </c>
      <c r="C470" s="40" t="s">
        <v>550</v>
      </c>
      <c r="D470" s="40" t="s">
        <v>549</v>
      </c>
      <c r="E470" s="123" t="s">
        <v>561</v>
      </c>
      <c r="F470" s="121" t="s">
        <v>233</v>
      </c>
      <c r="G470" s="121" t="s">
        <v>222</v>
      </c>
      <c r="H470" s="40">
        <v>35</v>
      </c>
      <c r="I470" s="48">
        <v>43434</v>
      </c>
      <c r="J470" s="48">
        <v>43471</v>
      </c>
      <c r="K470" s="48">
        <v>43571</v>
      </c>
      <c r="L470" s="49">
        <v>37</v>
      </c>
      <c r="M470" s="49">
        <v>137</v>
      </c>
      <c r="N470" s="40">
        <v>9000</v>
      </c>
      <c r="O470" s="42">
        <f t="shared" si="63"/>
        <v>63540.000000000007</v>
      </c>
      <c r="Q470" s="42">
        <v>660</v>
      </c>
      <c r="R470" s="42">
        <f t="shared" si="62"/>
        <v>16.25</v>
      </c>
      <c r="S470" s="42">
        <f t="shared" si="64"/>
        <v>4659.6000000000004</v>
      </c>
      <c r="T470" s="40">
        <v>10725</v>
      </c>
      <c r="X470" s="42">
        <v>448</v>
      </c>
      <c r="Y470" s="42">
        <f t="shared" si="65"/>
        <v>3162.88</v>
      </c>
      <c r="Z470" s="42">
        <f t="shared" si="66"/>
        <v>75718.5</v>
      </c>
      <c r="AA470" s="42">
        <f t="shared" si="67"/>
        <v>12178.499999999993</v>
      </c>
    </row>
    <row r="471" spans="1:27" hidden="1" x14ac:dyDescent="0.3">
      <c r="A471" s="40">
        <v>43</v>
      </c>
      <c r="B471" s="40" t="s">
        <v>551</v>
      </c>
      <c r="C471" s="40" t="s">
        <v>550</v>
      </c>
      <c r="D471" s="40" t="s">
        <v>549</v>
      </c>
      <c r="E471" s="123" t="s">
        <v>560</v>
      </c>
      <c r="F471" s="121" t="s">
        <v>234</v>
      </c>
      <c r="G471" s="121" t="s">
        <v>235</v>
      </c>
      <c r="H471" s="40">
        <v>35</v>
      </c>
      <c r="I471" s="48">
        <v>43433</v>
      </c>
      <c r="J471" s="48">
        <v>43476</v>
      </c>
      <c r="K471" s="48">
        <v>43567</v>
      </c>
      <c r="L471" s="49">
        <v>43</v>
      </c>
      <c r="M471" s="49">
        <v>134</v>
      </c>
      <c r="N471" s="40">
        <v>9100</v>
      </c>
      <c r="O471" s="42">
        <f t="shared" si="63"/>
        <v>64246</v>
      </c>
      <c r="Q471" s="42">
        <v>720</v>
      </c>
      <c r="R471" s="42">
        <f t="shared" si="62"/>
        <v>16.25</v>
      </c>
      <c r="S471" s="42">
        <f t="shared" si="64"/>
        <v>5083.2</v>
      </c>
      <c r="T471" s="40">
        <v>11700</v>
      </c>
      <c r="X471" s="42">
        <v>480</v>
      </c>
      <c r="Y471" s="42">
        <f t="shared" si="65"/>
        <v>3388.7999999999997</v>
      </c>
      <c r="Z471" s="42">
        <f t="shared" si="66"/>
        <v>82602</v>
      </c>
      <c r="AA471" s="42">
        <f t="shared" si="67"/>
        <v>18356</v>
      </c>
    </row>
    <row r="472" spans="1:27" hidden="1" x14ac:dyDescent="0.3">
      <c r="A472" s="40">
        <v>44</v>
      </c>
      <c r="B472" s="40" t="s">
        <v>551</v>
      </c>
      <c r="C472" s="40" t="s">
        <v>550</v>
      </c>
      <c r="D472" s="40" t="s">
        <v>549</v>
      </c>
      <c r="E472" s="123" t="s">
        <v>559</v>
      </c>
      <c r="F472" s="121" t="s">
        <v>236</v>
      </c>
      <c r="G472" s="121" t="s">
        <v>237</v>
      </c>
      <c r="H472" s="40">
        <v>35</v>
      </c>
      <c r="I472" s="48">
        <v>43430</v>
      </c>
      <c r="J472" s="48">
        <v>43468</v>
      </c>
      <c r="K472" s="48">
        <v>43565</v>
      </c>
      <c r="L472" s="49">
        <v>38</v>
      </c>
      <c r="M472" s="49">
        <v>135</v>
      </c>
      <c r="N472" s="40">
        <v>9000</v>
      </c>
      <c r="O472" s="42">
        <f t="shared" si="63"/>
        <v>63540.000000000007</v>
      </c>
      <c r="Q472" s="42">
        <v>208</v>
      </c>
      <c r="R472" s="42">
        <f t="shared" si="62"/>
        <v>16.25</v>
      </c>
      <c r="S472" s="42">
        <f t="shared" si="64"/>
        <v>1468.48</v>
      </c>
      <c r="T472" s="40">
        <v>3380</v>
      </c>
      <c r="X472" s="42">
        <v>400</v>
      </c>
      <c r="Y472" s="42">
        <f t="shared" si="65"/>
        <v>2824</v>
      </c>
      <c r="Z472" s="42">
        <f t="shared" si="66"/>
        <v>23862.799999999999</v>
      </c>
      <c r="AA472" s="42">
        <f t="shared" si="67"/>
        <v>-39677.200000000012</v>
      </c>
    </row>
    <row r="473" spans="1:27" hidden="1" x14ac:dyDescent="0.3">
      <c r="A473" s="40">
        <v>45</v>
      </c>
      <c r="B473" s="40" t="s">
        <v>551</v>
      </c>
      <c r="C473" s="40" t="s">
        <v>550</v>
      </c>
      <c r="D473" s="40" t="s">
        <v>549</v>
      </c>
      <c r="E473" s="123" t="s">
        <v>558</v>
      </c>
      <c r="F473" s="121" t="s">
        <v>240</v>
      </c>
      <c r="G473" s="121" t="s">
        <v>241</v>
      </c>
      <c r="H473" s="40">
        <v>35</v>
      </c>
      <c r="I473" s="48">
        <v>43432</v>
      </c>
      <c r="J473" s="48">
        <v>43470</v>
      </c>
      <c r="K473" s="48">
        <v>43569</v>
      </c>
      <c r="L473" s="49">
        <v>38</v>
      </c>
      <c r="M473" s="49">
        <v>137</v>
      </c>
      <c r="N473" s="40">
        <v>8900</v>
      </c>
      <c r="O473" s="42">
        <f t="shared" si="63"/>
        <v>62834</v>
      </c>
      <c r="Q473" s="42">
        <v>692</v>
      </c>
      <c r="R473" s="42">
        <f t="shared" si="62"/>
        <v>16.25</v>
      </c>
      <c r="S473" s="42">
        <f t="shared" si="64"/>
        <v>4885.5200000000004</v>
      </c>
      <c r="T473" s="40">
        <v>11245</v>
      </c>
      <c r="X473" s="42">
        <v>488</v>
      </c>
      <c r="Y473" s="42">
        <f t="shared" si="65"/>
        <v>3445.2799999999997</v>
      </c>
      <c r="Z473" s="42">
        <f t="shared" si="66"/>
        <v>79389.700000000012</v>
      </c>
      <c r="AA473" s="42">
        <f t="shared" si="67"/>
        <v>16555.700000000012</v>
      </c>
    </row>
    <row r="474" spans="1:27" hidden="1" x14ac:dyDescent="0.3">
      <c r="A474" s="40">
        <v>46</v>
      </c>
      <c r="B474" s="40" t="s">
        <v>551</v>
      </c>
      <c r="C474" s="40" t="s">
        <v>550</v>
      </c>
      <c r="D474" s="40" t="s">
        <v>549</v>
      </c>
      <c r="E474" s="123" t="s">
        <v>557</v>
      </c>
      <c r="F474" s="121" t="s">
        <v>243</v>
      </c>
      <c r="G474" s="121" t="s">
        <v>244</v>
      </c>
      <c r="H474" s="40">
        <v>35</v>
      </c>
      <c r="I474" s="48">
        <v>43434</v>
      </c>
      <c r="J474" s="48">
        <v>43471</v>
      </c>
      <c r="K474" s="48">
        <v>43570</v>
      </c>
      <c r="L474" s="49">
        <v>37</v>
      </c>
      <c r="M474" s="49">
        <v>136</v>
      </c>
      <c r="N474" s="40">
        <v>9300</v>
      </c>
      <c r="O474" s="42">
        <f t="shared" si="63"/>
        <v>65658</v>
      </c>
      <c r="Q474" s="42">
        <v>780</v>
      </c>
      <c r="R474" s="42">
        <f t="shared" si="62"/>
        <v>16.25</v>
      </c>
      <c r="S474" s="42">
        <f t="shared" si="64"/>
        <v>5506.7999999999993</v>
      </c>
      <c r="T474" s="40">
        <v>12675</v>
      </c>
      <c r="X474" s="42">
        <v>480</v>
      </c>
      <c r="Y474" s="42">
        <f t="shared" si="65"/>
        <v>3388.7999999999997</v>
      </c>
      <c r="Z474" s="42">
        <f t="shared" si="66"/>
        <v>89485.499999999985</v>
      </c>
      <c r="AA474" s="42">
        <f t="shared" si="67"/>
        <v>23827.499999999985</v>
      </c>
    </row>
    <row r="475" spans="1:27" hidden="1" x14ac:dyDescent="0.3">
      <c r="A475" s="40">
        <v>47</v>
      </c>
      <c r="B475" s="40" t="s">
        <v>551</v>
      </c>
      <c r="C475" s="40" t="s">
        <v>550</v>
      </c>
      <c r="D475" s="40" t="s">
        <v>549</v>
      </c>
      <c r="E475" s="123" t="s">
        <v>556</v>
      </c>
      <c r="F475" s="121" t="s">
        <v>246</v>
      </c>
      <c r="G475" s="121" t="s">
        <v>247</v>
      </c>
      <c r="H475" s="40">
        <v>35</v>
      </c>
      <c r="I475" s="48">
        <v>43437</v>
      </c>
      <c r="J475" s="48">
        <v>43473</v>
      </c>
      <c r="K475" s="48">
        <v>43572</v>
      </c>
      <c r="L475" s="49">
        <v>36</v>
      </c>
      <c r="M475" s="49">
        <v>135</v>
      </c>
      <c r="N475" s="40">
        <v>9100</v>
      </c>
      <c r="O475" s="42">
        <f t="shared" si="63"/>
        <v>64246</v>
      </c>
      <c r="Q475" s="42">
        <v>692</v>
      </c>
      <c r="R475" s="42">
        <f t="shared" si="62"/>
        <v>16.25</v>
      </c>
      <c r="S475" s="42">
        <f t="shared" si="64"/>
        <v>4885.5200000000004</v>
      </c>
      <c r="T475" s="67">
        <v>11245</v>
      </c>
      <c r="U475" s="121"/>
      <c r="V475" s="121"/>
      <c r="X475" s="42">
        <v>460</v>
      </c>
      <c r="Y475" s="42">
        <f t="shared" si="65"/>
        <v>3247.6</v>
      </c>
      <c r="Z475" s="42">
        <f t="shared" si="66"/>
        <v>79389.700000000012</v>
      </c>
      <c r="AA475" s="42">
        <f t="shared" si="67"/>
        <v>15143.700000000012</v>
      </c>
    </row>
    <row r="476" spans="1:27" hidden="1" x14ac:dyDescent="0.3">
      <c r="A476" s="40">
        <v>48</v>
      </c>
      <c r="B476" s="40" t="s">
        <v>551</v>
      </c>
      <c r="C476" s="40" t="s">
        <v>550</v>
      </c>
      <c r="D476" s="40" t="s">
        <v>549</v>
      </c>
      <c r="E476" s="123" t="s">
        <v>555</v>
      </c>
      <c r="F476" s="121" t="s">
        <v>249</v>
      </c>
      <c r="G476" s="121" t="s">
        <v>250</v>
      </c>
      <c r="H476" s="40">
        <v>35</v>
      </c>
      <c r="I476" s="48">
        <v>43435</v>
      </c>
      <c r="J476" s="48">
        <v>43470</v>
      </c>
      <c r="K476" s="48">
        <v>43569</v>
      </c>
      <c r="L476" s="49">
        <v>35</v>
      </c>
      <c r="M476" s="49">
        <v>134</v>
      </c>
      <c r="N476" s="40">
        <v>8900</v>
      </c>
      <c r="O476" s="42">
        <f t="shared" si="63"/>
        <v>62834</v>
      </c>
      <c r="Q476" s="42">
        <v>700</v>
      </c>
      <c r="R476" s="42">
        <f t="shared" si="62"/>
        <v>16.25</v>
      </c>
      <c r="S476" s="42">
        <f t="shared" si="64"/>
        <v>4942</v>
      </c>
      <c r="T476" s="40">
        <v>11375</v>
      </c>
      <c r="X476" s="42">
        <v>488</v>
      </c>
      <c r="Y476" s="42">
        <f t="shared" si="65"/>
        <v>3445.2799999999997</v>
      </c>
      <c r="Z476" s="42">
        <f t="shared" si="66"/>
        <v>80307.5</v>
      </c>
      <c r="AA476" s="42">
        <f t="shared" si="67"/>
        <v>17473.5</v>
      </c>
    </row>
    <row r="477" spans="1:27" hidden="1" x14ac:dyDescent="0.3">
      <c r="A477" s="40">
        <v>49</v>
      </c>
      <c r="B477" s="40" t="s">
        <v>551</v>
      </c>
      <c r="C477" s="40" t="s">
        <v>550</v>
      </c>
      <c r="D477" s="40" t="s">
        <v>549</v>
      </c>
      <c r="E477" s="123" t="s">
        <v>554</v>
      </c>
      <c r="F477" s="121" t="s">
        <v>252</v>
      </c>
      <c r="G477" s="121" t="s">
        <v>253</v>
      </c>
      <c r="H477" s="40">
        <v>35</v>
      </c>
      <c r="I477" s="48">
        <v>43432</v>
      </c>
      <c r="J477" s="48">
        <v>43472</v>
      </c>
      <c r="K477" s="48">
        <v>43567</v>
      </c>
      <c r="L477" s="49">
        <v>40</v>
      </c>
      <c r="M477" s="49">
        <v>135</v>
      </c>
      <c r="N477" s="40">
        <v>9300</v>
      </c>
      <c r="O477" s="42">
        <f t="shared" si="63"/>
        <v>65658</v>
      </c>
      <c r="Q477" s="42">
        <v>728</v>
      </c>
      <c r="R477" s="42">
        <f t="shared" si="62"/>
        <v>16.25</v>
      </c>
      <c r="S477" s="42">
        <f t="shared" si="64"/>
        <v>5139.68</v>
      </c>
      <c r="T477" s="40">
        <v>11830</v>
      </c>
      <c r="X477" s="42">
        <v>488</v>
      </c>
      <c r="Y477" s="42">
        <f t="shared" si="65"/>
        <v>3445.2799999999997</v>
      </c>
      <c r="Z477" s="42">
        <f t="shared" si="66"/>
        <v>83519.8</v>
      </c>
      <c r="AA477" s="42">
        <f t="shared" si="67"/>
        <v>17861.800000000003</v>
      </c>
    </row>
    <row r="478" spans="1:27" hidden="1" x14ac:dyDescent="0.3">
      <c r="A478" s="40">
        <v>50</v>
      </c>
      <c r="B478" s="40" t="s">
        <v>551</v>
      </c>
      <c r="C478" s="40" t="s">
        <v>550</v>
      </c>
      <c r="D478" s="40" t="s">
        <v>549</v>
      </c>
      <c r="E478" s="123" t="s">
        <v>553</v>
      </c>
      <c r="F478" s="121" t="s">
        <v>255</v>
      </c>
      <c r="G478" s="121" t="s">
        <v>256</v>
      </c>
      <c r="H478" s="40">
        <v>35</v>
      </c>
      <c r="I478" s="48">
        <v>43430</v>
      </c>
      <c r="J478" s="48">
        <v>43466</v>
      </c>
      <c r="K478" s="48">
        <v>43569</v>
      </c>
      <c r="L478" s="49">
        <v>36</v>
      </c>
      <c r="M478" s="49">
        <v>139</v>
      </c>
      <c r="N478" s="40">
        <v>9300</v>
      </c>
      <c r="O478" s="42">
        <f t="shared" si="63"/>
        <v>65658</v>
      </c>
      <c r="Q478" s="42">
        <v>700</v>
      </c>
      <c r="R478" s="42">
        <f t="shared" si="62"/>
        <v>16.25</v>
      </c>
      <c r="S478" s="42">
        <f t="shared" si="64"/>
        <v>4942</v>
      </c>
      <c r="T478" s="40">
        <v>11375</v>
      </c>
      <c r="X478" s="42">
        <v>480</v>
      </c>
      <c r="Y478" s="42">
        <f t="shared" si="65"/>
        <v>3388.7999999999997</v>
      </c>
      <c r="Z478" s="42">
        <f t="shared" si="66"/>
        <v>80307.5</v>
      </c>
      <c r="AA478" s="42">
        <f t="shared" si="67"/>
        <v>14649.5</v>
      </c>
    </row>
    <row r="479" spans="1:27" hidden="1" x14ac:dyDescent="0.3">
      <c r="A479" s="40">
        <v>51</v>
      </c>
      <c r="B479" s="40" t="s">
        <v>551</v>
      </c>
      <c r="C479" s="40" t="s">
        <v>550</v>
      </c>
      <c r="D479" s="40" t="s">
        <v>549</v>
      </c>
      <c r="E479" s="123" t="s">
        <v>552</v>
      </c>
      <c r="F479" s="121" t="s">
        <v>258</v>
      </c>
      <c r="G479" s="121" t="s">
        <v>259</v>
      </c>
      <c r="H479" s="40">
        <v>35</v>
      </c>
      <c r="I479" s="48">
        <v>43435</v>
      </c>
      <c r="J479" s="48">
        <v>43471</v>
      </c>
      <c r="K479" s="48">
        <v>43570</v>
      </c>
      <c r="L479" s="49">
        <v>36</v>
      </c>
      <c r="M479" s="49">
        <v>135</v>
      </c>
      <c r="N479" s="40">
        <v>9300</v>
      </c>
      <c r="O479" s="42">
        <f t="shared" si="63"/>
        <v>65658</v>
      </c>
      <c r="P479" s="121"/>
      <c r="Q479" s="42">
        <v>220</v>
      </c>
      <c r="R479" s="42">
        <f t="shared" si="62"/>
        <v>16.25</v>
      </c>
      <c r="S479" s="42">
        <f t="shared" si="64"/>
        <v>1553.2</v>
      </c>
      <c r="T479" s="67">
        <v>3575</v>
      </c>
      <c r="U479" s="121"/>
      <c r="V479" s="121"/>
      <c r="X479" s="42">
        <v>368</v>
      </c>
      <c r="Y479" s="42">
        <f t="shared" si="65"/>
        <v>2598.08</v>
      </c>
      <c r="Z479" s="42">
        <f t="shared" si="66"/>
        <v>25239.5</v>
      </c>
      <c r="AA479" s="42">
        <f t="shared" si="67"/>
        <v>-40418.5</v>
      </c>
    </row>
    <row r="480" spans="1:27" hidden="1" x14ac:dyDescent="0.3">
      <c r="A480" s="40">
        <v>52</v>
      </c>
      <c r="B480" s="40" t="s">
        <v>551</v>
      </c>
      <c r="C480" s="40" t="s">
        <v>550</v>
      </c>
      <c r="D480" s="40" t="s">
        <v>549</v>
      </c>
      <c r="E480" s="123" t="s">
        <v>548</v>
      </c>
      <c r="F480" s="121" t="s">
        <v>261</v>
      </c>
      <c r="G480" s="121" t="s">
        <v>262</v>
      </c>
      <c r="H480" s="40">
        <v>35</v>
      </c>
      <c r="I480" s="48">
        <v>43431</v>
      </c>
      <c r="J480" s="48">
        <v>43468</v>
      </c>
      <c r="K480" s="48">
        <v>43568</v>
      </c>
      <c r="L480" s="49">
        <v>37</v>
      </c>
      <c r="M480" s="49">
        <v>137</v>
      </c>
      <c r="N480" s="40">
        <v>9200</v>
      </c>
      <c r="O480" s="42">
        <f t="shared" si="63"/>
        <v>64951.999999999993</v>
      </c>
      <c r="Q480" s="42">
        <v>732</v>
      </c>
      <c r="R480" s="42">
        <f t="shared" si="62"/>
        <v>16.25</v>
      </c>
      <c r="S480" s="42">
        <f t="shared" si="64"/>
        <v>5167.92</v>
      </c>
      <c r="T480" s="40">
        <v>11895</v>
      </c>
      <c r="X480" s="42">
        <v>496</v>
      </c>
      <c r="Y480" s="42">
        <f t="shared" si="65"/>
        <v>3501.7599999999998</v>
      </c>
      <c r="Z480" s="42">
        <f t="shared" si="66"/>
        <v>83978.7</v>
      </c>
      <c r="AA480" s="42">
        <f t="shared" si="67"/>
        <v>19026.700000000004</v>
      </c>
    </row>
    <row r="481" spans="1:27" hidden="1" x14ac:dyDescent="0.3">
      <c r="A481" s="40">
        <v>875</v>
      </c>
      <c r="B481" s="40" t="s">
        <v>551</v>
      </c>
      <c r="C481" s="40" t="s">
        <v>1513</v>
      </c>
      <c r="D481" s="40" t="s">
        <v>1514</v>
      </c>
      <c r="E481" s="123" t="s">
        <v>1515</v>
      </c>
      <c r="F481" s="121" t="s">
        <v>261</v>
      </c>
      <c r="G481" s="121" t="s">
        <v>262</v>
      </c>
      <c r="H481" s="40">
        <v>35</v>
      </c>
      <c r="I481" s="48">
        <v>43431</v>
      </c>
      <c r="J481" s="48">
        <v>43462</v>
      </c>
      <c r="K481" s="48">
        <v>43573</v>
      </c>
      <c r="L481" s="49">
        <v>31</v>
      </c>
      <c r="M481" s="49">
        <v>142</v>
      </c>
      <c r="N481" s="40">
        <v>7251</v>
      </c>
      <c r="O481" s="42">
        <f t="shared" si="63"/>
        <v>51192.06</v>
      </c>
      <c r="Q481" s="42">
        <v>825</v>
      </c>
      <c r="R481" s="42">
        <f t="shared" si="62"/>
        <v>16.25</v>
      </c>
      <c r="S481" s="42">
        <f t="shared" si="64"/>
        <v>5824.5</v>
      </c>
      <c r="T481" s="40">
        <f t="shared" ref="T481:T486" si="68">Q481*16.25</f>
        <v>13406.25</v>
      </c>
      <c r="U481" s="42">
        <f>405/33*35</f>
        <v>429.54545454545456</v>
      </c>
      <c r="W481" s="121"/>
      <c r="X481" s="49">
        <f t="shared" ref="X481:X527" si="69">Q481-78</f>
        <v>747</v>
      </c>
      <c r="Y481" s="42">
        <f t="shared" si="65"/>
        <v>5273.82</v>
      </c>
      <c r="Z481" s="42">
        <f t="shared" si="66"/>
        <v>94648.125</v>
      </c>
      <c r="AA481" s="42">
        <f t="shared" si="67"/>
        <v>43456.065000000002</v>
      </c>
    </row>
    <row r="482" spans="1:27" hidden="1" x14ac:dyDescent="0.3">
      <c r="A482" s="40">
        <v>876</v>
      </c>
      <c r="B482" s="40" t="s">
        <v>551</v>
      </c>
      <c r="C482" s="40" t="s">
        <v>1513</v>
      </c>
      <c r="D482" s="40" t="s">
        <v>1514</v>
      </c>
      <c r="E482" s="123" t="s">
        <v>1516</v>
      </c>
      <c r="F482" s="121" t="s">
        <v>243</v>
      </c>
      <c r="G482" s="121" t="s">
        <v>264</v>
      </c>
      <c r="H482" s="40">
        <v>35</v>
      </c>
      <c r="I482" s="48">
        <v>43433</v>
      </c>
      <c r="J482" s="48">
        <v>43430</v>
      </c>
      <c r="K482" s="48">
        <v>43570</v>
      </c>
      <c r="L482" s="49">
        <v>-3</v>
      </c>
      <c r="M482" s="49">
        <v>137</v>
      </c>
      <c r="N482" s="40">
        <v>7486</v>
      </c>
      <c r="O482" s="42">
        <f t="shared" si="63"/>
        <v>52851.159999999996</v>
      </c>
      <c r="Q482" s="42">
        <v>820</v>
      </c>
      <c r="R482" s="42">
        <f t="shared" si="62"/>
        <v>16.25</v>
      </c>
      <c r="S482" s="42">
        <f t="shared" si="64"/>
        <v>5789.2</v>
      </c>
      <c r="T482" s="40">
        <f t="shared" si="68"/>
        <v>13325</v>
      </c>
      <c r="U482" s="42">
        <f>595/50*35</f>
        <v>416.5</v>
      </c>
      <c r="W482" s="121"/>
      <c r="X482" s="49">
        <f t="shared" si="69"/>
        <v>742</v>
      </c>
      <c r="Y482" s="42">
        <f t="shared" si="65"/>
        <v>5238.5199999999995</v>
      </c>
      <c r="Z482" s="42">
        <f t="shared" si="66"/>
        <v>94074.5</v>
      </c>
      <c r="AA482" s="42">
        <f t="shared" si="67"/>
        <v>41223.340000000004</v>
      </c>
    </row>
    <row r="483" spans="1:27" hidden="1" x14ac:dyDescent="0.3">
      <c r="A483" s="40">
        <v>877</v>
      </c>
      <c r="B483" s="40" t="s">
        <v>551</v>
      </c>
      <c r="C483" s="40" t="s">
        <v>1513</v>
      </c>
      <c r="D483" s="40" t="s">
        <v>1514</v>
      </c>
      <c r="E483" s="123" t="s">
        <v>1517</v>
      </c>
      <c r="F483" s="121" t="s">
        <v>266</v>
      </c>
      <c r="G483" s="121" t="s">
        <v>267</v>
      </c>
      <c r="H483" s="40">
        <v>35</v>
      </c>
      <c r="I483" s="48">
        <v>43432</v>
      </c>
      <c r="J483" s="48">
        <v>43461</v>
      </c>
      <c r="K483" s="48">
        <v>43572</v>
      </c>
      <c r="L483" s="49">
        <v>29</v>
      </c>
      <c r="M483" s="49">
        <v>140</v>
      </c>
      <c r="N483" s="40">
        <v>7251</v>
      </c>
      <c r="O483" s="42">
        <f t="shared" si="63"/>
        <v>51192.06</v>
      </c>
      <c r="Q483" s="42">
        <v>804</v>
      </c>
      <c r="R483" s="42">
        <f t="shared" si="62"/>
        <v>16.25</v>
      </c>
      <c r="S483" s="42">
        <f t="shared" si="64"/>
        <v>5676.24</v>
      </c>
      <c r="T483" s="40">
        <f t="shared" si="68"/>
        <v>13065</v>
      </c>
      <c r="U483" s="42">
        <f>484/50*35</f>
        <v>338.8</v>
      </c>
      <c r="W483" s="121"/>
      <c r="X483" s="49">
        <f t="shared" si="69"/>
        <v>726</v>
      </c>
      <c r="Y483" s="42">
        <f t="shared" si="65"/>
        <v>5125.5600000000004</v>
      </c>
      <c r="Z483" s="42">
        <f t="shared" si="66"/>
        <v>92238.9</v>
      </c>
      <c r="AA483" s="42">
        <f t="shared" si="67"/>
        <v>41046.839999999997</v>
      </c>
    </row>
    <row r="484" spans="1:27" hidden="1" x14ac:dyDescent="0.3">
      <c r="A484" s="40">
        <v>878</v>
      </c>
      <c r="B484" s="40" t="s">
        <v>551</v>
      </c>
      <c r="C484" s="40" t="s">
        <v>1513</v>
      </c>
      <c r="D484" s="40" t="s">
        <v>1514</v>
      </c>
      <c r="E484" s="123" t="s">
        <v>1518</v>
      </c>
      <c r="F484" s="121" t="s">
        <v>269</v>
      </c>
      <c r="G484" s="121" t="s">
        <v>270</v>
      </c>
      <c r="H484" s="40">
        <v>35</v>
      </c>
      <c r="I484" s="48">
        <v>43432</v>
      </c>
      <c r="J484" s="48">
        <v>43463</v>
      </c>
      <c r="K484" s="48">
        <v>43574</v>
      </c>
      <c r="L484" s="49">
        <v>31</v>
      </c>
      <c r="M484" s="49">
        <v>142</v>
      </c>
      <c r="N484" s="40">
        <v>7887</v>
      </c>
      <c r="O484" s="42">
        <f t="shared" si="63"/>
        <v>55682.22</v>
      </c>
      <c r="Q484" s="42">
        <v>845</v>
      </c>
      <c r="R484" s="42">
        <f t="shared" si="62"/>
        <v>16.25</v>
      </c>
      <c r="S484" s="42">
        <f t="shared" si="64"/>
        <v>5965.7</v>
      </c>
      <c r="T484" s="40">
        <f t="shared" si="68"/>
        <v>13731.25</v>
      </c>
      <c r="U484" s="42">
        <f>425/40*35</f>
        <v>371.875</v>
      </c>
      <c r="W484" s="121"/>
      <c r="X484" s="49">
        <f t="shared" si="69"/>
        <v>767</v>
      </c>
      <c r="Y484" s="42">
        <f t="shared" si="65"/>
        <v>5415.0199999999995</v>
      </c>
      <c r="Z484" s="42">
        <f t="shared" si="66"/>
        <v>96942.625</v>
      </c>
      <c r="AA484" s="42">
        <f t="shared" si="67"/>
        <v>41260.404999999999</v>
      </c>
    </row>
    <row r="485" spans="1:27" hidden="1" x14ac:dyDescent="0.3">
      <c r="A485" s="40">
        <v>879</v>
      </c>
      <c r="B485" s="40" t="s">
        <v>551</v>
      </c>
      <c r="C485" s="40" t="s">
        <v>1513</v>
      </c>
      <c r="D485" s="40" t="s">
        <v>1514</v>
      </c>
      <c r="E485" s="123" t="s">
        <v>1519</v>
      </c>
      <c r="F485" s="121" t="s">
        <v>272</v>
      </c>
      <c r="G485" s="121" t="s">
        <v>273</v>
      </c>
      <c r="H485" s="40">
        <v>35</v>
      </c>
      <c r="I485" s="48">
        <v>43431</v>
      </c>
      <c r="J485" s="48">
        <v>43462</v>
      </c>
      <c r="K485" s="48">
        <v>43573</v>
      </c>
      <c r="L485" s="49">
        <v>31</v>
      </c>
      <c r="M485" s="49">
        <v>142</v>
      </c>
      <c r="N485" s="40">
        <v>8151</v>
      </c>
      <c r="O485" s="42">
        <f t="shared" si="63"/>
        <v>57546.06</v>
      </c>
      <c r="Q485" s="42">
        <v>810</v>
      </c>
      <c r="R485" s="42">
        <f t="shared" si="62"/>
        <v>16.25</v>
      </c>
      <c r="S485" s="42">
        <f t="shared" si="64"/>
        <v>5718.5999999999995</v>
      </c>
      <c r="T485" s="40">
        <f t="shared" si="68"/>
        <v>13162.5</v>
      </c>
      <c r="U485" s="42">
        <v>420</v>
      </c>
      <c r="W485" s="121"/>
      <c r="X485" s="49">
        <f t="shared" si="69"/>
        <v>732</v>
      </c>
      <c r="Y485" s="42">
        <f t="shared" si="65"/>
        <v>5167.92</v>
      </c>
      <c r="Z485" s="42">
        <f t="shared" si="66"/>
        <v>92927.249999999985</v>
      </c>
      <c r="AA485" s="42">
        <f t="shared" si="67"/>
        <v>35381.189999999988</v>
      </c>
    </row>
    <row r="486" spans="1:27" hidden="1" x14ac:dyDescent="0.3">
      <c r="A486" s="40">
        <v>880</v>
      </c>
      <c r="B486" s="40" t="s">
        <v>551</v>
      </c>
      <c r="C486" s="40" t="s">
        <v>1513</v>
      </c>
      <c r="D486" s="40" t="s">
        <v>1514</v>
      </c>
      <c r="E486" s="123" t="s">
        <v>1520</v>
      </c>
      <c r="F486" s="121" t="s">
        <v>275</v>
      </c>
      <c r="G486" s="121" t="s">
        <v>276</v>
      </c>
      <c r="H486" s="40">
        <v>35</v>
      </c>
      <c r="I486" s="48">
        <v>43432</v>
      </c>
      <c r="J486" s="48">
        <v>43463</v>
      </c>
      <c r="K486" s="48">
        <v>43575</v>
      </c>
      <c r="L486" s="49">
        <v>31</v>
      </c>
      <c r="M486" s="49">
        <v>143</v>
      </c>
      <c r="N486" s="40">
        <v>8201</v>
      </c>
      <c r="O486" s="42">
        <f t="shared" si="63"/>
        <v>57899.06</v>
      </c>
      <c r="Q486" s="42">
        <v>810</v>
      </c>
      <c r="R486" s="42">
        <f t="shared" si="62"/>
        <v>16.25</v>
      </c>
      <c r="S486" s="42">
        <f t="shared" si="64"/>
        <v>5718.5999999999995</v>
      </c>
      <c r="T486" s="40">
        <f t="shared" si="68"/>
        <v>13162.5</v>
      </c>
      <c r="U486" s="42">
        <v>490</v>
      </c>
      <c r="W486" s="121"/>
      <c r="X486" s="49">
        <f t="shared" si="69"/>
        <v>732</v>
      </c>
      <c r="Y486" s="42">
        <f t="shared" si="65"/>
        <v>5167.92</v>
      </c>
      <c r="Z486" s="42">
        <f t="shared" si="66"/>
        <v>92927.249999999985</v>
      </c>
      <c r="AA486" s="42">
        <f t="shared" si="67"/>
        <v>35028.189999999988</v>
      </c>
    </row>
    <row r="487" spans="1:27" hidden="1" x14ac:dyDescent="0.3">
      <c r="A487" s="40">
        <v>881</v>
      </c>
      <c r="B487" s="40" t="s">
        <v>551</v>
      </c>
      <c r="C487" s="40" t="s">
        <v>1513</v>
      </c>
      <c r="D487" s="40" t="s">
        <v>1514</v>
      </c>
      <c r="E487" s="123" t="s">
        <v>1521</v>
      </c>
      <c r="F487" s="121" t="s">
        <v>278</v>
      </c>
      <c r="G487" s="121" t="s">
        <v>279</v>
      </c>
      <c r="H487" s="40">
        <v>35</v>
      </c>
      <c r="I487" s="48">
        <v>43431</v>
      </c>
      <c r="J487" s="48">
        <v>43462</v>
      </c>
      <c r="K487" s="48">
        <v>43576</v>
      </c>
      <c r="L487" s="49">
        <v>31</v>
      </c>
      <c r="M487" s="49">
        <v>145</v>
      </c>
      <c r="N487" s="40">
        <v>8101</v>
      </c>
      <c r="O487" s="42">
        <f t="shared" si="63"/>
        <v>57193.06</v>
      </c>
      <c r="Q487" s="42">
        <v>810</v>
      </c>
      <c r="R487" s="42">
        <f t="shared" si="62"/>
        <v>17</v>
      </c>
      <c r="S487" s="42">
        <f t="shared" si="64"/>
        <v>5718.5999999999995</v>
      </c>
      <c r="T487" s="40">
        <f>Q487*17</f>
        <v>13770</v>
      </c>
      <c r="U487" s="42">
        <v>400</v>
      </c>
      <c r="W487" s="121"/>
      <c r="X487" s="49">
        <f t="shared" si="69"/>
        <v>732</v>
      </c>
      <c r="Y487" s="42">
        <f t="shared" si="65"/>
        <v>5167.92</v>
      </c>
      <c r="Z487" s="42">
        <f t="shared" si="66"/>
        <v>97216.2</v>
      </c>
      <c r="AA487" s="42">
        <f t="shared" si="67"/>
        <v>40023.14</v>
      </c>
    </row>
    <row r="488" spans="1:27" hidden="1" x14ac:dyDescent="0.3">
      <c r="A488" s="40">
        <v>882</v>
      </c>
      <c r="B488" s="121" t="s">
        <v>551</v>
      </c>
      <c r="C488" s="121" t="s">
        <v>1513</v>
      </c>
      <c r="D488" s="121" t="s">
        <v>1514</v>
      </c>
      <c r="E488" s="123" t="s">
        <v>1522</v>
      </c>
      <c r="F488" s="121" t="s">
        <v>281</v>
      </c>
      <c r="G488" s="121" t="s">
        <v>282</v>
      </c>
      <c r="H488" s="121">
        <v>35</v>
      </c>
      <c r="I488" s="48">
        <v>43433</v>
      </c>
      <c r="J488" s="48">
        <v>43462</v>
      </c>
      <c r="K488" s="48">
        <v>43573</v>
      </c>
      <c r="L488" s="49">
        <v>29</v>
      </c>
      <c r="M488" s="49">
        <v>140</v>
      </c>
      <c r="N488" s="121">
        <v>7851</v>
      </c>
      <c r="O488" s="42">
        <f t="shared" si="63"/>
        <v>55428.06</v>
      </c>
      <c r="P488" s="121"/>
      <c r="Q488" s="42">
        <v>780</v>
      </c>
      <c r="R488" s="42">
        <f t="shared" si="62"/>
        <v>16.25</v>
      </c>
      <c r="S488" s="42">
        <f t="shared" si="64"/>
        <v>5506.7999999999993</v>
      </c>
      <c r="T488" s="121">
        <f>Q488*16.25</f>
        <v>12675</v>
      </c>
      <c r="U488" s="42">
        <v>440</v>
      </c>
      <c r="V488" s="121"/>
      <c r="W488" s="121"/>
      <c r="X488" s="49">
        <f t="shared" si="69"/>
        <v>702</v>
      </c>
      <c r="Y488" s="42">
        <f t="shared" si="65"/>
        <v>4956.12</v>
      </c>
      <c r="Z488" s="42">
        <f t="shared" si="66"/>
        <v>89485.499999999985</v>
      </c>
      <c r="AA488" s="42">
        <f t="shared" si="67"/>
        <v>34057.439999999988</v>
      </c>
    </row>
    <row r="489" spans="1:27" hidden="1" x14ac:dyDescent="0.3">
      <c r="A489" s="40">
        <v>883</v>
      </c>
      <c r="B489" s="40" t="s">
        <v>551</v>
      </c>
      <c r="C489" s="121" t="s">
        <v>1513</v>
      </c>
      <c r="D489" s="40" t="s">
        <v>1514</v>
      </c>
      <c r="E489" s="123" t="s">
        <v>1523</v>
      </c>
      <c r="F489" s="121" t="s">
        <v>284</v>
      </c>
      <c r="G489" s="121" t="s">
        <v>285</v>
      </c>
      <c r="H489" s="40">
        <v>35</v>
      </c>
      <c r="I489" s="48">
        <v>43430</v>
      </c>
      <c r="J489" s="48">
        <v>43462</v>
      </c>
      <c r="K489" s="48">
        <v>43571</v>
      </c>
      <c r="L489" s="49">
        <v>32</v>
      </c>
      <c r="M489" s="49">
        <v>141</v>
      </c>
      <c r="N489" s="40">
        <v>7211</v>
      </c>
      <c r="O489" s="42">
        <f t="shared" si="63"/>
        <v>50909.66</v>
      </c>
      <c r="Q489" s="42">
        <v>850</v>
      </c>
      <c r="R489" s="42">
        <f t="shared" si="62"/>
        <v>16.25</v>
      </c>
      <c r="S489" s="42">
        <f t="shared" si="64"/>
        <v>6001</v>
      </c>
      <c r="T489" s="121">
        <f>Q489*16.25</f>
        <v>13812.5</v>
      </c>
      <c r="U489" s="42">
        <v>390</v>
      </c>
      <c r="V489" s="121"/>
      <c r="W489" s="121"/>
      <c r="X489" s="49">
        <f t="shared" si="69"/>
        <v>772</v>
      </c>
      <c r="Y489" s="42">
        <f t="shared" si="65"/>
        <v>5450.32</v>
      </c>
      <c r="Z489" s="42">
        <f t="shared" si="66"/>
        <v>97516.25</v>
      </c>
      <c r="AA489" s="42">
        <f t="shared" si="67"/>
        <v>46606.59</v>
      </c>
    </row>
    <row r="490" spans="1:27" hidden="1" x14ac:dyDescent="0.3">
      <c r="A490" s="40">
        <v>884</v>
      </c>
      <c r="B490" s="40" t="s">
        <v>551</v>
      </c>
      <c r="C490" s="121" t="s">
        <v>1513</v>
      </c>
      <c r="D490" s="40" t="s">
        <v>1514</v>
      </c>
      <c r="E490" s="123" t="s">
        <v>1524</v>
      </c>
      <c r="F490" s="121" t="s">
        <v>287</v>
      </c>
      <c r="G490" s="121" t="s">
        <v>288</v>
      </c>
      <c r="H490" s="40">
        <v>35</v>
      </c>
      <c r="I490" s="48">
        <v>43432</v>
      </c>
      <c r="J490" s="48">
        <v>43461</v>
      </c>
      <c r="K490" s="48">
        <v>43571</v>
      </c>
      <c r="L490" s="49">
        <v>29</v>
      </c>
      <c r="M490" s="49">
        <v>139</v>
      </c>
      <c r="N490" s="40">
        <v>7849</v>
      </c>
      <c r="O490" s="42">
        <f t="shared" si="63"/>
        <v>55413.94</v>
      </c>
      <c r="Q490" s="42">
        <v>850</v>
      </c>
      <c r="R490" s="42">
        <f t="shared" si="62"/>
        <v>16.25</v>
      </c>
      <c r="S490" s="42">
        <f t="shared" si="64"/>
        <v>6001</v>
      </c>
      <c r="T490" s="121">
        <f>Q490*16.25</f>
        <v>13812.5</v>
      </c>
      <c r="U490" s="42">
        <v>380</v>
      </c>
      <c r="V490" s="121"/>
      <c r="W490" s="121"/>
      <c r="X490" s="49">
        <f t="shared" si="69"/>
        <v>772</v>
      </c>
      <c r="Y490" s="42">
        <f t="shared" si="65"/>
        <v>5450.32</v>
      </c>
      <c r="Z490" s="42">
        <f t="shared" si="66"/>
        <v>97516.25</v>
      </c>
      <c r="AA490" s="42">
        <f t="shared" si="67"/>
        <v>42102.31</v>
      </c>
    </row>
    <row r="491" spans="1:27" hidden="1" x14ac:dyDescent="0.3">
      <c r="A491" s="40">
        <v>885</v>
      </c>
      <c r="B491" s="40" t="s">
        <v>551</v>
      </c>
      <c r="C491" s="121" t="s">
        <v>1513</v>
      </c>
      <c r="D491" s="40" t="s">
        <v>1514</v>
      </c>
      <c r="E491" s="123" t="s">
        <v>1525</v>
      </c>
      <c r="F491" s="121" t="s">
        <v>290</v>
      </c>
      <c r="G491" s="121" t="s">
        <v>291</v>
      </c>
      <c r="H491" s="40">
        <v>35</v>
      </c>
      <c r="I491" s="48">
        <v>43432</v>
      </c>
      <c r="J491" s="48">
        <v>43462</v>
      </c>
      <c r="K491" s="48">
        <v>43572</v>
      </c>
      <c r="L491" s="49">
        <v>30</v>
      </c>
      <c r="M491" s="49">
        <v>140</v>
      </c>
      <c r="N491" s="40">
        <v>7849</v>
      </c>
      <c r="O491" s="42">
        <f t="shared" si="63"/>
        <v>55413.94</v>
      </c>
      <c r="Q491" s="42">
        <v>850</v>
      </c>
      <c r="R491" s="42">
        <f t="shared" si="62"/>
        <v>15.5</v>
      </c>
      <c r="S491" s="42">
        <f t="shared" si="64"/>
        <v>6001</v>
      </c>
      <c r="T491" s="121">
        <f>Q491*15.5</f>
        <v>13175</v>
      </c>
      <c r="U491" s="42">
        <v>490</v>
      </c>
      <c r="V491" s="121"/>
      <c r="W491" s="121"/>
      <c r="X491" s="49">
        <f t="shared" si="69"/>
        <v>772</v>
      </c>
      <c r="Y491" s="42">
        <f t="shared" si="65"/>
        <v>5450.32</v>
      </c>
      <c r="Z491" s="42">
        <f t="shared" si="66"/>
        <v>93015.5</v>
      </c>
      <c r="AA491" s="42">
        <f t="shared" si="67"/>
        <v>37601.56</v>
      </c>
    </row>
    <row r="492" spans="1:27" hidden="1" x14ac:dyDescent="0.3">
      <c r="A492" s="40">
        <v>886</v>
      </c>
      <c r="B492" s="40" t="s">
        <v>551</v>
      </c>
      <c r="C492" s="121" t="s">
        <v>1513</v>
      </c>
      <c r="D492" s="40" t="s">
        <v>1514</v>
      </c>
      <c r="E492" s="123" t="s">
        <v>1526</v>
      </c>
      <c r="F492" s="121" t="s">
        <v>293</v>
      </c>
      <c r="G492" s="121" t="s">
        <v>294</v>
      </c>
      <c r="H492" s="40">
        <v>35</v>
      </c>
      <c r="I492" s="48">
        <v>43432</v>
      </c>
      <c r="J492" s="48">
        <v>43463</v>
      </c>
      <c r="K492" s="48">
        <v>43570</v>
      </c>
      <c r="L492" s="49">
        <v>31</v>
      </c>
      <c r="M492" s="49">
        <v>138</v>
      </c>
      <c r="N492" s="40">
        <v>8001</v>
      </c>
      <c r="O492" s="42">
        <f t="shared" si="63"/>
        <v>56487.06</v>
      </c>
      <c r="Q492" s="42">
        <v>850</v>
      </c>
      <c r="R492" s="42">
        <f t="shared" si="62"/>
        <v>15.5</v>
      </c>
      <c r="S492" s="42">
        <f t="shared" si="64"/>
        <v>6001</v>
      </c>
      <c r="T492" s="121">
        <f>Q492*15.5</f>
        <v>13175</v>
      </c>
      <c r="U492" s="42">
        <v>420</v>
      </c>
      <c r="V492" s="121"/>
      <c r="W492" s="121"/>
      <c r="X492" s="49">
        <f t="shared" si="69"/>
        <v>772</v>
      </c>
      <c r="Y492" s="42">
        <f t="shared" si="65"/>
        <v>5450.32</v>
      </c>
      <c r="Z492" s="42">
        <f t="shared" si="66"/>
        <v>93015.5</v>
      </c>
      <c r="AA492" s="42">
        <f t="shared" si="67"/>
        <v>36528.44</v>
      </c>
    </row>
    <row r="493" spans="1:27" hidden="1" x14ac:dyDescent="0.3">
      <c r="A493" s="40">
        <v>887</v>
      </c>
      <c r="B493" s="40" t="s">
        <v>551</v>
      </c>
      <c r="C493" s="121" t="s">
        <v>1513</v>
      </c>
      <c r="D493" s="40" t="s">
        <v>1514</v>
      </c>
      <c r="E493" s="123" t="s">
        <v>1527</v>
      </c>
      <c r="F493" s="121" t="s">
        <v>296</v>
      </c>
      <c r="G493" s="121" t="s">
        <v>297</v>
      </c>
      <c r="H493" s="40">
        <v>35</v>
      </c>
      <c r="I493" s="48">
        <v>43433</v>
      </c>
      <c r="J493" s="48">
        <v>43461</v>
      </c>
      <c r="K493" s="48">
        <v>43572</v>
      </c>
      <c r="L493" s="49">
        <v>28</v>
      </c>
      <c r="M493" s="49">
        <v>139</v>
      </c>
      <c r="N493" s="40">
        <v>7751</v>
      </c>
      <c r="O493" s="42">
        <f t="shared" si="63"/>
        <v>54722.06</v>
      </c>
      <c r="Q493" s="42">
        <v>840</v>
      </c>
      <c r="R493" s="42">
        <f t="shared" ref="R493:R556" si="70">T493/Q493</f>
        <v>15.5</v>
      </c>
      <c r="S493" s="42">
        <f t="shared" si="64"/>
        <v>5930.4</v>
      </c>
      <c r="T493" s="121">
        <f>Q493*15.5</f>
        <v>13020</v>
      </c>
      <c r="U493" s="42">
        <v>650</v>
      </c>
      <c r="V493" s="121"/>
      <c r="W493" s="121"/>
      <c r="X493" s="49">
        <f t="shared" si="69"/>
        <v>762</v>
      </c>
      <c r="Y493" s="42">
        <f t="shared" si="65"/>
        <v>5379.72</v>
      </c>
      <c r="Z493" s="42">
        <f t="shared" si="66"/>
        <v>91921.2</v>
      </c>
      <c r="AA493" s="42">
        <f t="shared" si="67"/>
        <v>37199.14</v>
      </c>
    </row>
    <row r="494" spans="1:27" hidden="1" x14ac:dyDescent="0.3">
      <c r="A494" s="40">
        <v>888</v>
      </c>
      <c r="B494" s="40" t="s">
        <v>551</v>
      </c>
      <c r="C494" s="121" t="s">
        <v>1513</v>
      </c>
      <c r="D494" s="40" t="s">
        <v>1514</v>
      </c>
      <c r="E494" s="123" t="s">
        <v>1528</v>
      </c>
      <c r="F494" s="121" t="s">
        <v>299</v>
      </c>
      <c r="G494" s="121" t="s">
        <v>300</v>
      </c>
      <c r="H494" s="40">
        <v>35</v>
      </c>
      <c r="I494" s="48">
        <v>43432</v>
      </c>
      <c r="J494" s="48">
        <v>43463</v>
      </c>
      <c r="K494" s="48">
        <v>43574</v>
      </c>
      <c r="L494" s="49">
        <v>31</v>
      </c>
      <c r="M494" s="49">
        <v>142</v>
      </c>
      <c r="N494" s="40">
        <v>7801</v>
      </c>
      <c r="O494" s="42">
        <f t="shared" si="63"/>
        <v>55075.06</v>
      </c>
      <c r="Q494" s="42">
        <v>860</v>
      </c>
      <c r="R494" s="42">
        <f t="shared" si="70"/>
        <v>15.5</v>
      </c>
      <c r="S494" s="42">
        <f t="shared" si="64"/>
        <v>6071.6</v>
      </c>
      <c r="T494" s="40">
        <f>Q494*15.5</f>
        <v>13330</v>
      </c>
      <c r="U494" s="42">
        <f>800/80*35</f>
        <v>350</v>
      </c>
      <c r="W494" s="121"/>
      <c r="X494" s="49">
        <f t="shared" si="69"/>
        <v>782</v>
      </c>
      <c r="Y494" s="42">
        <f t="shared" si="65"/>
        <v>5520.9199999999992</v>
      </c>
      <c r="Z494" s="42">
        <f t="shared" si="66"/>
        <v>94109.8</v>
      </c>
      <c r="AA494" s="42">
        <f t="shared" si="67"/>
        <v>39034.740000000005</v>
      </c>
    </row>
    <row r="495" spans="1:27" hidden="1" x14ac:dyDescent="0.3">
      <c r="A495" s="40">
        <v>889</v>
      </c>
      <c r="B495" s="40" t="s">
        <v>551</v>
      </c>
      <c r="C495" s="121" t="s">
        <v>1513</v>
      </c>
      <c r="D495" s="40" t="s">
        <v>1514</v>
      </c>
      <c r="E495" s="123" t="s">
        <v>1529</v>
      </c>
      <c r="F495" s="121" t="s">
        <v>302</v>
      </c>
      <c r="G495" s="121" t="s">
        <v>303</v>
      </c>
      <c r="H495" s="40">
        <v>35</v>
      </c>
      <c r="I495" s="48">
        <v>43433</v>
      </c>
      <c r="J495" s="48">
        <v>43464</v>
      </c>
      <c r="K495" s="48">
        <v>43573</v>
      </c>
      <c r="L495" s="49">
        <v>31</v>
      </c>
      <c r="M495" s="49">
        <v>140</v>
      </c>
      <c r="N495" s="40">
        <v>7851</v>
      </c>
      <c r="O495" s="42">
        <f t="shared" si="63"/>
        <v>55428.06</v>
      </c>
      <c r="Q495" s="42">
        <v>820</v>
      </c>
      <c r="R495" s="42">
        <f t="shared" si="70"/>
        <v>15.5</v>
      </c>
      <c r="S495" s="42">
        <f t="shared" si="64"/>
        <v>5789.2</v>
      </c>
      <c r="T495" s="40">
        <f>Q495*15.5</f>
        <v>12710</v>
      </c>
      <c r="U495" s="42">
        <f>300/20*35</f>
        <v>525</v>
      </c>
      <c r="W495" s="121"/>
      <c r="X495" s="49">
        <f t="shared" si="69"/>
        <v>742</v>
      </c>
      <c r="Y495" s="42">
        <f t="shared" si="65"/>
        <v>5238.5199999999995</v>
      </c>
      <c r="Z495" s="42">
        <f t="shared" si="66"/>
        <v>89732.599999999991</v>
      </c>
      <c r="AA495" s="42">
        <f t="shared" si="67"/>
        <v>34304.539999999994</v>
      </c>
    </row>
    <row r="496" spans="1:27" hidden="1" x14ac:dyDescent="0.3">
      <c r="A496" s="40">
        <v>890</v>
      </c>
      <c r="B496" s="40" t="s">
        <v>551</v>
      </c>
      <c r="C496" s="121" t="s">
        <v>1513</v>
      </c>
      <c r="D496" s="40" t="s">
        <v>1514</v>
      </c>
      <c r="E496" s="123" t="s">
        <v>1530</v>
      </c>
      <c r="F496" s="38" t="s">
        <v>1769</v>
      </c>
      <c r="G496" s="38" t="s">
        <v>149</v>
      </c>
      <c r="H496" s="40">
        <v>35</v>
      </c>
      <c r="I496" s="48">
        <v>43432</v>
      </c>
      <c r="J496" s="48">
        <v>43463</v>
      </c>
      <c r="K496" s="48">
        <v>43573</v>
      </c>
      <c r="L496" s="49">
        <v>31</v>
      </c>
      <c r="M496" s="49">
        <v>141</v>
      </c>
      <c r="N496" s="40">
        <v>7851</v>
      </c>
      <c r="O496" s="42">
        <f t="shared" si="63"/>
        <v>55428.06</v>
      </c>
      <c r="Q496" s="42">
        <v>800</v>
      </c>
      <c r="R496" s="42">
        <f t="shared" si="70"/>
        <v>16.25</v>
      </c>
      <c r="S496" s="42">
        <f t="shared" si="64"/>
        <v>5648</v>
      </c>
      <c r="T496" s="40">
        <f>Q496*16.25</f>
        <v>13000</v>
      </c>
      <c r="U496" s="42">
        <v>560</v>
      </c>
      <c r="W496" s="121"/>
      <c r="X496" s="49">
        <f t="shared" si="69"/>
        <v>722</v>
      </c>
      <c r="Y496" s="42">
        <f t="shared" si="65"/>
        <v>5097.3200000000006</v>
      </c>
      <c r="Z496" s="42">
        <f t="shared" si="66"/>
        <v>91780</v>
      </c>
      <c r="AA496" s="42">
        <f t="shared" si="67"/>
        <v>36351.94</v>
      </c>
    </row>
    <row r="497" spans="1:27" hidden="1" x14ac:dyDescent="0.3">
      <c r="A497" s="40">
        <v>891</v>
      </c>
      <c r="B497" s="40" t="s">
        <v>551</v>
      </c>
      <c r="C497" s="121" t="s">
        <v>1513</v>
      </c>
      <c r="D497" s="40" t="s">
        <v>1514</v>
      </c>
      <c r="E497" s="123" t="s">
        <v>1531</v>
      </c>
      <c r="F497" s="38" t="s">
        <v>1770</v>
      </c>
      <c r="G497" s="38" t="s">
        <v>150</v>
      </c>
      <c r="H497" s="40">
        <v>35</v>
      </c>
      <c r="I497" s="48">
        <v>43431</v>
      </c>
      <c r="J497" s="48">
        <v>43453</v>
      </c>
      <c r="K497" s="48">
        <v>43572</v>
      </c>
      <c r="L497" s="49">
        <v>22</v>
      </c>
      <c r="M497" s="49">
        <v>141</v>
      </c>
      <c r="N497" s="40">
        <v>6986</v>
      </c>
      <c r="O497" s="42">
        <f t="shared" si="63"/>
        <v>49321.159999999996</v>
      </c>
      <c r="Q497" s="42">
        <v>730</v>
      </c>
      <c r="R497" s="42">
        <f t="shared" si="70"/>
        <v>16.25</v>
      </c>
      <c r="S497" s="42">
        <f t="shared" si="64"/>
        <v>5153.8</v>
      </c>
      <c r="T497" s="40">
        <f>Q497*16.25</f>
        <v>11862.5</v>
      </c>
      <c r="U497" s="42">
        <v>550</v>
      </c>
      <c r="W497" s="121"/>
      <c r="X497" s="49">
        <f t="shared" si="69"/>
        <v>652</v>
      </c>
      <c r="Y497" s="42">
        <f t="shared" si="65"/>
        <v>4603.12</v>
      </c>
      <c r="Z497" s="42">
        <f t="shared" si="66"/>
        <v>83749.25</v>
      </c>
      <c r="AA497" s="42">
        <f t="shared" si="67"/>
        <v>34428.090000000004</v>
      </c>
    </row>
    <row r="498" spans="1:27" hidden="1" x14ac:dyDescent="0.3">
      <c r="A498" s="40">
        <v>892</v>
      </c>
      <c r="B498" s="40" t="s">
        <v>551</v>
      </c>
      <c r="C498" s="121" t="s">
        <v>1513</v>
      </c>
      <c r="D498" s="40" t="s">
        <v>1514</v>
      </c>
      <c r="E498" s="123" t="s">
        <v>1532</v>
      </c>
      <c r="F498" s="38" t="s">
        <v>1771</v>
      </c>
      <c r="G498" s="38" t="s">
        <v>151</v>
      </c>
      <c r="H498" s="40">
        <v>35</v>
      </c>
      <c r="I498" s="48">
        <v>43429</v>
      </c>
      <c r="J498" s="48">
        <v>43463</v>
      </c>
      <c r="K498" s="48">
        <v>43570</v>
      </c>
      <c r="L498" s="49">
        <v>34</v>
      </c>
      <c r="M498" s="49">
        <v>141</v>
      </c>
      <c r="N498" s="40">
        <v>7186</v>
      </c>
      <c r="O498" s="42">
        <f t="shared" si="63"/>
        <v>50733.159999999996</v>
      </c>
      <c r="Q498" s="42">
        <v>780</v>
      </c>
      <c r="R498" s="42">
        <f t="shared" si="70"/>
        <v>16.25</v>
      </c>
      <c r="S498" s="42">
        <f t="shared" si="64"/>
        <v>5506.7999999999993</v>
      </c>
      <c r="T498" s="40">
        <f>Q498*16.25</f>
        <v>12675</v>
      </c>
      <c r="U498" s="42">
        <v>550</v>
      </c>
      <c r="W498" s="121"/>
      <c r="X498" s="49">
        <f t="shared" si="69"/>
        <v>702</v>
      </c>
      <c r="Y498" s="42">
        <f t="shared" si="65"/>
        <v>4956.12</v>
      </c>
      <c r="Z498" s="42">
        <f t="shared" si="66"/>
        <v>89485.499999999985</v>
      </c>
      <c r="AA498" s="42">
        <f t="shared" si="67"/>
        <v>38752.339999999989</v>
      </c>
    </row>
    <row r="499" spans="1:27" hidden="1" x14ac:dyDescent="0.3">
      <c r="A499" s="40">
        <v>893</v>
      </c>
      <c r="B499" s="40" t="s">
        <v>551</v>
      </c>
      <c r="C499" s="121" t="s">
        <v>1513</v>
      </c>
      <c r="D499" s="40" t="s">
        <v>1514</v>
      </c>
      <c r="E499" s="123" t="s">
        <v>1533</v>
      </c>
      <c r="F499" s="38" t="s">
        <v>1772</v>
      </c>
      <c r="G499" s="38" t="s">
        <v>152</v>
      </c>
      <c r="H499" s="40">
        <v>35</v>
      </c>
      <c r="I499" s="48">
        <v>43431</v>
      </c>
      <c r="J499" s="48">
        <v>43462</v>
      </c>
      <c r="K499" s="48">
        <v>43571</v>
      </c>
      <c r="L499" s="49">
        <v>31</v>
      </c>
      <c r="M499" s="49">
        <v>140</v>
      </c>
      <c r="N499" s="40">
        <v>7751</v>
      </c>
      <c r="O499" s="42">
        <f t="shared" si="63"/>
        <v>54722.06</v>
      </c>
      <c r="Q499" s="42">
        <v>820</v>
      </c>
      <c r="R499" s="42">
        <f t="shared" si="70"/>
        <v>17</v>
      </c>
      <c r="S499" s="42">
        <f t="shared" si="64"/>
        <v>5789.2</v>
      </c>
      <c r="T499" s="40">
        <f>Q499*17</f>
        <v>13940</v>
      </c>
      <c r="U499" s="42">
        <v>450</v>
      </c>
      <c r="W499" s="121"/>
      <c r="X499" s="49">
        <f t="shared" si="69"/>
        <v>742</v>
      </c>
      <c r="Y499" s="42">
        <f t="shared" si="65"/>
        <v>5238.5199999999995</v>
      </c>
      <c r="Z499" s="42">
        <f t="shared" si="66"/>
        <v>98416.4</v>
      </c>
      <c r="AA499" s="42">
        <f t="shared" si="67"/>
        <v>43694.34</v>
      </c>
    </row>
    <row r="500" spans="1:27" hidden="1" x14ac:dyDescent="0.3">
      <c r="A500" s="40">
        <v>894</v>
      </c>
      <c r="B500" s="40" t="s">
        <v>551</v>
      </c>
      <c r="C500" s="121" t="s">
        <v>1513</v>
      </c>
      <c r="D500" s="40" t="s">
        <v>1514</v>
      </c>
      <c r="E500" s="123" t="s">
        <v>1534</v>
      </c>
      <c r="F500" s="38" t="s">
        <v>1773</v>
      </c>
      <c r="G500" s="38" t="s">
        <v>153</v>
      </c>
      <c r="H500" s="40">
        <v>35</v>
      </c>
      <c r="I500" s="48">
        <v>43432</v>
      </c>
      <c r="J500" s="48">
        <v>43464</v>
      </c>
      <c r="K500" s="48">
        <v>43573</v>
      </c>
      <c r="L500" s="49">
        <v>32</v>
      </c>
      <c r="M500" s="49">
        <v>141</v>
      </c>
      <c r="N500" s="40">
        <v>780</v>
      </c>
      <c r="O500" s="42">
        <f t="shared" si="63"/>
        <v>5506.7999999999993</v>
      </c>
      <c r="Q500" s="42">
        <v>780</v>
      </c>
      <c r="R500" s="42">
        <f t="shared" si="70"/>
        <v>16.25</v>
      </c>
      <c r="S500" s="42">
        <f t="shared" si="64"/>
        <v>5506.7999999999993</v>
      </c>
      <c r="T500" s="40">
        <f>Q500*16.25</f>
        <v>12675</v>
      </c>
      <c r="U500" s="42">
        <v>480</v>
      </c>
      <c r="W500" s="121"/>
      <c r="X500" s="49">
        <f t="shared" si="69"/>
        <v>702</v>
      </c>
      <c r="Y500" s="42">
        <f t="shared" si="65"/>
        <v>4956.12</v>
      </c>
      <c r="Z500" s="42">
        <f t="shared" si="66"/>
        <v>89485.499999999985</v>
      </c>
      <c r="AA500" s="42">
        <f t="shared" si="67"/>
        <v>83978.699999999983</v>
      </c>
    </row>
    <row r="501" spans="1:27" hidden="1" x14ac:dyDescent="0.3">
      <c r="A501" s="40">
        <v>895</v>
      </c>
      <c r="B501" s="40" t="s">
        <v>551</v>
      </c>
      <c r="C501" s="121" t="s">
        <v>1513</v>
      </c>
      <c r="D501" s="40" t="s">
        <v>1514</v>
      </c>
      <c r="E501" s="123" t="s">
        <v>1535</v>
      </c>
      <c r="F501" s="38" t="s">
        <v>1774</v>
      </c>
      <c r="G501" s="38" t="s">
        <v>147</v>
      </c>
      <c r="H501" s="40">
        <v>35</v>
      </c>
      <c r="I501" s="48">
        <v>43431</v>
      </c>
      <c r="J501" s="48">
        <v>43463</v>
      </c>
      <c r="K501" s="48">
        <v>43573</v>
      </c>
      <c r="L501" s="49">
        <v>32</v>
      </c>
      <c r="M501" s="49">
        <v>142</v>
      </c>
      <c r="N501" s="40">
        <v>7951</v>
      </c>
      <c r="O501" s="42">
        <f t="shared" si="63"/>
        <v>56134.06</v>
      </c>
      <c r="Q501" s="42">
        <v>800</v>
      </c>
      <c r="R501" s="42">
        <f t="shared" si="70"/>
        <v>15.75</v>
      </c>
      <c r="S501" s="42">
        <f t="shared" si="64"/>
        <v>5648</v>
      </c>
      <c r="T501" s="40">
        <f>Q501*15.75</f>
        <v>12600</v>
      </c>
      <c r="U501" s="42">
        <f>450/30*35</f>
        <v>525</v>
      </c>
      <c r="W501" s="121"/>
      <c r="X501" s="49">
        <f t="shared" si="69"/>
        <v>722</v>
      </c>
      <c r="Y501" s="42">
        <f t="shared" si="65"/>
        <v>5097.3200000000006</v>
      </c>
      <c r="Z501" s="42">
        <f t="shared" si="66"/>
        <v>88956</v>
      </c>
      <c r="AA501" s="42">
        <f t="shared" si="67"/>
        <v>32821.94</v>
      </c>
    </row>
    <row r="502" spans="1:27" hidden="1" x14ac:dyDescent="0.3">
      <c r="A502" s="40">
        <v>896</v>
      </c>
      <c r="B502" s="40" t="s">
        <v>551</v>
      </c>
      <c r="C502" s="121" t="s">
        <v>1513</v>
      </c>
      <c r="D502" s="40" t="s">
        <v>1514</v>
      </c>
      <c r="E502" s="123" t="s">
        <v>1536</v>
      </c>
      <c r="F502" s="38" t="s">
        <v>154</v>
      </c>
      <c r="G502" s="121" t="s">
        <v>155</v>
      </c>
      <c r="H502" s="40">
        <v>35</v>
      </c>
      <c r="I502" s="48">
        <v>43430</v>
      </c>
      <c r="J502" s="48">
        <v>43465</v>
      </c>
      <c r="K502" s="48">
        <v>43573</v>
      </c>
      <c r="L502" s="49">
        <v>35</v>
      </c>
      <c r="M502" s="49">
        <v>143</v>
      </c>
      <c r="N502" s="40">
        <v>7851</v>
      </c>
      <c r="O502" s="42">
        <f t="shared" si="63"/>
        <v>55428.06</v>
      </c>
      <c r="Q502" s="42">
        <v>620</v>
      </c>
      <c r="R502" s="42">
        <f t="shared" si="70"/>
        <v>15.75</v>
      </c>
      <c r="S502" s="42">
        <f t="shared" si="64"/>
        <v>4377.2</v>
      </c>
      <c r="T502" s="40">
        <f>Q502*15.75</f>
        <v>9765</v>
      </c>
      <c r="U502" s="42">
        <f>280/30*35</f>
        <v>326.66666666666669</v>
      </c>
      <c r="W502" s="121"/>
      <c r="X502" s="49">
        <f t="shared" si="69"/>
        <v>542</v>
      </c>
      <c r="Y502" s="42">
        <f t="shared" si="65"/>
        <v>3826.52</v>
      </c>
      <c r="Z502" s="42">
        <f t="shared" si="66"/>
        <v>68940.899999999994</v>
      </c>
      <c r="AA502" s="42">
        <f t="shared" si="67"/>
        <v>13512.839999999997</v>
      </c>
    </row>
    <row r="503" spans="1:27" hidden="1" x14ac:dyDescent="0.3">
      <c r="A503" s="40">
        <v>897</v>
      </c>
      <c r="B503" s="40" t="s">
        <v>551</v>
      </c>
      <c r="C503" s="121" t="s">
        <v>1513</v>
      </c>
      <c r="D503" s="40" t="s">
        <v>1514</v>
      </c>
      <c r="E503" s="123" t="s">
        <v>1537</v>
      </c>
      <c r="F503" s="121" t="s">
        <v>156</v>
      </c>
      <c r="G503" s="121" t="s">
        <v>157</v>
      </c>
      <c r="H503" s="40">
        <v>35</v>
      </c>
      <c r="I503" s="48">
        <v>43430</v>
      </c>
      <c r="J503" s="48">
        <v>43464</v>
      </c>
      <c r="K503" s="48">
        <v>43573</v>
      </c>
      <c r="L503" s="49">
        <v>34</v>
      </c>
      <c r="M503" s="49">
        <v>143</v>
      </c>
      <c r="N503" s="40">
        <v>7651</v>
      </c>
      <c r="O503" s="42">
        <f t="shared" si="63"/>
        <v>54016.06</v>
      </c>
      <c r="Q503" s="42">
        <v>720</v>
      </c>
      <c r="R503" s="42">
        <f t="shared" si="70"/>
        <v>15.75</v>
      </c>
      <c r="S503" s="42">
        <f t="shared" si="64"/>
        <v>5083.2</v>
      </c>
      <c r="T503" s="40">
        <f>Q503*15.75</f>
        <v>11340</v>
      </c>
      <c r="U503" s="42">
        <f>600/30*35</f>
        <v>700</v>
      </c>
      <c r="W503" s="121"/>
      <c r="X503" s="49">
        <f t="shared" si="69"/>
        <v>642</v>
      </c>
      <c r="Y503" s="42">
        <f t="shared" si="65"/>
        <v>4532.5199999999995</v>
      </c>
      <c r="Z503" s="42">
        <f t="shared" si="66"/>
        <v>80060.399999999994</v>
      </c>
      <c r="AA503" s="42">
        <f t="shared" si="67"/>
        <v>26044.339999999997</v>
      </c>
    </row>
    <row r="504" spans="1:27" hidden="1" x14ac:dyDescent="0.3">
      <c r="A504" s="40">
        <v>898</v>
      </c>
      <c r="B504" s="40" t="s">
        <v>551</v>
      </c>
      <c r="C504" s="121" t="s">
        <v>1513</v>
      </c>
      <c r="D504" s="40" t="s">
        <v>1514</v>
      </c>
      <c r="E504" s="123" t="s">
        <v>1538</v>
      </c>
      <c r="F504" s="121" t="s">
        <v>158</v>
      </c>
      <c r="G504" s="121" t="s">
        <v>159</v>
      </c>
      <c r="H504" s="40">
        <v>35</v>
      </c>
      <c r="I504" s="48">
        <v>43431</v>
      </c>
      <c r="J504" s="48">
        <v>43463</v>
      </c>
      <c r="K504" s="48">
        <v>43574</v>
      </c>
      <c r="L504" s="49">
        <v>32</v>
      </c>
      <c r="M504" s="49">
        <v>143</v>
      </c>
      <c r="N504" s="40">
        <v>7911</v>
      </c>
      <c r="O504" s="42">
        <f t="shared" si="63"/>
        <v>55851.66</v>
      </c>
      <c r="Q504" s="42">
        <v>780</v>
      </c>
      <c r="R504" s="42">
        <f t="shared" si="70"/>
        <v>15.75</v>
      </c>
      <c r="S504" s="42">
        <f t="shared" si="64"/>
        <v>5506.7999999999993</v>
      </c>
      <c r="T504" s="40">
        <f>Q504*15.75</f>
        <v>12285</v>
      </c>
      <c r="U504" s="42">
        <v>520</v>
      </c>
      <c r="W504" s="121"/>
      <c r="X504" s="49">
        <f t="shared" si="69"/>
        <v>702</v>
      </c>
      <c r="Y504" s="42">
        <f t="shared" si="65"/>
        <v>4956.12</v>
      </c>
      <c r="Z504" s="42">
        <f t="shared" si="66"/>
        <v>86732.099999999991</v>
      </c>
      <c r="AA504" s="42">
        <f t="shared" si="67"/>
        <v>30880.439999999988</v>
      </c>
    </row>
    <row r="505" spans="1:27" hidden="1" x14ac:dyDescent="0.3">
      <c r="A505" s="40">
        <v>899</v>
      </c>
      <c r="B505" s="40" t="s">
        <v>551</v>
      </c>
      <c r="C505" s="121" t="s">
        <v>1513</v>
      </c>
      <c r="D505" s="40" t="s">
        <v>1514</v>
      </c>
      <c r="E505" s="123" t="s">
        <v>1539</v>
      </c>
      <c r="F505" s="38" t="s">
        <v>1756</v>
      </c>
      <c r="G505" s="38" t="s">
        <v>136</v>
      </c>
      <c r="H505" s="121">
        <v>35</v>
      </c>
      <c r="I505" s="48">
        <v>43432</v>
      </c>
      <c r="J505" s="48">
        <v>43464</v>
      </c>
      <c r="K505" s="48">
        <v>43571</v>
      </c>
      <c r="L505" s="49">
        <v>32</v>
      </c>
      <c r="M505" s="49">
        <v>139</v>
      </c>
      <c r="N505" s="40">
        <v>7551</v>
      </c>
      <c r="O505" s="42">
        <f t="shared" si="63"/>
        <v>53310.06</v>
      </c>
      <c r="Q505" s="42">
        <v>750</v>
      </c>
      <c r="R505" s="42">
        <f t="shared" si="70"/>
        <v>16</v>
      </c>
      <c r="S505" s="42">
        <f t="shared" si="64"/>
        <v>5294.9999999999991</v>
      </c>
      <c r="T505" s="40">
        <f>Q505*16</f>
        <v>12000</v>
      </c>
      <c r="U505" s="42">
        <f>720/50*35</f>
        <v>504</v>
      </c>
      <c r="W505" s="121"/>
      <c r="X505" s="49">
        <f t="shared" si="69"/>
        <v>672</v>
      </c>
      <c r="Y505" s="42">
        <f t="shared" si="65"/>
        <v>4744.32</v>
      </c>
      <c r="Z505" s="42">
        <f t="shared" si="66"/>
        <v>84719.999999999985</v>
      </c>
      <c r="AA505" s="42">
        <f t="shared" si="67"/>
        <v>31409.939999999988</v>
      </c>
    </row>
    <row r="506" spans="1:27" hidden="1" x14ac:dyDescent="0.3">
      <c r="A506" s="40">
        <v>900</v>
      </c>
      <c r="B506" s="40" t="s">
        <v>551</v>
      </c>
      <c r="C506" s="121" t="s">
        <v>1513</v>
      </c>
      <c r="D506" s="40" t="s">
        <v>1514</v>
      </c>
      <c r="E506" s="123" t="s">
        <v>1540</v>
      </c>
      <c r="F506" s="38" t="s">
        <v>1758</v>
      </c>
      <c r="G506" s="38" t="s">
        <v>138</v>
      </c>
      <c r="H506" s="40">
        <v>35</v>
      </c>
      <c r="I506" s="48">
        <v>43430</v>
      </c>
      <c r="J506" s="48">
        <v>43464</v>
      </c>
      <c r="K506" s="48">
        <v>43571</v>
      </c>
      <c r="L506" s="49">
        <v>34</v>
      </c>
      <c r="M506" s="49">
        <v>141</v>
      </c>
      <c r="N506" s="40">
        <v>7751</v>
      </c>
      <c r="O506" s="42">
        <f t="shared" si="63"/>
        <v>54722.06</v>
      </c>
      <c r="Q506" s="42">
        <v>780</v>
      </c>
      <c r="R506" s="42">
        <f t="shared" si="70"/>
        <v>16.25</v>
      </c>
      <c r="S506" s="42">
        <f t="shared" si="64"/>
        <v>5506.7999999999993</v>
      </c>
      <c r="T506" s="40">
        <f>Q506*16.25</f>
        <v>12675</v>
      </c>
      <c r="U506" s="42">
        <f>820/50*35</f>
        <v>574</v>
      </c>
      <c r="W506" s="121"/>
      <c r="X506" s="49">
        <f t="shared" si="69"/>
        <v>702</v>
      </c>
      <c r="Y506" s="42">
        <f t="shared" si="65"/>
        <v>4956.12</v>
      </c>
      <c r="Z506" s="42">
        <f t="shared" si="66"/>
        <v>89485.499999999985</v>
      </c>
      <c r="AA506" s="42">
        <f t="shared" si="67"/>
        <v>34763.439999999988</v>
      </c>
    </row>
    <row r="507" spans="1:27" hidden="1" x14ac:dyDescent="0.3">
      <c r="A507" s="40">
        <v>901</v>
      </c>
      <c r="B507" s="40" t="s">
        <v>871</v>
      </c>
      <c r="C507" s="121" t="s">
        <v>1315</v>
      </c>
      <c r="D507" s="40" t="s">
        <v>1316</v>
      </c>
      <c r="E507" s="123" t="s">
        <v>1541</v>
      </c>
      <c r="F507" s="38" t="s">
        <v>1761</v>
      </c>
      <c r="G507" s="38" t="s">
        <v>141</v>
      </c>
      <c r="H507" s="40">
        <v>30</v>
      </c>
      <c r="I507" s="48">
        <v>43432</v>
      </c>
      <c r="J507" s="48">
        <v>43468</v>
      </c>
      <c r="K507" s="48">
        <v>43574</v>
      </c>
      <c r="L507" s="49">
        <v>36</v>
      </c>
      <c r="M507" s="49">
        <v>142</v>
      </c>
      <c r="N507" s="40">
        <v>9800</v>
      </c>
      <c r="O507" s="42">
        <f t="shared" si="63"/>
        <v>80719.333333333343</v>
      </c>
      <c r="Q507" s="42">
        <v>960</v>
      </c>
      <c r="R507" s="42">
        <f t="shared" si="70"/>
        <v>11.979166666666666</v>
      </c>
      <c r="S507" s="42">
        <f t="shared" si="64"/>
        <v>7907.2</v>
      </c>
      <c r="T507" s="40">
        <v>11500</v>
      </c>
      <c r="U507" s="42">
        <v>920</v>
      </c>
      <c r="W507" s="121"/>
      <c r="X507" s="49">
        <f t="shared" si="69"/>
        <v>882</v>
      </c>
      <c r="Y507" s="42">
        <f t="shared" si="65"/>
        <v>7264.74</v>
      </c>
      <c r="Z507" s="42">
        <f t="shared" si="66"/>
        <v>94721.666666666657</v>
      </c>
      <c r="AA507" s="42">
        <f t="shared" si="67"/>
        <v>14002.333333333314</v>
      </c>
    </row>
    <row r="508" spans="1:27" hidden="1" x14ac:dyDescent="0.3">
      <c r="A508" s="40">
        <v>902</v>
      </c>
      <c r="B508" s="40" t="s">
        <v>871</v>
      </c>
      <c r="C508" s="121" t="s">
        <v>1315</v>
      </c>
      <c r="D508" s="40" t="s">
        <v>1316</v>
      </c>
      <c r="E508" s="123" t="s">
        <v>1542</v>
      </c>
      <c r="F508" s="38" t="s">
        <v>1765</v>
      </c>
      <c r="G508" s="38" t="s">
        <v>145</v>
      </c>
      <c r="H508" s="40">
        <v>30</v>
      </c>
      <c r="I508" s="48">
        <v>43432</v>
      </c>
      <c r="J508" s="48">
        <v>43468</v>
      </c>
      <c r="K508" s="48">
        <v>43573</v>
      </c>
      <c r="L508" s="49">
        <v>36</v>
      </c>
      <c r="M508" s="49">
        <v>141</v>
      </c>
      <c r="N508" s="40">
        <v>9689</v>
      </c>
      <c r="O508" s="42">
        <f t="shared" si="63"/>
        <v>79805.063333333324</v>
      </c>
      <c r="Q508" s="42">
        <v>880</v>
      </c>
      <c r="R508" s="42">
        <f t="shared" si="70"/>
        <v>12.5</v>
      </c>
      <c r="S508" s="42">
        <f t="shared" si="64"/>
        <v>7248.2666666666664</v>
      </c>
      <c r="T508" s="40">
        <v>11000</v>
      </c>
      <c r="U508" s="42">
        <v>800</v>
      </c>
      <c r="W508" s="121"/>
      <c r="X508" s="49">
        <f t="shared" si="69"/>
        <v>802</v>
      </c>
      <c r="Y508" s="42">
        <f t="shared" si="65"/>
        <v>6605.8066666666664</v>
      </c>
      <c r="Z508" s="42">
        <f t="shared" si="66"/>
        <v>90603.333333333328</v>
      </c>
      <c r="AA508" s="42">
        <f t="shared" si="67"/>
        <v>10798.270000000004</v>
      </c>
    </row>
    <row r="509" spans="1:27" hidden="1" x14ac:dyDescent="0.3">
      <c r="A509" s="40">
        <v>903</v>
      </c>
      <c r="B509" s="40" t="s">
        <v>871</v>
      </c>
      <c r="C509" s="121" t="s">
        <v>1315</v>
      </c>
      <c r="D509" s="40" t="s">
        <v>1316</v>
      </c>
      <c r="E509" s="123" t="s">
        <v>1543</v>
      </c>
      <c r="F509" s="38" t="s">
        <v>1769</v>
      </c>
      <c r="G509" s="38" t="s">
        <v>149</v>
      </c>
      <c r="H509" s="40">
        <v>30</v>
      </c>
      <c r="I509" s="48">
        <v>43436</v>
      </c>
      <c r="J509" s="48">
        <v>43481</v>
      </c>
      <c r="K509" s="48">
        <v>43577</v>
      </c>
      <c r="L509" s="49">
        <v>45</v>
      </c>
      <c r="M509" s="49">
        <v>141</v>
      </c>
      <c r="N509" s="40">
        <v>9709</v>
      </c>
      <c r="O509" s="42">
        <f t="shared" si="63"/>
        <v>79969.796666666662</v>
      </c>
      <c r="Q509" s="42">
        <v>840</v>
      </c>
      <c r="R509" s="42">
        <f t="shared" si="70"/>
        <v>13.25</v>
      </c>
      <c r="S509" s="42">
        <f t="shared" si="64"/>
        <v>6918.8</v>
      </c>
      <c r="T509" s="40">
        <v>11130</v>
      </c>
      <c r="U509" s="42">
        <v>800</v>
      </c>
      <c r="W509" s="121"/>
      <c r="X509" s="49">
        <f t="shared" si="69"/>
        <v>762</v>
      </c>
      <c r="Y509" s="42">
        <f t="shared" si="65"/>
        <v>6276.3399999999992</v>
      </c>
      <c r="Z509" s="42">
        <f t="shared" si="66"/>
        <v>91674.1</v>
      </c>
      <c r="AA509" s="42">
        <f t="shared" si="67"/>
        <v>11704.303333333344</v>
      </c>
    </row>
    <row r="510" spans="1:27" hidden="1" x14ac:dyDescent="0.3">
      <c r="A510" s="40">
        <v>904</v>
      </c>
      <c r="B510" s="40" t="s">
        <v>871</v>
      </c>
      <c r="C510" s="121" t="s">
        <v>1315</v>
      </c>
      <c r="D510" s="40" t="s">
        <v>1316</v>
      </c>
      <c r="E510" s="123" t="s">
        <v>1544</v>
      </c>
      <c r="F510" s="38" t="s">
        <v>1770</v>
      </c>
      <c r="G510" s="38" t="s">
        <v>150</v>
      </c>
      <c r="H510" s="40">
        <v>30</v>
      </c>
      <c r="I510" s="48">
        <v>43440</v>
      </c>
      <c r="J510" s="48">
        <v>43480</v>
      </c>
      <c r="K510" s="48">
        <v>43611</v>
      </c>
      <c r="L510" s="49">
        <v>40</v>
      </c>
      <c r="M510" s="49">
        <v>171</v>
      </c>
      <c r="N510" s="40">
        <v>8000</v>
      </c>
      <c r="O510" s="42">
        <f t="shared" si="63"/>
        <v>65893.333333333343</v>
      </c>
      <c r="Q510" s="42">
        <v>800</v>
      </c>
      <c r="R510" s="42">
        <f t="shared" si="70"/>
        <v>13.75</v>
      </c>
      <c r="S510" s="42">
        <f t="shared" si="64"/>
        <v>6589.333333333333</v>
      </c>
      <c r="T510" s="40">
        <v>11000</v>
      </c>
      <c r="U510" s="42">
        <v>720</v>
      </c>
      <c r="W510" s="121"/>
      <c r="X510" s="49">
        <f t="shared" si="69"/>
        <v>722</v>
      </c>
      <c r="Y510" s="42">
        <f t="shared" si="65"/>
        <v>5946.873333333333</v>
      </c>
      <c r="Z510" s="42">
        <f t="shared" si="66"/>
        <v>90603.333333333328</v>
      </c>
      <c r="AA510" s="42">
        <f t="shared" si="67"/>
        <v>24709.999999999985</v>
      </c>
    </row>
    <row r="511" spans="1:27" hidden="1" x14ac:dyDescent="0.3">
      <c r="A511" s="40">
        <v>905</v>
      </c>
      <c r="B511" s="40" t="s">
        <v>871</v>
      </c>
      <c r="C511" s="121" t="s">
        <v>1315</v>
      </c>
      <c r="D511" s="40" t="s">
        <v>1316</v>
      </c>
      <c r="E511" s="123" t="s">
        <v>1545</v>
      </c>
      <c r="F511" s="38" t="s">
        <v>1771</v>
      </c>
      <c r="G511" s="38" t="s">
        <v>151</v>
      </c>
      <c r="H511" s="40">
        <v>30</v>
      </c>
      <c r="I511" s="48">
        <v>43442</v>
      </c>
      <c r="J511" s="48">
        <v>43487</v>
      </c>
      <c r="K511" s="48">
        <v>43587</v>
      </c>
      <c r="L511" s="49">
        <v>45</v>
      </c>
      <c r="M511" s="49">
        <v>145</v>
      </c>
      <c r="N511" s="40">
        <v>8850</v>
      </c>
      <c r="O511" s="42">
        <f t="shared" si="63"/>
        <v>72894.5</v>
      </c>
      <c r="Q511" s="42">
        <v>820</v>
      </c>
      <c r="R511" s="42">
        <f t="shared" si="70"/>
        <v>13.414634146341463</v>
      </c>
      <c r="S511" s="42">
        <f t="shared" si="64"/>
        <v>6754.0666666666666</v>
      </c>
      <c r="T511" s="40">
        <v>11000</v>
      </c>
      <c r="U511" s="42">
        <v>750</v>
      </c>
      <c r="W511" s="121"/>
      <c r="X511" s="49">
        <f t="shared" si="69"/>
        <v>742</v>
      </c>
      <c r="Y511" s="42">
        <f t="shared" si="65"/>
        <v>6111.6066666666666</v>
      </c>
      <c r="Z511" s="42">
        <f t="shared" si="66"/>
        <v>90603.333333333328</v>
      </c>
      <c r="AA511" s="42">
        <f t="shared" si="67"/>
        <v>17708.833333333328</v>
      </c>
    </row>
    <row r="512" spans="1:27" hidden="1" x14ac:dyDescent="0.3">
      <c r="A512" s="40">
        <v>906</v>
      </c>
      <c r="B512" s="40" t="s">
        <v>871</v>
      </c>
      <c r="C512" s="121" t="s">
        <v>1315</v>
      </c>
      <c r="D512" s="40" t="s">
        <v>1316</v>
      </c>
      <c r="E512" s="123" t="s">
        <v>1546</v>
      </c>
      <c r="F512" s="38" t="s">
        <v>1772</v>
      </c>
      <c r="G512" s="38" t="s">
        <v>152</v>
      </c>
      <c r="H512" s="40">
        <v>30</v>
      </c>
      <c r="I512" s="48">
        <v>43444</v>
      </c>
      <c r="J512" s="48">
        <v>43479</v>
      </c>
      <c r="K512" s="48">
        <v>43589</v>
      </c>
      <c r="L512" s="49">
        <v>35</v>
      </c>
      <c r="M512" s="49">
        <v>145</v>
      </c>
      <c r="N512" s="40">
        <v>8300</v>
      </c>
      <c r="O512" s="42">
        <f t="shared" si="63"/>
        <v>68364.333333333343</v>
      </c>
      <c r="Q512" s="42">
        <v>800</v>
      </c>
      <c r="R512" s="42">
        <f t="shared" si="70"/>
        <v>13.75</v>
      </c>
      <c r="S512" s="42">
        <f t="shared" si="64"/>
        <v>6589.333333333333</v>
      </c>
      <c r="T512" s="40">
        <v>11000</v>
      </c>
      <c r="U512" s="42">
        <v>720</v>
      </c>
      <c r="W512" s="121"/>
      <c r="X512" s="49">
        <f t="shared" si="69"/>
        <v>722</v>
      </c>
      <c r="Y512" s="42">
        <f t="shared" si="65"/>
        <v>5946.873333333333</v>
      </c>
      <c r="Z512" s="42">
        <f t="shared" si="66"/>
        <v>90603.333333333328</v>
      </c>
      <c r="AA512" s="42">
        <f t="shared" si="67"/>
        <v>22238.999999999985</v>
      </c>
    </row>
    <row r="513" spans="1:27" hidden="1" x14ac:dyDescent="0.3">
      <c r="A513" s="40">
        <v>907</v>
      </c>
      <c r="B513" s="60" t="s">
        <v>871</v>
      </c>
      <c r="C513" s="60" t="s">
        <v>1315</v>
      </c>
      <c r="D513" s="60" t="s">
        <v>1316</v>
      </c>
      <c r="E513" s="61" t="s">
        <v>1547</v>
      </c>
      <c r="F513" s="83" t="s">
        <v>1773</v>
      </c>
      <c r="G513" s="83" t="s">
        <v>153</v>
      </c>
      <c r="H513" s="60">
        <v>30</v>
      </c>
      <c r="I513" s="62">
        <v>43444</v>
      </c>
      <c r="J513" s="62">
        <v>43477</v>
      </c>
      <c r="K513" s="62">
        <v>43588</v>
      </c>
      <c r="L513" s="63">
        <v>33</v>
      </c>
      <c r="M513" s="63">
        <v>144</v>
      </c>
      <c r="N513" s="60">
        <v>8060</v>
      </c>
      <c r="O513" s="42">
        <f t="shared" si="63"/>
        <v>66387.53333333334</v>
      </c>
      <c r="P513" s="60"/>
      <c r="Q513" s="64">
        <v>760</v>
      </c>
      <c r="R513" s="42">
        <f t="shared" si="70"/>
        <v>13.75</v>
      </c>
      <c r="S513" s="42">
        <f t="shared" si="64"/>
        <v>6259.8666666666659</v>
      </c>
      <c r="T513" s="60">
        <v>10450</v>
      </c>
      <c r="U513" s="64">
        <v>700</v>
      </c>
      <c r="V513" s="60"/>
      <c r="W513" s="60"/>
      <c r="X513" s="49">
        <f t="shared" si="69"/>
        <v>682</v>
      </c>
      <c r="Y513" s="42">
        <f t="shared" si="65"/>
        <v>5617.4066666666668</v>
      </c>
      <c r="Z513" s="42">
        <f t="shared" si="66"/>
        <v>86073.166666666657</v>
      </c>
      <c r="AA513" s="42">
        <f t="shared" si="67"/>
        <v>19685.633333333317</v>
      </c>
    </row>
    <row r="514" spans="1:27" hidden="1" x14ac:dyDescent="0.3">
      <c r="A514" s="40">
        <v>908</v>
      </c>
      <c r="B514" s="40" t="s">
        <v>871</v>
      </c>
      <c r="C514" s="121" t="s">
        <v>872</v>
      </c>
      <c r="D514" s="40" t="s">
        <v>873</v>
      </c>
      <c r="E514" s="123" t="s">
        <v>1548</v>
      </c>
      <c r="F514" s="38" t="s">
        <v>1774</v>
      </c>
      <c r="G514" s="38" t="s">
        <v>147</v>
      </c>
      <c r="H514" s="40">
        <v>30</v>
      </c>
      <c r="I514" s="48">
        <v>43425</v>
      </c>
      <c r="J514" s="48">
        <v>43466</v>
      </c>
      <c r="K514" s="48">
        <v>43566</v>
      </c>
      <c r="L514" s="49">
        <v>41</v>
      </c>
      <c r="M514" s="49">
        <v>141</v>
      </c>
      <c r="N514" s="40">
        <v>8539</v>
      </c>
      <c r="O514" s="42">
        <f t="shared" ref="O514:O577" si="71">(N514/H514)*247.1</f>
        <v>70332.896666666667</v>
      </c>
      <c r="Q514" s="42">
        <v>800</v>
      </c>
      <c r="R514" s="42">
        <f t="shared" si="70"/>
        <v>14</v>
      </c>
      <c r="S514" s="42">
        <f t="shared" ref="S514:S577" si="72">(Q514/H514)*247.1</f>
        <v>6589.333333333333</v>
      </c>
      <c r="T514" s="40">
        <v>11200</v>
      </c>
      <c r="U514" s="42">
        <v>760</v>
      </c>
      <c r="W514" s="121"/>
      <c r="X514" s="49">
        <f t="shared" si="69"/>
        <v>722</v>
      </c>
      <c r="Y514" s="42">
        <f t="shared" ref="Y514:Y577" si="73">(X514/H514)*247.1</f>
        <v>5946.873333333333</v>
      </c>
      <c r="Z514" s="42">
        <f t="shared" ref="Z514:Z577" si="74">S514*R514</f>
        <v>92250.666666666657</v>
      </c>
      <c r="AA514" s="42">
        <f t="shared" ref="AA514:AA577" si="75">Z514-O514</f>
        <v>21917.76999999999</v>
      </c>
    </row>
    <row r="515" spans="1:27" hidden="1" x14ac:dyDescent="0.3">
      <c r="A515" s="40">
        <v>909</v>
      </c>
      <c r="B515" s="40" t="s">
        <v>871</v>
      </c>
      <c r="C515" s="121" t="s">
        <v>872</v>
      </c>
      <c r="D515" s="40" t="s">
        <v>873</v>
      </c>
      <c r="E515" s="123" t="s">
        <v>1549</v>
      </c>
      <c r="F515" s="38" t="s">
        <v>154</v>
      </c>
      <c r="G515" s="121" t="s">
        <v>155</v>
      </c>
      <c r="H515" s="40">
        <v>30</v>
      </c>
      <c r="I515" s="48">
        <v>43425</v>
      </c>
      <c r="J515" s="48">
        <v>43466</v>
      </c>
      <c r="K515" s="48">
        <v>43565</v>
      </c>
      <c r="L515" s="49">
        <v>41</v>
      </c>
      <c r="M515" s="49">
        <v>140</v>
      </c>
      <c r="N515" s="40">
        <v>8491</v>
      </c>
      <c r="O515" s="42">
        <f t="shared" si="71"/>
        <v>69937.536666666667</v>
      </c>
      <c r="Q515" s="42">
        <v>720</v>
      </c>
      <c r="R515" s="42">
        <f t="shared" si="70"/>
        <v>14</v>
      </c>
      <c r="S515" s="42">
        <f t="shared" si="72"/>
        <v>5930.4</v>
      </c>
      <c r="T515" s="40">
        <v>10080</v>
      </c>
      <c r="U515" s="42">
        <v>680</v>
      </c>
      <c r="W515" s="121"/>
      <c r="X515" s="49">
        <f t="shared" si="69"/>
        <v>642</v>
      </c>
      <c r="Y515" s="42">
        <f t="shared" si="73"/>
        <v>5287.94</v>
      </c>
      <c r="Z515" s="42">
        <f t="shared" si="74"/>
        <v>83025.599999999991</v>
      </c>
      <c r="AA515" s="42">
        <f t="shared" si="75"/>
        <v>13088.063333333324</v>
      </c>
    </row>
    <row r="516" spans="1:27" hidden="1" x14ac:dyDescent="0.3">
      <c r="A516" s="40">
        <v>910</v>
      </c>
      <c r="B516" s="40" t="s">
        <v>871</v>
      </c>
      <c r="C516" s="121" t="s">
        <v>872</v>
      </c>
      <c r="D516" s="40" t="s">
        <v>873</v>
      </c>
      <c r="E516" s="123" t="s">
        <v>1550</v>
      </c>
      <c r="F516" s="121" t="s">
        <v>158</v>
      </c>
      <c r="G516" s="121" t="s">
        <v>159</v>
      </c>
      <c r="H516" s="40">
        <v>30</v>
      </c>
      <c r="I516" s="48">
        <v>43425</v>
      </c>
      <c r="J516" s="48">
        <v>43466</v>
      </c>
      <c r="K516" s="48">
        <v>43566</v>
      </c>
      <c r="L516" s="49">
        <v>41</v>
      </c>
      <c r="M516" s="49">
        <v>141</v>
      </c>
      <c r="N516" s="40">
        <v>8639</v>
      </c>
      <c r="O516" s="42">
        <f t="shared" si="71"/>
        <v>71156.563333333324</v>
      </c>
      <c r="Q516" s="42">
        <v>760</v>
      </c>
      <c r="R516" s="42">
        <f t="shared" si="70"/>
        <v>14</v>
      </c>
      <c r="S516" s="42">
        <f t="shared" si="72"/>
        <v>6259.8666666666659</v>
      </c>
      <c r="T516" s="40">
        <v>10640</v>
      </c>
      <c r="U516" s="42">
        <v>720</v>
      </c>
      <c r="W516" s="121"/>
      <c r="X516" s="49">
        <f t="shared" si="69"/>
        <v>682</v>
      </c>
      <c r="Y516" s="42">
        <f t="shared" si="73"/>
        <v>5617.4066666666668</v>
      </c>
      <c r="Z516" s="42">
        <f t="shared" si="74"/>
        <v>87638.133333333317</v>
      </c>
      <c r="AA516" s="42">
        <f t="shared" si="75"/>
        <v>16481.569999999992</v>
      </c>
    </row>
    <row r="517" spans="1:27" hidden="1" x14ac:dyDescent="0.3">
      <c r="A517" s="40">
        <v>911</v>
      </c>
      <c r="B517" s="40" t="s">
        <v>871</v>
      </c>
      <c r="C517" s="121" t="s">
        <v>872</v>
      </c>
      <c r="D517" s="40" t="s">
        <v>873</v>
      </c>
      <c r="E517" s="123" t="s">
        <v>1551</v>
      </c>
      <c r="F517" s="121" t="s">
        <v>160</v>
      </c>
      <c r="G517" s="121" t="s">
        <v>157</v>
      </c>
      <c r="H517" s="40">
        <v>30</v>
      </c>
      <c r="I517" s="48">
        <v>43429</v>
      </c>
      <c r="J517" s="48">
        <v>43467</v>
      </c>
      <c r="K517" s="48">
        <v>43569</v>
      </c>
      <c r="L517" s="49">
        <v>38</v>
      </c>
      <c r="M517" s="49">
        <v>140</v>
      </c>
      <c r="N517" s="40">
        <v>9139</v>
      </c>
      <c r="O517" s="42">
        <f t="shared" si="71"/>
        <v>75274.896666666667</v>
      </c>
      <c r="Q517" s="42">
        <v>800</v>
      </c>
      <c r="R517" s="42">
        <f t="shared" si="70"/>
        <v>14</v>
      </c>
      <c r="S517" s="42">
        <f t="shared" si="72"/>
        <v>6589.333333333333</v>
      </c>
      <c r="T517" s="40">
        <v>11200</v>
      </c>
      <c r="U517" s="42">
        <v>760</v>
      </c>
      <c r="W517" s="121"/>
      <c r="X517" s="49">
        <f t="shared" si="69"/>
        <v>722</v>
      </c>
      <c r="Y517" s="42">
        <f t="shared" si="73"/>
        <v>5946.873333333333</v>
      </c>
      <c r="Z517" s="42">
        <f t="shared" si="74"/>
        <v>92250.666666666657</v>
      </c>
      <c r="AA517" s="42">
        <f t="shared" si="75"/>
        <v>16975.76999999999</v>
      </c>
    </row>
    <row r="518" spans="1:27" hidden="1" x14ac:dyDescent="0.3">
      <c r="A518" s="40">
        <v>912</v>
      </c>
      <c r="B518" s="40" t="s">
        <v>871</v>
      </c>
      <c r="C518" s="121" t="s">
        <v>872</v>
      </c>
      <c r="D518" s="40" t="s">
        <v>873</v>
      </c>
      <c r="E518" s="123" t="s">
        <v>1552</v>
      </c>
      <c r="F518" s="121" t="s">
        <v>161</v>
      </c>
      <c r="G518" s="121" t="s">
        <v>162</v>
      </c>
      <c r="H518" s="40">
        <v>30</v>
      </c>
      <c r="I518" s="48">
        <v>43429</v>
      </c>
      <c r="J518" s="48">
        <v>43467</v>
      </c>
      <c r="K518" s="48">
        <v>43569</v>
      </c>
      <c r="L518" s="49">
        <v>38</v>
      </c>
      <c r="M518" s="49">
        <v>140</v>
      </c>
      <c r="N518" s="40">
        <v>9439</v>
      </c>
      <c r="O518" s="42">
        <f t="shared" si="71"/>
        <v>77745.896666666667</v>
      </c>
      <c r="Q518" s="42">
        <v>880</v>
      </c>
      <c r="R518" s="42">
        <f t="shared" si="70"/>
        <v>14</v>
      </c>
      <c r="S518" s="42">
        <f t="shared" si="72"/>
        <v>7248.2666666666664</v>
      </c>
      <c r="T518" s="40">
        <v>12320</v>
      </c>
      <c r="U518" s="42">
        <v>840</v>
      </c>
      <c r="W518" s="121"/>
      <c r="X518" s="49">
        <f t="shared" si="69"/>
        <v>802</v>
      </c>
      <c r="Y518" s="42">
        <f t="shared" si="73"/>
        <v>6605.8066666666664</v>
      </c>
      <c r="Z518" s="42">
        <f t="shared" si="74"/>
        <v>101475.73333333334</v>
      </c>
      <c r="AA518" s="42">
        <f t="shared" si="75"/>
        <v>23729.83666666667</v>
      </c>
    </row>
    <row r="519" spans="1:27" hidden="1" x14ac:dyDescent="0.3">
      <c r="A519" s="40">
        <v>913</v>
      </c>
      <c r="B519" s="40" t="s">
        <v>871</v>
      </c>
      <c r="C519" s="121" t="s">
        <v>872</v>
      </c>
      <c r="D519" s="40" t="s">
        <v>873</v>
      </c>
      <c r="E519" s="123" t="s">
        <v>1553</v>
      </c>
      <c r="F519" s="38" t="s">
        <v>1761</v>
      </c>
      <c r="G519" s="38" t="s">
        <v>141</v>
      </c>
      <c r="H519" s="40">
        <v>30</v>
      </c>
      <c r="I519" s="48">
        <v>43429</v>
      </c>
      <c r="J519" s="48">
        <v>43467</v>
      </c>
      <c r="K519" s="48">
        <v>43569</v>
      </c>
      <c r="L519" s="49">
        <v>38</v>
      </c>
      <c r="M519" s="49">
        <v>140</v>
      </c>
      <c r="N519" s="40">
        <v>8739</v>
      </c>
      <c r="O519" s="42">
        <f t="shared" si="71"/>
        <v>71980.23</v>
      </c>
      <c r="Q519" s="42">
        <v>800</v>
      </c>
      <c r="R519" s="42">
        <f t="shared" si="70"/>
        <v>14</v>
      </c>
      <c r="S519" s="42">
        <f t="shared" si="72"/>
        <v>6589.333333333333</v>
      </c>
      <c r="T519" s="40">
        <v>11200</v>
      </c>
      <c r="U519" s="42">
        <v>760</v>
      </c>
      <c r="W519" s="121"/>
      <c r="X519" s="49">
        <f t="shared" si="69"/>
        <v>722</v>
      </c>
      <c r="Y519" s="42">
        <f t="shared" si="73"/>
        <v>5946.873333333333</v>
      </c>
      <c r="Z519" s="42">
        <f t="shared" si="74"/>
        <v>92250.666666666657</v>
      </c>
      <c r="AA519" s="42">
        <f t="shared" si="75"/>
        <v>20270.436666666661</v>
      </c>
    </row>
    <row r="520" spans="1:27" hidden="1" x14ac:dyDescent="0.3">
      <c r="A520" s="40">
        <v>914</v>
      </c>
      <c r="B520" s="40" t="s">
        <v>871</v>
      </c>
      <c r="C520" s="121" t="s">
        <v>872</v>
      </c>
      <c r="D520" s="40" t="s">
        <v>873</v>
      </c>
      <c r="E520" s="123" t="s">
        <v>1554</v>
      </c>
      <c r="F520" s="38" t="s">
        <v>1765</v>
      </c>
      <c r="G520" s="38" t="s">
        <v>145</v>
      </c>
      <c r="H520" s="40">
        <v>30</v>
      </c>
      <c r="I520" s="48">
        <v>43427</v>
      </c>
      <c r="J520" s="48">
        <v>43467</v>
      </c>
      <c r="K520" s="48">
        <v>43567</v>
      </c>
      <c r="L520" s="49">
        <v>40</v>
      </c>
      <c r="M520" s="49">
        <v>140</v>
      </c>
      <c r="N520" s="40">
        <v>8739</v>
      </c>
      <c r="O520" s="42">
        <f t="shared" si="71"/>
        <v>71980.23</v>
      </c>
      <c r="Q520" s="42">
        <v>760</v>
      </c>
      <c r="R520" s="42">
        <f t="shared" si="70"/>
        <v>14</v>
      </c>
      <c r="S520" s="42">
        <f t="shared" si="72"/>
        <v>6259.8666666666659</v>
      </c>
      <c r="T520" s="40">
        <v>10640</v>
      </c>
      <c r="U520" s="42">
        <v>720</v>
      </c>
      <c r="W520" s="121"/>
      <c r="X520" s="49">
        <f t="shared" si="69"/>
        <v>682</v>
      </c>
      <c r="Y520" s="42">
        <f t="shared" si="73"/>
        <v>5617.4066666666668</v>
      </c>
      <c r="Z520" s="42">
        <f t="shared" si="74"/>
        <v>87638.133333333317</v>
      </c>
      <c r="AA520" s="42">
        <f t="shared" si="75"/>
        <v>15657.903333333321</v>
      </c>
    </row>
    <row r="521" spans="1:27" hidden="1" x14ac:dyDescent="0.3">
      <c r="A521" s="40">
        <v>915</v>
      </c>
      <c r="B521" s="40" t="s">
        <v>871</v>
      </c>
      <c r="C521" s="121" t="s">
        <v>872</v>
      </c>
      <c r="D521" s="40" t="s">
        <v>873</v>
      </c>
      <c r="E521" s="123" t="s">
        <v>1555</v>
      </c>
      <c r="F521" s="38" t="s">
        <v>1769</v>
      </c>
      <c r="G521" s="38" t="s">
        <v>149</v>
      </c>
      <c r="H521" s="40">
        <v>30</v>
      </c>
      <c r="I521" s="48">
        <v>43427</v>
      </c>
      <c r="J521" s="48">
        <v>43467</v>
      </c>
      <c r="K521" s="48">
        <v>43568</v>
      </c>
      <c r="L521" s="49">
        <v>40</v>
      </c>
      <c r="M521" s="49">
        <v>141</v>
      </c>
      <c r="N521" s="40">
        <v>8939</v>
      </c>
      <c r="O521" s="42">
        <f t="shared" si="71"/>
        <v>73627.563333333324</v>
      </c>
      <c r="Q521" s="42">
        <v>760</v>
      </c>
      <c r="R521" s="42">
        <f t="shared" si="70"/>
        <v>14</v>
      </c>
      <c r="S521" s="42">
        <f t="shared" si="72"/>
        <v>6259.8666666666659</v>
      </c>
      <c r="T521" s="40">
        <v>10640</v>
      </c>
      <c r="U521" s="42">
        <v>720</v>
      </c>
      <c r="W521" s="121"/>
      <c r="X521" s="49">
        <f t="shared" si="69"/>
        <v>682</v>
      </c>
      <c r="Y521" s="42">
        <f t="shared" si="73"/>
        <v>5617.4066666666668</v>
      </c>
      <c r="Z521" s="42">
        <f t="shared" si="74"/>
        <v>87638.133333333317</v>
      </c>
      <c r="AA521" s="42">
        <f t="shared" si="75"/>
        <v>14010.569999999992</v>
      </c>
    </row>
    <row r="522" spans="1:27" hidden="1" x14ac:dyDescent="0.3">
      <c r="A522" s="40">
        <v>916</v>
      </c>
      <c r="B522" s="40" t="s">
        <v>871</v>
      </c>
      <c r="C522" s="121" t="s">
        <v>872</v>
      </c>
      <c r="D522" s="40" t="s">
        <v>873</v>
      </c>
      <c r="E522" s="123" t="s">
        <v>1556</v>
      </c>
      <c r="F522" s="38" t="s">
        <v>1770</v>
      </c>
      <c r="G522" s="38" t="s">
        <v>150</v>
      </c>
      <c r="H522" s="40">
        <v>30</v>
      </c>
      <c r="I522" s="48">
        <v>43427</v>
      </c>
      <c r="J522" s="48">
        <v>43467</v>
      </c>
      <c r="K522" s="48">
        <v>43567</v>
      </c>
      <c r="L522" s="49">
        <v>40</v>
      </c>
      <c r="M522" s="49">
        <v>140</v>
      </c>
      <c r="N522" s="40">
        <v>8839</v>
      </c>
      <c r="O522" s="42">
        <f t="shared" si="71"/>
        <v>72803.896666666667</v>
      </c>
      <c r="Q522" s="42">
        <v>840</v>
      </c>
      <c r="R522" s="42">
        <f t="shared" si="70"/>
        <v>14</v>
      </c>
      <c r="S522" s="42">
        <f t="shared" si="72"/>
        <v>6918.8</v>
      </c>
      <c r="T522" s="40">
        <v>11760</v>
      </c>
      <c r="U522" s="42">
        <v>800</v>
      </c>
      <c r="W522" s="121"/>
      <c r="X522" s="49">
        <f t="shared" si="69"/>
        <v>762</v>
      </c>
      <c r="Y522" s="42">
        <f t="shared" si="73"/>
        <v>6276.3399999999992</v>
      </c>
      <c r="Z522" s="42">
        <f t="shared" si="74"/>
        <v>96863.2</v>
      </c>
      <c r="AA522" s="42">
        <f t="shared" si="75"/>
        <v>24059.30333333333</v>
      </c>
    </row>
    <row r="523" spans="1:27" hidden="1" x14ac:dyDescent="0.3">
      <c r="A523" s="40">
        <v>917</v>
      </c>
      <c r="B523" s="40" t="s">
        <v>871</v>
      </c>
      <c r="C523" s="121" t="s">
        <v>891</v>
      </c>
      <c r="D523" s="40" t="s">
        <v>892</v>
      </c>
      <c r="E523" s="123" t="s">
        <v>1557</v>
      </c>
      <c r="F523" s="38" t="s">
        <v>1771</v>
      </c>
      <c r="G523" s="38" t="s">
        <v>151</v>
      </c>
      <c r="H523" s="40">
        <v>30</v>
      </c>
      <c r="I523" s="48">
        <v>43443</v>
      </c>
      <c r="J523" s="48">
        <v>43479</v>
      </c>
      <c r="K523" s="48">
        <v>43585</v>
      </c>
      <c r="L523" s="49">
        <v>36</v>
      </c>
      <c r="M523" s="49">
        <v>142</v>
      </c>
      <c r="N523" s="40">
        <v>9650</v>
      </c>
      <c r="O523" s="42">
        <f t="shared" si="71"/>
        <v>79483.833333333343</v>
      </c>
      <c r="Q523" s="42">
        <v>940</v>
      </c>
      <c r="R523" s="42">
        <f t="shared" si="70"/>
        <v>12.5</v>
      </c>
      <c r="S523" s="42">
        <f t="shared" si="72"/>
        <v>7742.4666666666662</v>
      </c>
      <c r="T523" s="40">
        <v>11750</v>
      </c>
      <c r="U523" s="42">
        <v>760</v>
      </c>
      <c r="W523" s="121"/>
      <c r="X523" s="49">
        <f t="shared" si="69"/>
        <v>862</v>
      </c>
      <c r="Y523" s="42">
        <f t="shared" si="73"/>
        <v>7100.0066666666671</v>
      </c>
      <c r="Z523" s="42">
        <f t="shared" si="74"/>
        <v>96780.833333333328</v>
      </c>
      <c r="AA523" s="42">
        <f t="shared" si="75"/>
        <v>17296.999999999985</v>
      </c>
    </row>
    <row r="524" spans="1:27" hidden="1" x14ac:dyDescent="0.3">
      <c r="A524" s="40">
        <v>918</v>
      </c>
      <c r="B524" s="40" t="s">
        <v>871</v>
      </c>
      <c r="C524" s="121" t="s">
        <v>891</v>
      </c>
      <c r="D524" s="40" t="s">
        <v>892</v>
      </c>
      <c r="E524" s="123" t="s">
        <v>1558</v>
      </c>
      <c r="F524" s="38" t="s">
        <v>1772</v>
      </c>
      <c r="G524" s="38" t="s">
        <v>152</v>
      </c>
      <c r="H524" s="40">
        <v>30</v>
      </c>
      <c r="I524" s="48">
        <v>43443</v>
      </c>
      <c r="J524" s="48">
        <v>43479</v>
      </c>
      <c r="K524" s="48">
        <v>43585</v>
      </c>
      <c r="L524" s="49">
        <v>36</v>
      </c>
      <c r="M524" s="49">
        <v>142</v>
      </c>
      <c r="N524" s="40">
        <v>9650</v>
      </c>
      <c r="O524" s="42">
        <f t="shared" si="71"/>
        <v>79483.833333333343</v>
      </c>
      <c r="Q524" s="42">
        <v>920</v>
      </c>
      <c r="R524" s="42">
        <f t="shared" si="70"/>
        <v>12.5</v>
      </c>
      <c r="S524" s="42">
        <f t="shared" si="72"/>
        <v>7577.7333333333336</v>
      </c>
      <c r="T524" s="40">
        <v>11500</v>
      </c>
      <c r="U524" s="42">
        <v>820</v>
      </c>
      <c r="W524" s="121"/>
      <c r="X524" s="49">
        <f t="shared" si="69"/>
        <v>842</v>
      </c>
      <c r="Y524" s="42">
        <f t="shared" si="73"/>
        <v>6935.2733333333335</v>
      </c>
      <c r="Z524" s="42">
        <f t="shared" si="74"/>
        <v>94721.666666666672</v>
      </c>
      <c r="AA524" s="42">
        <f t="shared" si="75"/>
        <v>15237.833333333328</v>
      </c>
    </row>
    <row r="525" spans="1:27" hidden="1" x14ac:dyDescent="0.3">
      <c r="A525" s="40">
        <v>919</v>
      </c>
      <c r="B525" s="40" t="s">
        <v>871</v>
      </c>
      <c r="C525" s="121" t="s">
        <v>891</v>
      </c>
      <c r="D525" s="40" t="s">
        <v>892</v>
      </c>
      <c r="E525" s="123" t="s">
        <v>1559</v>
      </c>
      <c r="F525" s="38" t="s">
        <v>1773</v>
      </c>
      <c r="G525" s="38" t="s">
        <v>153</v>
      </c>
      <c r="H525" s="40">
        <v>30</v>
      </c>
      <c r="I525" s="48">
        <v>43443</v>
      </c>
      <c r="J525" s="48">
        <v>43479</v>
      </c>
      <c r="K525" s="48">
        <v>43585</v>
      </c>
      <c r="L525" s="49">
        <v>36</v>
      </c>
      <c r="M525" s="49">
        <v>142</v>
      </c>
      <c r="N525" s="40">
        <v>9650</v>
      </c>
      <c r="O525" s="42">
        <f t="shared" si="71"/>
        <v>79483.833333333343</v>
      </c>
      <c r="Q525" s="42">
        <v>960</v>
      </c>
      <c r="R525" s="42">
        <f t="shared" si="70"/>
        <v>12.5</v>
      </c>
      <c r="S525" s="42">
        <f t="shared" si="72"/>
        <v>7907.2</v>
      </c>
      <c r="T525" s="40">
        <v>12000</v>
      </c>
      <c r="U525" s="42">
        <v>820</v>
      </c>
      <c r="W525" s="121"/>
      <c r="X525" s="49">
        <f t="shared" si="69"/>
        <v>882</v>
      </c>
      <c r="Y525" s="42">
        <f t="shared" si="73"/>
        <v>7264.74</v>
      </c>
      <c r="Z525" s="42">
        <f t="shared" si="74"/>
        <v>98840</v>
      </c>
      <c r="AA525" s="42">
        <f t="shared" si="75"/>
        <v>19356.166666666657</v>
      </c>
    </row>
    <row r="526" spans="1:27" hidden="1" x14ac:dyDescent="0.3">
      <c r="A526" s="40">
        <v>920</v>
      </c>
      <c r="B526" s="40" t="s">
        <v>871</v>
      </c>
      <c r="C526" s="121" t="s">
        <v>891</v>
      </c>
      <c r="D526" s="40" t="s">
        <v>892</v>
      </c>
      <c r="E526" s="123" t="s">
        <v>1560</v>
      </c>
      <c r="F526" s="38" t="s">
        <v>1774</v>
      </c>
      <c r="G526" s="38" t="s">
        <v>147</v>
      </c>
      <c r="H526" s="40">
        <v>30</v>
      </c>
      <c r="I526" s="48">
        <v>43443</v>
      </c>
      <c r="J526" s="48">
        <v>43479</v>
      </c>
      <c r="K526" s="48">
        <v>43585</v>
      </c>
      <c r="L526" s="49">
        <v>36</v>
      </c>
      <c r="M526" s="49">
        <v>142</v>
      </c>
      <c r="N526" s="40">
        <v>9450</v>
      </c>
      <c r="O526" s="42">
        <f t="shared" si="71"/>
        <v>77836.5</v>
      </c>
      <c r="Q526" s="42">
        <v>980</v>
      </c>
      <c r="R526" s="42">
        <f t="shared" si="70"/>
        <v>12.5</v>
      </c>
      <c r="S526" s="42">
        <f t="shared" si="72"/>
        <v>8071.9333333333325</v>
      </c>
      <c r="T526" s="40">
        <v>12250</v>
      </c>
      <c r="U526" s="42">
        <v>840</v>
      </c>
      <c r="W526" s="121"/>
      <c r="X526" s="49">
        <f t="shared" si="69"/>
        <v>902</v>
      </c>
      <c r="Y526" s="42">
        <f t="shared" si="73"/>
        <v>7429.4733333333334</v>
      </c>
      <c r="Z526" s="42">
        <f t="shared" si="74"/>
        <v>100899.16666666666</v>
      </c>
      <c r="AA526" s="42">
        <f t="shared" si="75"/>
        <v>23062.666666666657</v>
      </c>
    </row>
    <row r="527" spans="1:27" hidden="1" x14ac:dyDescent="0.3">
      <c r="A527" s="40">
        <v>921</v>
      </c>
      <c r="B527" s="40" t="s">
        <v>871</v>
      </c>
      <c r="C527" s="121" t="s">
        <v>891</v>
      </c>
      <c r="D527" s="40" t="s">
        <v>892</v>
      </c>
      <c r="E527" s="123" t="s">
        <v>1561</v>
      </c>
      <c r="F527" s="38" t="s">
        <v>154</v>
      </c>
      <c r="G527" s="121" t="s">
        <v>155</v>
      </c>
      <c r="H527" s="40">
        <v>30</v>
      </c>
      <c r="I527" s="48">
        <v>43443</v>
      </c>
      <c r="J527" s="48">
        <v>43479</v>
      </c>
      <c r="K527" s="48">
        <v>43585</v>
      </c>
      <c r="L527" s="49">
        <v>36</v>
      </c>
      <c r="M527" s="49">
        <v>142</v>
      </c>
      <c r="N527" s="40">
        <v>9700</v>
      </c>
      <c r="O527" s="42">
        <f t="shared" si="71"/>
        <v>79895.666666666657</v>
      </c>
      <c r="Q527" s="42">
        <v>970</v>
      </c>
      <c r="R527" s="42">
        <f t="shared" si="70"/>
        <v>12.5</v>
      </c>
      <c r="S527" s="42">
        <f t="shared" si="72"/>
        <v>7989.5666666666675</v>
      </c>
      <c r="T527" s="40">
        <v>12125</v>
      </c>
      <c r="U527" s="42">
        <v>810</v>
      </c>
      <c r="W527" s="121"/>
      <c r="X527" s="49">
        <f t="shared" si="69"/>
        <v>892</v>
      </c>
      <c r="Y527" s="42">
        <f t="shared" si="73"/>
        <v>7347.1066666666666</v>
      </c>
      <c r="Z527" s="42">
        <f t="shared" si="74"/>
        <v>99869.583333333343</v>
      </c>
      <c r="AA527" s="42">
        <f t="shared" si="75"/>
        <v>19973.916666666686</v>
      </c>
    </row>
    <row r="528" spans="1:27" hidden="1" x14ac:dyDescent="0.3">
      <c r="A528" s="40">
        <v>1334</v>
      </c>
      <c r="B528" s="40" t="s">
        <v>925</v>
      </c>
      <c r="C528" s="121" t="s">
        <v>1700</v>
      </c>
      <c r="D528" s="40" t="s">
        <v>1701</v>
      </c>
      <c r="E528" s="40">
        <v>75.010000000000005</v>
      </c>
      <c r="F528" s="38" t="s">
        <v>1853</v>
      </c>
      <c r="G528" s="38" t="s">
        <v>795</v>
      </c>
      <c r="H528" s="40">
        <v>30</v>
      </c>
      <c r="I528" s="48">
        <v>43441</v>
      </c>
      <c r="J528" s="48">
        <v>43476</v>
      </c>
      <c r="K528" s="48">
        <v>43579</v>
      </c>
      <c r="L528" s="40">
        <v>35</v>
      </c>
      <c r="M528" s="40">
        <v>138</v>
      </c>
      <c r="N528" s="40">
        <v>8491</v>
      </c>
      <c r="O528" s="42">
        <f t="shared" si="71"/>
        <v>69937.536666666667</v>
      </c>
      <c r="Q528" s="121">
        <v>880</v>
      </c>
      <c r="R528" s="42">
        <f t="shared" si="70"/>
        <v>13</v>
      </c>
      <c r="S528" s="42">
        <f t="shared" si="72"/>
        <v>7248.2666666666664</v>
      </c>
      <c r="T528" s="40">
        <v>11440</v>
      </c>
      <c r="U528" s="40">
        <v>720</v>
      </c>
      <c r="W528" s="121"/>
      <c r="X528" s="40">
        <f t="shared" ref="X528:X559" si="76">Q528-55</f>
        <v>825</v>
      </c>
      <c r="Y528" s="42">
        <f t="shared" si="73"/>
        <v>6795.25</v>
      </c>
      <c r="Z528" s="42">
        <f t="shared" si="74"/>
        <v>94227.46666666666</v>
      </c>
      <c r="AA528" s="42">
        <f t="shared" si="75"/>
        <v>24289.929999999993</v>
      </c>
    </row>
    <row r="529" spans="1:27" hidden="1" x14ac:dyDescent="0.3">
      <c r="A529" s="40">
        <v>1335</v>
      </c>
      <c r="B529" s="40" t="s">
        <v>925</v>
      </c>
      <c r="C529" s="121" t="s">
        <v>1700</v>
      </c>
      <c r="D529" s="40" t="s">
        <v>1701</v>
      </c>
      <c r="E529" s="40">
        <v>75.02</v>
      </c>
      <c r="F529" s="38" t="s">
        <v>1854</v>
      </c>
      <c r="G529" s="38" t="s">
        <v>796</v>
      </c>
      <c r="H529" s="40">
        <v>30</v>
      </c>
      <c r="I529" s="48">
        <v>43436</v>
      </c>
      <c r="J529" s="48">
        <v>43469</v>
      </c>
      <c r="K529" s="48">
        <v>43577</v>
      </c>
      <c r="L529" s="40">
        <v>33</v>
      </c>
      <c r="M529" s="40">
        <v>141</v>
      </c>
      <c r="N529" s="40">
        <v>9524</v>
      </c>
      <c r="O529" s="42">
        <f t="shared" si="71"/>
        <v>78446.013333333321</v>
      </c>
      <c r="Q529" s="121">
        <v>780</v>
      </c>
      <c r="R529" s="42">
        <f t="shared" si="70"/>
        <v>12.5</v>
      </c>
      <c r="S529" s="42">
        <f t="shared" si="72"/>
        <v>6424.5999999999995</v>
      </c>
      <c r="T529" s="40">
        <v>9750</v>
      </c>
      <c r="U529" s="40">
        <v>670</v>
      </c>
      <c r="W529" s="121"/>
      <c r="X529" s="40">
        <f t="shared" si="76"/>
        <v>725</v>
      </c>
      <c r="Y529" s="42">
        <f t="shared" si="73"/>
        <v>5971.5833333333339</v>
      </c>
      <c r="Z529" s="42">
        <f t="shared" si="74"/>
        <v>80307.5</v>
      </c>
      <c r="AA529" s="42">
        <f t="shared" si="75"/>
        <v>1861.4866666666785</v>
      </c>
    </row>
    <row r="530" spans="1:27" hidden="1" x14ac:dyDescent="0.3">
      <c r="A530" s="40">
        <v>1336</v>
      </c>
      <c r="B530" s="40" t="s">
        <v>925</v>
      </c>
      <c r="C530" s="121" t="s">
        <v>1700</v>
      </c>
      <c r="D530" s="40" t="s">
        <v>1701</v>
      </c>
      <c r="E530" s="40">
        <v>75.03</v>
      </c>
      <c r="F530" s="38" t="s">
        <v>1981</v>
      </c>
      <c r="G530" s="38" t="s">
        <v>797</v>
      </c>
      <c r="H530" s="40">
        <v>30</v>
      </c>
      <c r="I530" s="48">
        <v>43436</v>
      </c>
      <c r="J530" s="48">
        <v>43469</v>
      </c>
      <c r="K530" s="48">
        <v>43576</v>
      </c>
      <c r="L530" s="40">
        <v>33</v>
      </c>
      <c r="M530" s="40">
        <v>140</v>
      </c>
      <c r="N530" s="40">
        <v>9424</v>
      </c>
      <c r="O530" s="42">
        <f t="shared" si="71"/>
        <v>77622.346666666665</v>
      </c>
      <c r="Q530" s="121">
        <v>750</v>
      </c>
      <c r="R530" s="42">
        <f t="shared" si="70"/>
        <v>13</v>
      </c>
      <c r="S530" s="42">
        <f t="shared" si="72"/>
        <v>6177.5</v>
      </c>
      <c r="T530" s="40">
        <v>9750</v>
      </c>
      <c r="U530" s="40">
        <v>680</v>
      </c>
      <c r="W530" s="121"/>
      <c r="X530" s="40">
        <f t="shared" si="76"/>
        <v>695</v>
      </c>
      <c r="Y530" s="42">
        <f t="shared" si="73"/>
        <v>5724.4833333333336</v>
      </c>
      <c r="Z530" s="42">
        <f t="shared" si="74"/>
        <v>80307.5</v>
      </c>
      <c r="AA530" s="42">
        <f t="shared" si="75"/>
        <v>2685.1533333333355</v>
      </c>
    </row>
    <row r="531" spans="1:27" hidden="1" x14ac:dyDescent="0.3">
      <c r="A531" s="40">
        <v>1337</v>
      </c>
      <c r="B531" s="40" t="s">
        <v>925</v>
      </c>
      <c r="C531" s="121" t="s">
        <v>1700</v>
      </c>
      <c r="D531" s="40" t="s">
        <v>1701</v>
      </c>
      <c r="E531" s="40">
        <v>75.040000000000006</v>
      </c>
      <c r="F531" s="38" t="s">
        <v>1855</v>
      </c>
      <c r="G531" s="38" t="s">
        <v>798</v>
      </c>
      <c r="H531" s="40">
        <v>30</v>
      </c>
      <c r="I531" s="48">
        <v>43436</v>
      </c>
      <c r="J531" s="48">
        <v>43470</v>
      </c>
      <c r="K531" s="48">
        <v>43575</v>
      </c>
      <c r="L531" s="40">
        <v>34</v>
      </c>
      <c r="M531" s="40">
        <v>139</v>
      </c>
      <c r="N531" s="40">
        <v>9399</v>
      </c>
      <c r="O531" s="42">
        <f t="shared" si="71"/>
        <v>77416.430000000008</v>
      </c>
      <c r="Q531" s="121">
        <v>770</v>
      </c>
      <c r="R531" s="42">
        <f t="shared" si="70"/>
        <v>130</v>
      </c>
      <c r="S531" s="42">
        <f t="shared" si="72"/>
        <v>6342.2333333333336</v>
      </c>
      <c r="T531" s="40">
        <v>100100</v>
      </c>
      <c r="U531" s="40">
        <v>650</v>
      </c>
      <c r="W531" s="121"/>
      <c r="X531" s="40">
        <f t="shared" si="76"/>
        <v>715</v>
      </c>
      <c r="Y531" s="42">
        <f t="shared" si="73"/>
        <v>5889.2166666666662</v>
      </c>
      <c r="Z531" s="42">
        <f t="shared" si="74"/>
        <v>824490.33333333337</v>
      </c>
      <c r="AA531" s="42">
        <f t="shared" si="75"/>
        <v>747073.90333333332</v>
      </c>
    </row>
    <row r="532" spans="1:27" hidden="1" x14ac:dyDescent="0.3">
      <c r="A532" s="40">
        <v>1338</v>
      </c>
      <c r="B532" s="40" t="s">
        <v>925</v>
      </c>
      <c r="C532" s="121" t="s">
        <v>1700</v>
      </c>
      <c r="D532" s="40" t="s">
        <v>1701</v>
      </c>
      <c r="E532" s="40">
        <v>75.05</v>
      </c>
      <c r="F532" s="38" t="s">
        <v>1856</v>
      </c>
      <c r="G532" s="38" t="s">
        <v>799</v>
      </c>
      <c r="H532" s="40">
        <v>30</v>
      </c>
      <c r="I532" s="48">
        <v>43436</v>
      </c>
      <c r="J532" s="48">
        <v>43470</v>
      </c>
      <c r="K532" s="48">
        <v>43576</v>
      </c>
      <c r="L532" s="40">
        <v>34</v>
      </c>
      <c r="M532" s="40">
        <v>140</v>
      </c>
      <c r="N532" s="40">
        <v>9585</v>
      </c>
      <c r="O532" s="42">
        <f t="shared" si="71"/>
        <v>78948.45</v>
      </c>
      <c r="Q532" s="121">
        <v>780</v>
      </c>
      <c r="R532" s="42">
        <f t="shared" si="70"/>
        <v>13</v>
      </c>
      <c r="S532" s="42">
        <f t="shared" si="72"/>
        <v>6424.5999999999995</v>
      </c>
      <c r="T532" s="40">
        <v>10140</v>
      </c>
      <c r="U532" s="40">
        <v>620</v>
      </c>
      <c r="W532" s="121"/>
      <c r="X532" s="40">
        <f t="shared" si="76"/>
        <v>725</v>
      </c>
      <c r="Y532" s="42">
        <f t="shared" si="73"/>
        <v>5971.5833333333339</v>
      </c>
      <c r="Z532" s="42">
        <f t="shared" si="74"/>
        <v>83519.799999999988</v>
      </c>
      <c r="AA532" s="42">
        <f t="shared" si="75"/>
        <v>4571.3499999999913</v>
      </c>
    </row>
    <row r="533" spans="1:27" hidden="1" x14ac:dyDescent="0.3">
      <c r="A533" s="40">
        <v>1339</v>
      </c>
      <c r="B533" s="40" t="s">
        <v>925</v>
      </c>
      <c r="C533" s="121" t="s">
        <v>1700</v>
      </c>
      <c r="D533" s="40" t="s">
        <v>1701</v>
      </c>
      <c r="E533" s="40">
        <v>75.06</v>
      </c>
      <c r="F533" s="38" t="s">
        <v>1857</v>
      </c>
      <c r="G533" s="38" t="s">
        <v>787</v>
      </c>
      <c r="H533" s="40">
        <v>30</v>
      </c>
      <c r="I533" s="48">
        <v>43436</v>
      </c>
      <c r="J533" s="48">
        <v>43470</v>
      </c>
      <c r="K533" s="48">
        <v>43575</v>
      </c>
      <c r="L533" s="40">
        <v>34</v>
      </c>
      <c r="M533" s="40">
        <v>139</v>
      </c>
      <c r="N533" s="40">
        <v>9429</v>
      </c>
      <c r="O533" s="42">
        <f t="shared" si="71"/>
        <v>77663.53</v>
      </c>
      <c r="Q533" s="121">
        <v>780</v>
      </c>
      <c r="R533" s="42">
        <f t="shared" si="70"/>
        <v>13</v>
      </c>
      <c r="S533" s="42">
        <f t="shared" si="72"/>
        <v>6424.5999999999995</v>
      </c>
      <c r="T533" s="40">
        <v>10140</v>
      </c>
      <c r="U533" s="40">
        <v>650</v>
      </c>
      <c r="W533" s="121"/>
      <c r="X533" s="40">
        <f t="shared" si="76"/>
        <v>725</v>
      </c>
      <c r="Y533" s="42">
        <f t="shared" si="73"/>
        <v>5971.5833333333339</v>
      </c>
      <c r="Z533" s="42">
        <f t="shared" si="74"/>
        <v>83519.799999999988</v>
      </c>
      <c r="AA533" s="42">
        <f t="shared" si="75"/>
        <v>5856.2699999999895</v>
      </c>
    </row>
    <row r="534" spans="1:27" hidden="1" x14ac:dyDescent="0.3">
      <c r="A534" s="40">
        <v>1340</v>
      </c>
      <c r="B534" s="40" t="s">
        <v>925</v>
      </c>
      <c r="C534" s="121" t="s">
        <v>1700</v>
      </c>
      <c r="D534" s="40" t="s">
        <v>1701</v>
      </c>
      <c r="E534" s="40">
        <v>75.069999999999993</v>
      </c>
      <c r="F534" s="38" t="s">
        <v>1850</v>
      </c>
      <c r="G534" s="38" t="s">
        <v>800</v>
      </c>
      <c r="H534" s="40">
        <v>30</v>
      </c>
      <c r="I534" s="48">
        <v>43436</v>
      </c>
      <c r="J534" s="48">
        <v>43472</v>
      </c>
      <c r="K534" s="48">
        <v>43576</v>
      </c>
      <c r="L534" s="40">
        <v>36</v>
      </c>
      <c r="M534" s="40">
        <v>140</v>
      </c>
      <c r="N534" s="40">
        <v>9319</v>
      </c>
      <c r="O534" s="42">
        <f t="shared" si="71"/>
        <v>76757.496666666659</v>
      </c>
      <c r="Q534" s="121">
        <v>790</v>
      </c>
      <c r="R534" s="42">
        <f t="shared" si="70"/>
        <v>13</v>
      </c>
      <c r="S534" s="42">
        <f t="shared" si="72"/>
        <v>6506.9666666666662</v>
      </c>
      <c r="T534" s="40">
        <v>10270</v>
      </c>
      <c r="U534" s="40">
        <v>680</v>
      </c>
      <c r="W534" s="121"/>
      <c r="X534" s="40">
        <f t="shared" si="76"/>
        <v>735</v>
      </c>
      <c r="Y534" s="42">
        <f t="shared" si="73"/>
        <v>6053.95</v>
      </c>
      <c r="Z534" s="42">
        <f t="shared" si="74"/>
        <v>84590.566666666666</v>
      </c>
      <c r="AA534" s="42">
        <f t="shared" si="75"/>
        <v>7833.070000000007</v>
      </c>
    </row>
    <row r="535" spans="1:27" hidden="1" x14ac:dyDescent="0.3">
      <c r="A535" s="40">
        <v>1341</v>
      </c>
      <c r="B535" s="40" t="s">
        <v>925</v>
      </c>
      <c r="C535" s="121" t="s">
        <v>1700</v>
      </c>
      <c r="D535" s="40" t="s">
        <v>1701</v>
      </c>
      <c r="E535" s="40">
        <v>75.099999999999994</v>
      </c>
      <c r="F535" s="38" t="s">
        <v>1982</v>
      </c>
      <c r="G535" s="38" t="s">
        <v>801</v>
      </c>
      <c r="H535" s="40">
        <v>30</v>
      </c>
      <c r="I535" s="48">
        <v>43437</v>
      </c>
      <c r="J535" s="48">
        <v>43473</v>
      </c>
      <c r="K535" s="48">
        <v>43575</v>
      </c>
      <c r="L535" s="40">
        <v>36</v>
      </c>
      <c r="M535" s="40">
        <v>138</v>
      </c>
      <c r="N535" s="40">
        <v>9409</v>
      </c>
      <c r="O535" s="42">
        <f t="shared" si="71"/>
        <v>77498.796666666662</v>
      </c>
      <c r="Q535" s="121">
        <v>820</v>
      </c>
      <c r="R535" s="42">
        <f t="shared" si="70"/>
        <v>12.5</v>
      </c>
      <c r="S535" s="42">
        <f t="shared" si="72"/>
        <v>6754.0666666666666</v>
      </c>
      <c r="T535" s="40">
        <v>10250</v>
      </c>
      <c r="U535" s="40">
        <v>750</v>
      </c>
      <c r="W535" s="121"/>
      <c r="X535" s="40">
        <f t="shared" si="76"/>
        <v>765</v>
      </c>
      <c r="Y535" s="42">
        <f t="shared" si="73"/>
        <v>6301.05</v>
      </c>
      <c r="Z535" s="42">
        <f t="shared" si="74"/>
        <v>84425.833333333328</v>
      </c>
      <c r="AA535" s="42">
        <f t="shared" si="75"/>
        <v>6927.0366666666669</v>
      </c>
    </row>
    <row r="536" spans="1:27" hidden="1" x14ac:dyDescent="0.3">
      <c r="A536" s="40">
        <v>1342</v>
      </c>
      <c r="B536" s="40" t="s">
        <v>925</v>
      </c>
      <c r="C536" s="121" t="s">
        <v>1700</v>
      </c>
      <c r="D536" s="40" t="s">
        <v>1701</v>
      </c>
      <c r="E536" s="40">
        <v>75.25</v>
      </c>
      <c r="F536" s="38" t="s">
        <v>1844</v>
      </c>
      <c r="G536" s="38" t="s">
        <v>787</v>
      </c>
      <c r="H536" s="40">
        <v>30</v>
      </c>
      <c r="I536" s="48">
        <v>43434</v>
      </c>
      <c r="J536" s="48">
        <v>43481</v>
      </c>
      <c r="K536" s="48">
        <v>43575</v>
      </c>
      <c r="L536" s="40">
        <v>47</v>
      </c>
      <c r="M536" s="40">
        <v>141</v>
      </c>
      <c r="N536" s="40">
        <v>9639</v>
      </c>
      <c r="O536" s="42">
        <f t="shared" si="71"/>
        <v>79393.23</v>
      </c>
      <c r="Q536" s="121">
        <v>800</v>
      </c>
      <c r="R536" s="42">
        <f t="shared" si="70"/>
        <v>13</v>
      </c>
      <c r="S536" s="42">
        <f t="shared" si="72"/>
        <v>6589.333333333333</v>
      </c>
      <c r="T536" s="40">
        <v>10400</v>
      </c>
      <c r="U536" s="40">
        <v>670</v>
      </c>
      <c r="W536" s="121"/>
      <c r="X536" s="40">
        <f t="shared" si="76"/>
        <v>745</v>
      </c>
      <c r="Y536" s="42">
        <f t="shared" si="73"/>
        <v>6136.3166666666666</v>
      </c>
      <c r="Z536" s="42">
        <f t="shared" si="74"/>
        <v>85661.333333333328</v>
      </c>
      <c r="AA536" s="42">
        <f t="shared" si="75"/>
        <v>6268.1033333333326</v>
      </c>
    </row>
    <row r="537" spans="1:27" hidden="1" x14ac:dyDescent="0.3">
      <c r="A537" s="40">
        <v>1343</v>
      </c>
      <c r="B537" s="40" t="s">
        <v>925</v>
      </c>
      <c r="C537" s="121" t="s">
        <v>1700</v>
      </c>
      <c r="D537" s="40" t="s">
        <v>1701</v>
      </c>
      <c r="E537" s="40">
        <v>75.260000000000005</v>
      </c>
      <c r="F537" s="38" t="s">
        <v>1845</v>
      </c>
      <c r="G537" s="38" t="s">
        <v>788</v>
      </c>
      <c r="H537" s="40">
        <v>30</v>
      </c>
      <c r="I537" s="48">
        <v>43434</v>
      </c>
      <c r="J537" s="48">
        <v>43479</v>
      </c>
      <c r="K537" s="48">
        <v>43576</v>
      </c>
      <c r="L537" s="40">
        <v>45</v>
      </c>
      <c r="M537" s="40">
        <v>142</v>
      </c>
      <c r="N537" s="40">
        <v>9344</v>
      </c>
      <c r="O537" s="42">
        <f t="shared" si="71"/>
        <v>76963.41333333333</v>
      </c>
      <c r="Q537" s="121">
        <v>840</v>
      </c>
      <c r="R537" s="42">
        <f t="shared" si="70"/>
        <v>12.5</v>
      </c>
      <c r="S537" s="42">
        <f t="shared" si="72"/>
        <v>6918.8</v>
      </c>
      <c r="T537" s="40">
        <v>10500</v>
      </c>
      <c r="U537" s="40">
        <v>650</v>
      </c>
      <c r="W537" s="121"/>
      <c r="X537" s="40">
        <f t="shared" si="76"/>
        <v>785</v>
      </c>
      <c r="Y537" s="42">
        <f t="shared" si="73"/>
        <v>6465.7833333333338</v>
      </c>
      <c r="Z537" s="42">
        <f t="shared" si="74"/>
        <v>86485</v>
      </c>
      <c r="AA537" s="42">
        <f t="shared" si="75"/>
        <v>9521.5866666666698</v>
      </c>
    </row>
    <row r="538" spans="1:27" hidden="1" x14ac:dyDescent="0.3">
      <c r="A538" s="40">
        <v>1344</v>
      </c>
      <c r="B538" s="40" t="s">
        <v>925</v>
      </c>
      <c r="C538" s="121" t="s">
        <v>1702</v>
      </c>
      <c r="D538" s="40" t="s">
        <v>1703</v>
      </c>
      <c r="E538" s="40">
        <v>10.039999999999999</v>
      </c>
      <c r="F538" s="38" t="s">
        <v>1846</v>
      </c>
      <c r="G538" s="38" t="s">
        <v>789</v>
      </c>
      <c r="H538" s="40">
        <v>30</v>
      </c>
      <c r="I538" s="48">
        <v>43442</v>
      </c>
      <c r="J538" s="48">
        <v>43477</v>
      </c>
      <c r="K538" s="48">
        <v>43587</v>
      </c>
      <c r="L538" s="40">
        <v>35</v>
      </c>
      <c r="M538" s="40">
        <v>145</v>
      </c>
      <c r="N538" s="40">
        <v>9860</v>
      </c>
      <c r="O538" s="42">
        <f t="shared" si="71"/>
        <v>81213.53333333334</v>
      </c>
      <c r="Q538" s="121">
        <v>800</v>
      </c>
      <c r="R538" s="42">
        <f t="shared" si="70"/>
        <v>13.25</v>
      </c>
      <c r="S538" s="42">
        <f t="shared" si="72"/>
        <v>6589.333333333333</v>
      </c>
      <c r="T538" s="40">
        <v>10600</v>
      </c>
      <c r="U538" s="40">
        <v>730</v>
      </c>
      <c r="W538" s="121"/>
      <c r="X538" s="40">
        <f t="shared" si="76"/>
        <v>745</v>
      </c>
      <c r="Y538" s="42">
        <f t="shared" si="73"/>
        <v>6136.3166666666666</v>
      </c>
      <c r="Z538" s="42">
        <f t="shared" si="74"/>
        <v>87308.666666666657</v>
      </c>
      <c r="AA538" s="42">
        <f t="shared" si="75"/>
        <v>6095.1333333333168</v>
      </c>
    </row>
    <row r="539" spans="1:27" hidden="1" x14ac:dyDescent="0.3">
      <c r="A539" s="40">
        <v>1345</v>
      </c>
      <c r="B539" s="40" t="s">
        <v>925</v>
      </c>
      <c r="C539" s="121" t="s">
        <v>1702</v>
      </c>
      <c r="D539" s="40" t="s">
        <v>1703</v>
      </c>
      <c r="E539" s="40">
        <v>10.050000000000001</v>
      </c>
      <c r="F539" s="38" t="s">
        <v>1846</v>
      </c>
      <c r="G539" s="38" t="s">
        <v>789</v>
      </c>
      <c r="H539" s="40">
        <v>30</v>
      </c>
      <c r="I539" s="48">
        <v>43442</v>
      </c>
      <c r="J539" s="48">
        <v>43478</v>
      </c>
      <c r="K539" s="48">
        <v>43588</v>
      </c>
      <c r="L539" s="40">
        <v>36</v>
      </c>
      <c r="M539" s="40">
        <v>146</v>
      </c>
      <c r="N539" s="40">
        <v>9550</v>
      </c>
      <c r="O539" s="42">
        <f t="shared" si="71"/>
        <v>78660.166666666657</v>
      </c>
      <c r="Q539" s="121">
        <v>840</v>
      </c>
      <c r="R539" s="42">
        <f t="shared" si="70"/>
        <v>12.5</v>
      </c>
      <c r="S539" s="42">
        <f t="shared" si="72"/>
        <v>6918.8</v>
      </c>
      <c r="T539" s="40">
        <v>10500</v>
      </c>
      <c r="U539" s="40">
        <v>800</v>
      </c>
      <c r="W539" s="121"/>
      <c r="X539" s="40">
        <f t="shared" si="76"/>
        <v>785</v>
      </c>
      <c r="Y539" s="42">
        <f t="shared" si="73"/>
        <v>6465.7833333333338</v>
      </c>
      <c r="Z539" s="42">
        <f t="shared" si="74"/>
        <v>86485</v>
      </c>
      <c r="AA539" s="42">
        <f t="shared" si="75"/>
        <v>7824.833333333343</v>
      </c>
    </row>
    <row r="540" spans="1:27" hidden="1" x14ac:dyDescent="0.3">
      <c r="A540" s="40">
        <v>1346</v>
      </c>
      <c r="B540" s="40" t="s">
        <v>925</v>
      </c>
      <c r="C540" s="121" t="s">
        <v>1702</v>
      </c>
      <c r="D540" s="40" t="s">
        <v>1703</v>
      </c>
      <c r="E540" s="40">
        <v>10.07</v>
      </c>
      <c r="F540" s="38" t="s">
        <v>1847</v>
      </c>
      <c r="G540" s="38" t="s">
        <v>790</v>
      </c>
      <c r="H540" s="40">
        <v>30</v>
      </c>
      <c r="I540" s="48">
        <v>43436</v>
      </c>
      <c r="J540" s="48">
        <v>43479</v>
      </c>
      <c r="K540" s="48">
        <v>43577</v>
      </c>
      <c r="L540" s="40">
        <v>43</v>
      </c>
      <c r="M540" s="40">
        <v>141</v>
      </c>
      <c r="N540" s="40">
        <v>10270</v>
      </c>
      <c r="O540" s="42">
        <f t="shared" si="71"/>
        <v>84590.566666666666</v>
      </c>
      <c r="Q540" s="121">
        <v>920</v>
      </c>
      <c r="R540" s="42">
        <f t="shared" si="70"/>
        <v>12.5</v>
      </c>
      <c r="S540" s="42">
        <f t="shared" si="72"/>
        <v>7577.7333333333336</v>
      </c>
      <c r="T540" s="40">
        <v>11500</v>
      </c>
      <c r="U540" s="40">
        <v>850</v>
      </c>
      <c r="W540" s="121"/>
      <c r="X540" s="40">
        <f t="shared" si="76"/>
        <v>865</v>
      </c>
      <c r="Y540" s="42">
        <f t="shared" si="73"/>
        <v>7124.7166666666662</v>
      </c>
      <c r="Z540" s="42">
        <f t="shared" si="74"/>
        <v>94721.666666666672</v>
      </c>
      <c r="AA540" s="42">
        <f t="shared" si="75"/>
        <v>10131.100000000006</v>
      </c>
    </row>
    <row r="541" spans="1:27" hidden="1" x14ac:dyDescent="0.3">
      <c r="A541" s="40">
        <v>1347</v>
      </c>
      <c r="B541" s="40" t="s">
        <v>925</v>
      </c>
      <c r="C541" s="121" t="s">
        <v>1704</v>
      </c>
      <c r="D541" s="40" t="s">
        <v>1703</v>
      </c>
      <c r="E541" s="40">
        <v>12.13</v>
      </c>
      <c r="F541" s="38" t="s">
        <v>1848</v>
      </c>
      <c r="G541" s="38" t="s">
        <v>791</v>
      </c>
      <c r="H541" s="40">
        <v>30</v>
      </c>
      <c r="I541" s="48">
        <v>43441</v>
      </c>
      <c r="J541" s="48">
        <v>43477</v>
      </c>
      <c r="K541" s="48">
        <v>43591</v>
      </c>
      <c r="L541" s="40">
        <v>36</v>
      </c>
      <c r="M541" s="40">
        <v>150</v>
      </c>
      <c r="N541" s="40">
        <v>9970</v>
      </c>
      <c r="O541" s="42">
        <f t="shared" si="71"/>
        <v>82119.566666666666</v>
      </c>
      <c r="Q541" s="121">
        <v>880</v>
      </c>
      <c r="R541" s="42">
        <f t="shared" si="70"/>
        <v>12.5</v>
      </c>
      <c r="S541" s="42">
        <f t="shared" si="72"/>
        <v>7248.2666666666664</v>
      </c>
      <c r="T541" s="40">
        <v>11000</v>
      </c>
      <c r="U541" s="40">
        <v>800</v>
      </c>
      <c r="W541" s="121"/>
      <c r="X541" s="40">
        <f t="shared" si="76"/>
        <v>825</v>
      </c>
      <c r="Y541" s="42">
        <f t="shared" si="73"/>
        <v>6795.25</v>
      </c>
      <c r="Z541" s="42">
        <f t="shared" si="74"/>
        <v>90603.333333333328</v>
      </c>
      <c r="AA541" s="42">
        <f t="shared" si="75"/>
        <v>8483.7666666666628</v>
      </c>
    </row>
    <row r="542" spans="1:27" hidden="1" x14ac:dyDescent="0.3">
      <c r="A542" s="40">
        <v>1348</v>
      </c>
      <c r="B542" s="40" t="s">
        <v>925</v>
      </c>
      <c r="C542" s="121" t="s">
        <v>1702</v>
      </c>
      <c r="D542" s="40" t="s">
        <v>1703</v>
      </c>
      <c r="E542" s="40">
        <v>1019</v>
      </c>
      <c r="F542" s="38" t="s">
        <v>1849</v>
      </c>
      <c r="G542" s="38" t="s">
        <v>792</v>
      </c>
      <c r="H542" s="40">
        <v>30</v>
      </c>
      <c r="I542" s="48">
        <v>43443</v>
      </c>
      <c r="J542" s="48">
        <v>43480</v>
      </c>
      <c r="K542" s="48">
        <v>43586</v>
      </c>
      <c r="L542" s="40">
        <v>37</v>
      </c>
      <c r="M542" s="40">
        <v>143</v>
      </c>
      <c r="N542" s="40">
        <v>10189</v>
      </c>
      <c r="O542" s="42">
        <f t="shared" si="71"/>
        <v>83923.396666666667</v>
      </c>
      <c r="Q542" s="121">
        <v>800</v>
      </c>
      <c r="R542" s="42">
        <f t="shared" si="70"/>
        <v>13.75</v>
      </c>
      <c r="S542" s="42">
        <f t="shared" si="72"/>
        <v>6589.333333333333</v>
      </c>
      <c r="T542" s="40">
        <v>11000</v>
      </c>
      <c r="U542" s="40">
        <v>790</v>
      </c>
      <c r="W542" s="121"/>
      <c r="X542" s="40">
        <f t="shared" si="76"/>
        <v>745</v>
      </c>
      <c r="Y542" s="42">
        <f t="shared" si="73"/>
        <v>6136.3166666666666</v>
      </c>
      <c r="Z542" s="42">
        <f t="shared" si="74"/>
        <v>90603.333333333328</v>
      </c>
      <c r="AA542" s="42">
        <f t="shared" si="75"/>
        <v>6679.936666666661</v>
      </c>
    </row>
    <row r="543" spans="1:27" hidden="1" x14ac:dyDescent="0.3">
      <c r="A543" s="40">
        <v>1349</v>
      </c>
      <c r="B543" s="40" t="s">
        <v>925</v>
      </c>
      <c r="C543" s="121" t="s">
        <v>1702</v>
      </c>
      <c r="D543" s="40" t="s">
        <v>1703</v>
      </c>
      <c r="E543" s="40">
        <v>1021</v>
      </c>
      <c r="F543" s="38" t="s">
        <v>1850</v>
      </c>
      <c r="G543" s="38" t="s">
        <v>787</v>
      </c>
      <c r="H543" s="40">
        <v>30</v>
      </c>
      <c r="I543" s="48">
        <v>43443</v>
      </c>
      <c r="J543" s="48">
        <v>43480</v>
      </c>
      <c r="K543" s="48">
        <v>43585</v>
      </c>
      <c r="L543" s="40">
        <v>37</v>
      </c>
      <c r="M543" s="40">
        <v>142</v>
      </c>
      <c r="N543" s="40">
        <v>9159</v>
      </c>
      <c r="O543" s="42">
        <f t="shared" si="71"/>
        <v>75439.63</v>
      </c>
      <c r="Q543" s="121">
        <v>880</v>
      </c>
      <c r="R543" s="42">
        <f t="shared" si="70"/>
        <v>12.5</v>
      </c>
      <c r="S543" s="42">
        <f t="shared" si="72"/>
        <v>7248.2666666666664</v>
      </c>
      <c r="T543" s="40">
        <v>11000</v>
      </c>
      <c r="U543" s="40">
        <v>870</v>
      </c>
      <c r="W543" s="121"/>
      <c r="X543" s="40">
        <f t="shared" si="76"/>
        <v>825</v>
      </c>
      <c r="Y543" s="42">
        <f t="shared" si="73"/>
        <v>6795.25</v>
      </c>
      <c r="Z543" s="42">
        <f t="shared" si="74"/>
        <v>90603.333333333328</v>
      </c>
      <c r="AA543" s="42">
        <f t="shared" si="75"/>
        <v>15163.703333333324</v>
      </c>
    </row>
    <row r="544" spans="1:27" hidden="1" x14ac:dyDescent="0.3">
      <c r="A544" s="40">
        <v>1350</v>
      </c>
      <c r="B544" s="40" t="s">
        <v>925</v>
      </c>
      <c r="C544" s="121" t="s">
        <v>1704</v>
      </c>
      <c r="D544" s="40" t="s">
        <v>1703</v>
      </c>
      <c r="E544" s="40">
        <v>12.02</v>
      </c>
      <c r="F544" s="38" t="s">
        <v>1844</v>
      </c>
      <c r="G544" s="38" t="s">
        <v>787</v>
      </c>
      <c r="H544" s="40">
        <v>30</v>
      </c>
      <c r="I544" s="48">
        <v>43439</v>
      </c>
      <c r="J544" s="48">
        <v>43475</v>
      </c>
      <c r="K544" s="48">
        <v>43579</v>
      </c>
      <c r="L544" s="40">
        <v>36</v>
      </c>
      <c r="M544" s="40">
        <v>140</v>
      </c>
      <c r="N544" s="40">
        <v>10229</v>
      </c>
      <c r="O544" s="42">
        <f t="shared" si="71"/>
        <v>84252.863333333327</v>
      </c>
      <c r="Q544" s="121">
        <v>840</v>
      </c>
      <c r="R544" s="42">
        <f t="shared" si="70"/>
        <v>13.75</v>
      </c>
      <c r="S544" s="42">
        <f t="shared" si="72"/>
        <v>6918.8</v>
      </c>
      <c r="T544" s="40">
        <v>11550</v>
      </c>
      <c r="U544" s="40">
        <v>800</v>
      </c>
      <c r="W544" s="121"/>
      <c r="X544" s="40">
        <f t="shared" si="76"/>
        <v>785</v>
      </c>
      <c r="Y544" s="42">
        <f t="shared" si="73"/>
        <v>6465.7833333333338</v>
      </c>
      <c r="Z544" s="42">
        <f t="shared" si="74"/>
        <v>95133.5</v>
      </c>
      <c r="AA544" s="42">
        <f t="shared" si="75"/>
        <v>10880.636666666673</v>
      </c>
    </row>
    <row r="545" spans="1:27" hidden="1" x14ac:dyDescent="0.3">
      <c r="A545" s="40">
        <v>1351</v>
      </c>
      <c r="B545" s="40" t="s">
        <v>925</v>
      </c>
      <c r="C545" s="121" t="s">
        <v>1704</v>
      </c>
      <c r="D545" s="40" t="s">
        <v>1703</v>
      </c>
      <c r="E545" s="40">
        <v>12.03</v>
      </c>
      <c r="F545" s="38" t="s">
        <v>1851</v>
      </c>
      <c r="G545" s="38" t="s">
        <v>793</v>
      </c>
      <c r="H545" s="40">
        <v>30</v>
      </c>
      <c r="I545" s="48">
        <v>43439</v>
      </c>
      <c r="J545" s="48">
        <v>43475</v>
      </c>
      <c r="K545" s="48">
        <v>43580</v>
      </c>
      <c r="L545" s="40">
        <v>36</v>
      </c>
      <c r="M545" s="40">
        <v>141</v>
      </c>
      <c r="N545" s="40">
        <v>9309</v>
      </c>
      <c r="O545" s="42">
        <f t="shared" si="71"/>
        <v>76675.13</v>
      </c>
      <c r="Q545" s="121">
        <v>960</v>
      </c>
      <c r="R545" s="42">
        <f t="shared" si="70"/>
        <v>13.75</v>
      </c>
      <c r="S545" s="42">
        <f t="shared" si="72"/>
        <v>7907.2</v>
      </c>
      <c r="T545" s="40">
        <v>13200</v>
      </c>
      <c r="U545" s="40">
        <v>900</v>
      </c>
      <c r="W545" s="121"/>
      <c r="X545" s="40">
        <f t="shared" si="76"/>
        <v>905</v>
      </c>
      <c r="Y545" s="42">
        <f t="shared" si="73"/>
        <v>7454.1833333333334</v>
      </c>
      <c r="Z545" s="42">
        <f t="shared" si="74"/>
        <v>108724</v>
      </c>
      <c r="AA545" s="42">
        <f t="shared" si="75"/>
        <v>32048.869999999995</v>
      </c>
    </row>
    <row r="546" spans="1:27" hidden="1" x14ac:dyDescent="0.3">
      <c r="A546" s="40">
        <v>1352</v>
      </c>
      <c r="B546" s="40" t="s">
        <v>925</v>
      </c>
      <c r="C546" s="121" t="s">
        <v>1704</v>
      </c>
      <c r="D546" s="40" t="s">
        <v>1703</v>
      </c>
      <c r="E546" s="40">
        <v>12.04</v>
      </c>
      <c r="F546" s="38" t="s">
        <v>1852</v>
      </c>
      <c r="G546" s="38" t="s">
        <v>794</v>
      </c>
      <c r="H546" s="40">
        <v>30</v>
      </c>
      <c r="I546" s="48">
        <v>43439</v>
      </c>
      <c r="J546" s="48">
        <v>43485</v>
      </c>
      <c r="K546" s="48">
        <v>43581</v>
      </c>
      <c r="L546" s="40">
        <v>46</v>
      </c>
      <c r="M546" s="40">
        <v>142</v>
      </c>
      <c r="N546" s="40">
        <v>9459</v>
      </c>
      <c r="O546" s="42">
        <f t="shared" si="71"/>
        <v>77910.63</v>
      </c>
      <c r="Q546" s="121">
        <v>760</v>
      </c>
      <c r="R546" s="42">
        <f t="shared" si="70"/>
        <v>13.75</v>
      </c>
      <c r="S546" s="42">
        <f t="shared" si="72"/>
        <v>6259.8666666666659</v>
      </c>
      <c r="T546" s="40">
        <v>10450</v>
      </c>
      <c r="U546" s="40">
        <v>700</v>
      </c>
      <c r="W546" s="121"/>
      <c r="X546" s="40">
        <f t="shared" si="76"/>
        <v>705</v>
      </c>
      <c r="Y546" s="42">
        <f t="shared" si="73"/>
        <v>5806.8499999999995</v>
      </c>
      <c r="Z546" s="42">
        <f t="shared" si="74"/>
        <v>86073.166666666657</v>
      </c>
      <c r="AA546" s="42">
        <f t="shared" si="75"/>
        <v>8162.5366666666523</v>
      </c>
    </row>
    <row r="547" spans="1:27" hidden="1" x14ac:dyDescent="0.3">
      <c r="A547" s="40">
        <v>1353</v>
      </c>
      <c r="B547" s="40" t="s">
        <v>925</v>
      </c>
      <c r="C547" s="121" t="s">
        <v>1704</v>
      </c>
      <c r="D547" s="40" t="s">
        <v>1703</v>
      </c>
      <c r="E547" s="40">
        <v>12.06</v>
      </c>
      <c r="F547" s="38" t="s">
        <v>1853</v>
      </c>
      <c r="G547" s="38" t="s">
        <v>795</v>
      </c>
      <c r="H547" s="40">
        <v>30</v>
      </c>
      <c r="I547" s="48">
        <v>43432</v>
      </c>
      <c r="J547" s="48">
        <v>43469</v>
      </c>
      <c r="K547" s="48">
        <v>43573</v>
      </c>
      <c r="L547" s="40">
        <v>37</v>
      </c>
      <c r="M547" s="40">
        <v>141</v>
      </c>
      <c r="N547" s="40">
        <v>9840</v>
      </c>
      <c r="O547" s="42">
        <f t="shared" si="71"/>
        <v>81048.800000000003</v>
      </c>
      <c r="Q547" s="121">
        <v>840</v>
      </c>
      <c r="R547" s="42">
        <f t="shared" si="70"/>
        <v>13</v>
      </c>
      <c r="S547" s="42">
        <f t="shared" si="72"/>
        <v>6918.8</v>
      </c>
      <c r="T547" s="40">
        <v>10920</v>
      </c>
      <c r="U547" s="40">
        <v>790</v>
      </c>
      <c r="W547" s="121"/>
      <c r="X547" s="40">
        <f t="shared" si="76"/>
        <v>785</v>
      </c>
      <c r="Y547" s="42">
        <f t="shared" si="73"/>
        <v>6465.7833333333338</v>
      </c>
      <c r="Z547" s="42">
        <f t="shared" si="74"/>
        <v>89944.400000000009</v>
      </c>
      <c r="AA547" s="42">
        <f t="shared" si="75"/>
        <v>8895.6000000000058</v>
      </c>
    </row>
    <row r="548" spans="1:27" hidden="1" x14ac:dyDescent="0.3">
      <c r="A548" s="40">
        <v>1354</v>
      </c>
      <c r="B548" s="40" t="s">
        <v>925</v>
      </c>
      <c r="C548" s="121" t="s">
        <v>1704</v>
      </c>
      <c r="D548" s="40" t="s">
        <v>1703</v>
      </c>
      <c r="E548" s="40">
        <v>12.07</v>
      </c>
      <c r="F548" s="38" t="s">
        <v>1854</v>
      </c>
      <c r="G548" s="38" t="s">
        <v>796</v>
      </c>
      <c r="H548" s="40">
        <v>30</v>
      </c>
      <c r="I548" s="48">
        <v>43432</v>
      </c>
      <c r="J548" s="48">
        <v>43468</v>
      </c>
      <c r="K548" s="48">
        <v>43572</v>
      </c>
      <c r="L548" s="40">
        <v>36</v>
      </c>
      <c r="M548" s="40">
        <v>140</v>
      </c>
      <c r="N548" s="40">
        <v>9860</v>
      </c>
      <c r="O548" s="42">
        <f t="shared" si="71"/>
        <v>81213.53333333334</v>
      </c>
      <c r="Q548" s="121">
        <v>800</v>
      </c>
      <c r="R548" s="42">
        <f t="shared" si="70"/>
        <v>13.25</v>
      </c>
      <c r="S548" s="42">
        <f t="shared" si="72"/>
        <v>6589.333333333333</v>
      </c>
      <c r="T548" s="40">
        <v>10600</v>
      </c>
      <c r="U548" s="40">
        <v>730</v>
      </c>
      <c r="W548" s="121"/>
      <c r="X548" s="67">
        <f t="shared" si="76"/>
        <v>745</v>
      </c>
      <c r="Y548" s="42">
        <f t="shared" si="73"/>
        <v>6136.3166666666666</v>
      </c>
      <c r="Z548" s="42">
        <f t="shared" si="74"/>
        <v>87308.666666666657</v>
      </c>
      <c r="AA548" s="42">
        <f t="shared" si="75"/>
        <v>6095.1333333333168</v>
      </c>
    </row>
    <row r="549" spans="1:27" hidden="1" x14ac:dyDescent="0.3">
      <c r="A549" s="40">
        <v>1355</v>
      </c>
      <c r="B549" s="40" t="s">
        <v>925</v>
      </c>
      <c r="C549" s="121" t="s">
        <v>1704</v>
      </c>
      <c r="D549" s="40" t="s">
        <v>1703</v>
      </c>
      <c r="E549" s="40">
        <v>12.09</v>
      </c>
      <c r="F549" s="38" t="s">
        <v>1981</v>
      </c>
      <c r="G549" s="38" t="s">
        <v>797</v>
      </c>
      <c r="H549" s="40">
        <v>30</v>
      </c>
      <c r="I549" s="48">
        <v>43432</v>
      </c>
      <c r="J549" s="48">
        <v>43467</v>
      </c>
      <c r="K549" s="48">
        <v>43573</v>
      </c>
      <c r="L549" s="40">
        <v>35</v>
      </c>
      <c r="M549" s="40">
        <v>141</v>
      </c>
      <c r="N549" s="40">
        <v>9469</v>
      </c>
      <c r="O549" s="42">
        <f t="shared" si="71"/>
        <v>77992.996666666659</v>
      </c>
      <c r="Q549" s="121">
        <v>840</v>
      </c>
      <c r="R549" s="42">
        <f t="shared" si="70"/>
        <v>13.25</v>
      </c>
      <c r="S549" s="42">
        <f t="shared" si="72"/>
        <v>6918.8</v>
      </c>
      <c r="T549" s="67">
        <v>11130</v>
      </c>
      <c r="U549" s="121">
        <v>800</v>
      </c>
      <c r="V549" s="121"/>
      <c r="W549" s="121"/>
      <c r="X549" s="67">
        <f t="shared" si="76"/>
        <v>785</v>
      </c>
      <c r="Y549" s="42">
        <f t="shared" si="73"/>
        <v>6465.7833333333338</v>
      </c>
      <c r="Z549" s="42">
        <f t="shared" si="74"/>
        <v>91674.1</v>
      </c>
      <c r="AA549" s="42">
        <f t="shared" si="75"/>
        <v>13681.103333333347</v>
      </c>
    </row>
    <row r="550" spans="1:27" hidden="1" x14ac:dyDescent="0.3">
      <c r="A550" s="40">
        <v>1356</v>
      </c>
      <c r="B550" s="40" t="s">
        <v>925</v>
      </c>
      <c r="C550" s="121" t="s">
        <v>1704</v>
      </c>
      <c r="D550" s="40" t="s">
        <v>1703</v>
      </c>
      <c r="E550" s="40">
        <v>12.1</v>
      </c>
      <c r="F550" s="38" t="s">
        <v>1855</v>
      </c>
      <c r="G550" s="38" t="s">
        <v>798</v>
      </c>
      <c r="H550" s="40">
        <v>30</v>
      </c>
      <c r="I550" s="48">
        <v>43462</v>
      </c>
      <c r="J550" s="48">
        <v>43498</v>
      </c>
      <c r="K550" s="48">
        <v>43572</v>
      </c>
      <c r="L550" s="40">
        <v>36</v>
      </c>
      <c r="M550" s="40">
        <v>110</v>
      </c>
      <c r="N550" s="40">
        <v>9440</v>
      </c>
      <c r="O550" s="42">
        <f t="shared" si="71"/>
        <v>77754.133333333331</v>
      </c>
      <c r="Q550" s="121">
        <v>800</v>
      </c>
      <c r="R550" s="42">
        <f t="shared" si="70"/>
        <v>13.25</v>
      </c>
      <c r="S550" s="42">
        <f t="shared" si="72"/>
        <v>6589.333333333333</v>
      </c>
      <c r="T550" s="40">
        <v>10600</v>
      </c>
      <c r="U550" s="40">
        <v>700</v>
      </c>
      <c r="W550" s="121"/>
      <c r="X550" s="67">
        <f t="shared" si="76"/>
        <v>745</v>
      </c>
      <c r="Y550" s="42">
        <f t="shared" si="73"/>
        <v>6136.3166666666666</v>
      </c>
      <c r="Z550" s="42">
        <f t="shared" si="74"/>
        <v>87308.666666666657</v>
      </c>
      <c r="AA550" s="42">
        <f t="shared" si="75"/>
        <v>9554.5333333333256</v>
      </c>
    </row>
    <row r="551" spans="1:27" hidden="1" x14ac:dyDescent="0.3">
      <c r="A551" s="40">
        <v>1357</v>
      </c>
      <c r="B551" s="40" t="s">
        <v>925</v>
      </c>
      <c r="C551" s="121" t="s">
        <v>1704</v>
      </c>
      <c r="D551" s="40" t="s">
        <v>1703</v>
      </c>
      <c r="E551" s="40">
        <v>12.12</v>
      </c>
      <c r="F551" s="38" t="s">
        <v>1856</v>
      </c>
      <c r="G551" s="38" t="s">
        <v>799</v>
      </c>
      <c r="H551" s="40">
        <v>30</v>
      </c>
      <c r="I551" s="48">
        <v>43441</v>
      </c>
      <c r="J551" s="48">
        <v>43487</v>
      </c>
      <c r="K551" s="48">
        <v>43583</v>
      </c>
      <c r="L551" s="40">
        <v>46</v>
      </c>
      <c r="M551" s="40">
        <v>142</v>
      </c>
      <c r="N551" s="40">
        <v>9590</v>
      </c>
      <c r="O551" s="42">
        <f t="shared" si="71"/>
        <v>78989.633333333331</v>
      </c>
      <c r="Q551" s="121">
        <v>880</v>
      </c>
      <c r="R551" s="42">
        <f t="shared" si="70"/>
        <v>12.5</v>
      </c>
      <c r="S551" s="42">
        <f t="shared" si="72"/>
        <v>7248.2666666666664</v>
      </c>
      <c r="T551" s="40">
        <v>11000</v>
      </c>
      <c r="U551" s="40">
        <v>850</v>
      </c>
      <c r="W551" s="121"/>
      <c r="X551" s="67">
        <f t="shared" si="76"/>
        <v>825</v>
      </c>
      <c r="Y551" s="42">
        <f t="shared" si="73"/>
        <v>6795.25</v>
      </c>
      <c r="Z551" s="42">
        <f t="shared" si="74"/>
        <v>90603.333333333328</v>
      </c>
      <c r="AA551" s="42">
        <f t="shared" si="75"/>
        <v>11613.699999999997</v>
      </c>
    </row>
    <row r="552" spans="1:27" hidden="1" x14ac:dyDescent="0.3">
      <c r="A552" s="40">
        <v>1358</v>
      </c>
      <c r="B552" s="40" t="s">
        <v>925</v>
      </c>
      <c r="C552" s="121" t="s">
        <v>1704</v>
      </c>
      <c r="D552" s="40" t="s">
        <v>1703</v>
      </c>
      <c r="E552" s="40">
        <v>12.15</v>
      </c>
      <c r="F552" s="38" t="s">
        <v>1852</v>
      </c>
      <c r="G552" s="38" t="s">
        <v>794</v>
      </c>
      <c r="H552" s="40">
        <v>30</v>
      </c>
      <c r="I552" s="48">
        <v>43441</v>
      </c>
      <c r="J552" s="48">
        <v>43477</v>
      </c>
      <c r="K552" s="48">
        <v>43582</v>
      </c>
      <c r="L552" s="40">
        <v>36</v>
      </c>
      <c r="M552" s="40">
        <v>141</v>
      </c>
      <c r="N552" s="40">
        <v>9860</v>
      </c>
      <c r="O552" s="42">
        <f t="shared" si="71"/>
        <v>81213.53333333334</v>
      </c>
      <c r="Q552" s="121">
        <v>800</v>
      </c>
      <c r="R552" s="42">
        <f t="shared" si="70"/>
        <v>13.25</v>
      </c>
      <c r="S552" s="42">
        <f t="shared" si="72"/>
        <v>6589.333333333333</v>
      </c>
      <c r="T552" s="40">
        <v>10600</v>
      </c>
      <c r="U552" s="40">
        <v>730</v>
      </c>
      <c r="W552" s="121"/>
      <c r="X552" s="67">
        <f t="shared" si="76"/>
        <v>745</v>
      </c>
      <c r="Y552" s="42">
        <f t="shared" si="73"/>
        <v>6136.3166666666666</v>
      </c>
      <c r="Z552" s="42">
        <f t="shared" si="74"/>
        <v>87308.666666666657</v>
      </c>
      <c r="AA552" s="42">
        <f t="shared" si="75"/>
        <v>6095.1333333333168</v>
      </c>
    </row>
    <row r="553" spans="1:27" hidden="1" x14ac:dyDescent="0.3">
      <c r="A553" s="40">
        <v>1359</v>
      </c>
      <c r="B553" s="40" t="s">
        <v>925</v>
      </c>
      <c r="C553" s="121" t="s">
        <v>1704</v>
      </c>
      <c r="D553" s="40" t="s">
        <v>1703</v>
      </c>
      <c r="E553" s="40">
        <v>12.21</v>
      </c>
      <c r="F553" s="38" t="s">
        <v>1853</v>
      </c>
      <c r="G553" s="38" t="s">
        <v>795</v>
      </c>
      <c r="H553" s="40">
        <v>30</v>
      </c>
      <c r="I553" s="48">
        <v>43446</v>
      </c>
      <c r="J553" s="48">
        <v>43481</v>
      </c>
      <c r="K553" s="48">
        <v>43587</v>
      </c>
      <c r="L553" s="40">
        <v>35</v>
      </c>
      <c r="M553" s="40">
        <v>141</v>
      </c>
      <c r="N553" s="40">
        <v>9309</v>
      </c>
      <c r="O553" s="42">
        <f t="shared" si="71"/>
        <v>76675.13</v>
      </c>
      <c r="Q553" s="121">
        <v>850</v>
      </c>
      <c r="R553" s="42">
        <f t="shared" si="70"/>
        <v>13.176470588235293</v>
      </c>
      <c r="S553" s="42">
        <f t="shared" si="72"/>
        <v>7001.1666666666661</v>
      </c>
      <c r="T553" s="40">
        <v>11200</v>
      </c>
      <c r="U553" s="40">
        <v>850</v>
      </c>
      <c r="W553" s="121"/>
      <c r="X553" s="67">
        <f t="shared" si="76"/>
        <v>795</v>
      </c>
      <c r="Y553" s="42">
        <f t="shared" si="73"/>
        <v>6548.15</v>
      </c>
      <c r="Z553" s="42">
        <f t="shared" si="74"/>
        <v>92250.666666666657</v>
      </c>
      <c r="AA553" s="42">
        <f t="shared" si="75"/>
        <v>15575.536666666652</v>
      </c>
    </row>
    <row r="554" spans="1:27" hidden="1" x14ac:dyDescent="0.3">
      <c r="A554" s="40">
        <v>1360</v>
      </c>
      <c r="B554" s="40" t="s">
        <v>925</v>
      </c>
      <c r="C554" s="121" t="s">
        <v>1705</v>
      </c>
      <c r="D554" s="40" t="s">
        <v>1706</v>
      </c>
      <c r="E554" s="40">
        <v>5.01</v>
      </c>
      <c r="F554" s="38" t="s">
        <v>1854</v>
      </c>
      <c r="G554" s="38" t="s">
        <v>796</v>
      </c>
      <c r="H554" s="40">
        <v>30</v>
      </c>
      <c r="I554" s="48">
        <v>43449</v>
      </c>
      <c r="J554" s="48">
        <v>43485</v>
      </c>
      <c r="K554" s="48">
        <v>43591</v>
      </c>
      <c r="L554" s="40">
        <v>36</v>
      </c>
      <c r="M554" s="40">
        <v>142</v>
      </c>
      <c r="N554" s="40">
        <v>9100</v>
      </c>
      <c r="O554" s="42">
        <f t="shared" si="71"/>
        <v>74953.666666666657</v>
      </c>
      <c r="Q554" s="121">
        <v>880</v>
      </c>
      <c r="R554" s="42">
        <f t="shared" si="70"/>
        <v>12.5</v>
      </c>
      <c r="S554" s="42">
        <f t="shared" si="72"/>
        <v>7248.2666666666664</v>
      </c>
      <c r="T554" s="40">
        <v>11000</v>
      </c>
      <c r="U554" s="40">
        <v>720</v>
      </c>
      <c r="W554" s="121"/>
      <c r="X554" s="67">
        <f t="shared" si="76"/>
        <v>825</v>
      </c>
      <c r="Y554" s="42">
        <f t="shared" si="73"/>
        <v>6795.25</v>
      </c>
      <c r="Z554" s="42">
        <f t="shared" si="74"/>
        <v>90603.333333333328</v>
      </c>
      <c r="AA554" s="42">
        <f t="shared" si="75"/>
        <v>15649.666666666672</v>
      </c>
    </row>
    <row r="555" spans="1:27" hidden="1" x14ac:dyDescent="0.3">
      <c r="A555" s="40">
        <v>1361</v>
      </c>
      <c r="B555" s="40" t="s">
        <v>925</v>
      </c>
      <c r="C555" s="121" t="s">
        <v>1705</v>
      </c>
      <c r="D555" s="40" t="s">
        <v>1706</v>
      </c>
      <c r="E555" s="40">
        <v>5.0199999999999996</v>
      </c>
      <c r="F555" s="38" t="s">
        <v>1981</v>
      </c>
      <c r="G555" s="38" t="s">
        <v>797</v>
      </c>
      <c r="H555" s="40">
        <v>30</v>
      </c>
      <c r="I555" s="48">
        <v>43449</v>
      </c>
      <c r="J555" s="48">
        <v>43485</v>
      </c>
      <c r="K555" s="48">
        <v>43591</v>
      </c>
      <c r="L555" s="40">
        <v>36</v>
      </c>
      <c r="M555" s="40">
        <v>142</v>
      </c>
      <c r="N555" s="40">
        <v>9400</v>
      </c>
      <c r="O555" s="42">
        <f t="shared" si="71"/>
        <v>77424.666666666657</v>
      </c>
      <c r="Q555" s="121">
        <v>840</v>
      </c>
      <c r="R555" s="42">
        <f t="shared" si="70"/>
        <v>12.5</v>
      </c>
      <c r="S555" s="42">
        <f t="shared" si="72"/>
        <v>6918.8</v>
      </c>
      <c r="T555" s="40">
        <v>10500</v>
      </c>
      <c r="U555" s="40">
        <v>700</v>
      </c>
      <c r="W555" s="121"/>
      <c r="X555" s="67">
        <f t="shared" si="76"/>
        <v>785</v>
      </c>
      <c r="Y555" s="42">
        <f t="shared" si="73"/>
        <v>6465.7833333333338</v>
      </c>
      <c r="Z555" s="42">
        <f t="shared" si="74"/>
        <v>86485</v>
      </c>
      <c r="AA555" s="42">
        <f t="shared" si="75"/>
        <v>9060.333333333343</v>
      </c>
    </row>
    <row r="556" spans="1:27" hidden="1" x14ac:dyDescent="0.3">
      <c r="A556" s="40">
        <v>1362</v>
      </c>
      <c r="B556" s="40" t="s">
        <v>925</v>
      </c>
      <c r="C556" s="121" t="s">
        <v>1705</v>
      </c>
      <c r="D556" s="40" t="s">
        <v>1706</v>
      </c>
      <c r="E556" s="40">
        <v>5.03</v>
      </c>
      <c r="F556" s="38" t="s">
        <v>1855</v>
      </c>
      <c r="G556" s="38" t="s">
        <v>798</v>
      </c>
      <c r="H556" s="40">
        <v>30</v>
      </c>
      <c r="I556" s="48">
        <v>43439</v>
      </c>
      <c r="J556" s="48">
        <v>43485</v>
      </c>
      <c r="K556" s="48">
        <v>43591</v>
      </c>
      <c r="L556" s="40">
        <v>46</v>
      </c>
      <c r="M556" s="40">
        <v>152</v>
      </c>
      <c r="N556" s="40">
        <v>9450</v>
      </c>
      <c r="O556" s="42">
        <f t="shared" si="71"/>
        <v>77836.5</v>
      </c>
      <c r="Q556" s="121">
        <v>840</v>
      </c>
      <c r="R556" s="42">
        <f t="shared" si="70"/>
        <v>12.5</v>
      </c>
      <c r="S556" s="42">
        <f t="shared" si="72"/>
        <v>6918.8</v>
      </c>
      <c r="T556" s="40">
        <v>10500</v>
      </c>
      <c r="U556" s="40">
        <v>800</v>
      </c>
      <c r="W556" s="121"/>
      <c r="X556" s="67">
        <f t="shared" si="76"/>
        <v>785</v>
      </c>
      <c r="Y556" s="42">
        <f t="shared" si="73"/>
        <v>6465.7833333333338</v>
      </c>
      <c r="Z556" s="42">
        <f t="shared" si="74"/>
        <v>86485</v>
      </c>
      <c r="AA556" s="42">
        <f t="shared" si="75"/>
        <v>8648.5</v>
      </c>
    </row>
    <row r="557" spans="1:27" hidden="1" x14ac:dyDescent="0.3">
      <c r="A557" s="40">
        <v>1363</v>
      </c>
      <c r="B557" s="40" t="s">
        <v>925</v>
      </c>
      <c r="C557" s="121" t="s">
        <v>1705</v>
      </c>
      <c r="D557" s="40" t="s">
        <v>1706</v>
      </c>
      <c r="E557" s="40">
        <v>5.04</v>
      </c>
      <c r="F557" s="38" t="s">
        <v>1856</v>
      </c>
      <c r="G557" s="38" t="s">
        <v>799</v>
      </c>
      <c r="H557" s="40">
        <v>30</v>
      </c>
      <c r="I557" s="48">
        <v>43419</v>
      </c>
      <c r="J557" s="48">
        <v>43485</v>
      </c>
      <c r="K557" s="48">
        <v>43591</v>
      </c>
      <c r="L557" s="40">
        <v>66</v>
      </c>
      <c r="M557" s="40">
        <v>172</v>
      </c>
      <c r="N557" s="40">
        <v>9300</v>
      </c>
      <c r="O557" s="42">
        <f t="shared" si="71"/>
        <v>76601</v>
      </c>
      <c r="Q557" s="121">
        <v>880</v>
      </c>
      <c r="R557" s="42">
        <f t="shared" ref="R557:R620" si="77">T557/Q557</f>
        <v>12.5</v>
      </c>
      <c r="S557" s="42">
        <f t="shared" si="72"/>
        <v>7248.2666666666664</v>
      </c>
      <c r="T557" s="40">
        <v>11000</v>
      </c>
      <c r="U557" s="40">
        <v>700</v>
      </c>
      <c r="W557" s="121"/>
      <c r="X557" s="67">
        <f t="shared" si="76"/>
        <v>825</v>
      </c>
      <c r="Y557" s="42">
        <f t="shared" si="73"/>
        <v>6795.25</v>
      </c>
      <c r="Z557" s="42">
        <f t="shared" si="74"/>
        <v>90603.333333333328</v>
      </c>
      <c r="AA557" s="42">
        <f t="shared" si="75"/>
        <v>14002.333333333328</v>
      </c>
    </row>
    <row r="558" spans="1:27" hidden="1" x14ac:dyDescent="0.3">
      <c r="A558" s="40">
        <v>1364</v>
      </c>
      <c r="B558" s="40" t="s">
        <v>925</v>
      </c>
      <c r="C558" s="121" t="s">
        <v>1705</v>
      </c>
      <c r="D558" s="40" t="s">
        <v>1706</v>
      </c>
      <c r="E558" s="40">
        <v>5.05</v>
      </c>
      <c r="F558" s="38" t="s">
        <v>1857</v>
      </c>
      <c r="G558" s="38" t="s">
        <v>787</v>
      </c>
      <c r="H558" s="40">
        <v>30</v>
      </c>
      <c r="I558" s="48">
        <v>43429</v>
      </c>
      <c r="J558" s="48">
        <v>43485</v>
      </c>
      <c r="K558" s="48">
        <v>43591</v>
      </c>
      <c r="L558" s="40">
        <v>56</v>
      </c>
      <c r="M558" s="40">
        <v>162</v>
      </c>
      <c r="N558" s="40">
        <v>9450</v>
      </c>
      <c r="O558" s="42">
        <f t="shared" si="71"/>
        <v>77836.5</v>
      </c>
      <c r="Q558" s="121">
        <v>800</v>
      </c>
      <c r="R558" s="42">
        <f t="shared" si="77"/>
        <v>13.75</v>
      </c>
      <c r="S558" s="42">
        <f t="shared" si="72"/>
        <v>6589.333333333333</v>
      </c>
      <c r="T558" s="40">
        <v>11000</v>
      </c>
      <c r="U558" s="40">
        <v>750</v>
      </c>
      <c r="W558" s="121"/>
      <c r="X558" s="67">
        <f t="shared" si="76"/>
        <v>745</v>
      </c>
      <c r="Y558" s="42">
        <f t="shared" si="73"/>
        <v>6136.3166666666666</v>
      </c>
      <c r="Z558" s="42">
        <f t="shared" si="74"/>
        <v>90603.333333333328</v>
      </c>
      <c r="AA558" s="42">
        <f t="shared" si="75"/>
        <v>12766.833333333328</v>
      </c>
    </row>
    <row r="559" spans="1:27" hidden="1" x14ac:dyDescent="0.3">
      <c r="A559" s="40">
        <v>1365</v>
      </c>
      <c r="B559" s="40" t="s">
        <v>925</v>
      </c>
      <c r="C559" s="121" t="s">
        <v>1705</v>
      </c>
      <c r="D559" s="40" t="s">
        <v>1706</v>
      </c>
      <c r="E559" s="40">
        <v>5.07</v>
      </c>
      <c r="F559" s="38" t="s">
        <v>1850</v>
      </c>
      <c r="G559" s="38" t="s">
        <v>800</v>
      </c>
      <c r="H559" s="40">
        <v>30</v>
      </c>
      <c r="I559" s="48">
        <v>43449</v>
      </c>
      <c r="J559" s="48">
        <v>43485</v>
      </c>
      <c r="K559" s="48">
        <v>43590</v>
      </c>
      <c r="L559" s="40">
        <v>36</v>
      </c>
      <c r="M559" s="40">
        <v>141</v>
      </c>
      <c r="N559" s="40">
        <v>9650</v>
      </c>
      <c r="O559" s="42">
        <f t="shared" si="71"/>
        <v>79483.833333333343</v>
      </c>
      <c r="Q559" s="121">
        <v>920</v>
      </c>
      <c r="R559" s="42">
        <f t="shared" si="77"/>
        <v>12.5</v>
      </c>
      <c r="S559" s="42">
        <f t="shared" si="72"/>
        <v>7577.7333333333336</v>
      </c>
      <c r="T559" s="40">
        <v>11500</v>
      </c>
      <c r="U559" s="40">
        <v>840</v>
      </c>
      <c r="W559" s="121"/>
      <c r="X559" s="67">
        <f t="shared" si="76"/>
        <v>865</v>
      </c>
      <c r="Y559" s="42">
        <f t="shared" si="73"/>
        <v>7124.7166666666662</v>
      </c>
      <c r="Z559" s="42">
        <f t="shared" si="74"/>
        <v>94721.666666666672</v>
      </c>
      <c r="AA559" s="42">
        <f t="shared" si="75"/>
        <v>15237.833333333328</v>
      </c>
    </row>
    <row r="560" spans="1:27" hidden="1" x14ac:dyDescent="0.3">
      <c r="A560" s="40">
        <v>1366</v>
      </c>
      <c r="B560" s="40" t="s">
        <v>925</v>
      </c>
      <c r="C560" s="121" t="s">
        <v>1705</v>
      </c>
      <c r="D560" s="40" t="s">
        <v>1706</v>
      </c>
      <c r="E560" s="40">
        <v>5.13</v>
      </c>
      <c r="F560" s="38" t="s">
        <v>1982</v>
      </c>
      <c r="G560" s="38" t="s">
        <v>801</v>
      </c>
      <c r="H560" s="40">
        <v>30</v>
      </c>
      <c r="I560" s="48">
        <v>43443</v>
      </c>
      <c r="J560" s="48">
        <v>43478</v>
      </c>
      <c r="K560" s="48">
        <v>43584</v>
      </c>
      <c r="L560" s="40">
        <v>35</v>
      </c>
      <c r="M560" s="40">
        <v>141</v>
      </c>
      <c r="N560" s="40">
        <v>9750</v>
      </c>
      <c r="O560" s="42">
        <f t="shared" si="71"/>
        <v>80307.5</v>
      </c>
      <c r="Q560" s="121">
        <v>880</v>
      </c>
      <c r="R560" s="42">
        <f t="shared" si="77"/>
        <v>12.5</v>
      </c>
      <c r="S560" s="42">
        <f t="shared" si="72"/>
        <v>7248.2666666666664</v>
      </c>
      <c r="T560" s="40">
        <v>11000</v>
      </c>
      <c r="U560" s="40">
        <v>740</v>
      </c>
      <c r="W560" s="121"/>
      <c r="X560" s="67">
        <f t="shared" ref="X560:X591" si="78">Q560-55</f>
        <v>825</v>
      </c>
      <c r="Y560" s="42">
        <f t="shared" si="73"/>
        <v>6795.25</v>
      </c>
      <c r="Z560" s="42">
        <f t="shared" si="74"/>
        <v>90603.333333333328</v>
      </c>
      <c r="AA560" s="42">
        <f t="shared" si="75"/>
        <v>10295.833333333328</v>
      </c>
    </row>
    <row r="561" spans="1:27" hidden="1" x14ac:dyDescent="0.3">
      <c r="A561" s="40">
        <v>1367</v>
      </c>
      <c r="B561" s="40" t="s">
        <v>925</v>
      </c>
      <c r="C561" s="121" t="s">
        <v>1705</v>
      </c>
      <c r="D561" s="40" t="s">
        <v>1706</v>
      </c>
      <c r="E561" s="40">
        <v>5.19</v>
      </c>
      <c r="F561" s="38" t="s">
        <v>1844</v>
      </c>
      <c r="G561" s="38" t="s">
        <v>787</v>
      </c>
      <c r="H561" s="40">
        <v>30</v>
      </c>
      <c r="I561" s="48">
        <v>43443</v>
      </c>
      <c r="J561" s="48">
        <v>43478</v>
      </c>
      <c r="K561" s="48">
        <v>43585</v>
      </c>
      <c r="L561" s="40">
        <v>35</v>
      </c>
      <c r="M561" s="40">
        <v>142</v>
      </c>
      <c r="N561" s="40">
        <v>9750</v>
      </c>
      <c r="O561" s="42">
        <f t="shared" si="71"/>
        <v>80307.5</v>
      </c>
      <c r="Q561" s="121">
        <v>880</v>
      </c>
      <c r="R561" s="42">
        <f t="shared" si="77"/>
        <v>12.5</v>
      </c>
      <c r="S561" s="42">
        <f t="shared" si="72"/>
        <v>7248.2666666666664</v>
      </c>
      <c r="T561" s="40">
        <v>11000</v>
      </c>
      <c r="U561" s="40">
        <v>740</v>
      </c>
      <c r="W561" s="121"/>
      <c r="X561" s="67">
        <f t="shared" si="78"/>
        <v>825</v>
      </c>
      <c r="Y561" s="42">
        <f t="shared" si="73"/>
        <v>6795.25</v>
      </c>
      <c r="Z561" s="42">
        <f t="shared" si="74"/>
        <v>90603.333333333328</v>
      </c>
      <c r="AA561" s="42">
        <f t="shared" si="75"/>
        <v>10295.833333333328</v>
      </c>
    </row>
    <row r="562" spans="1:27" hidden="1" x14ac:dyDescent="0.3">
      <c r="A562" s="40">
        <v>1368</v>
      </c>
      <c r="B562" s="40" t="s">
        <v>925</v>
      </c>
      <c r="C562" s="121" t="s">
        <v>1705</v>
      </c>
      <c r="D562" s="40" t="s">
        <v>1706</v>
      </c>
      <c r="E562" s="40">
        <v>5.21</v>
      </c>
      <c r="F562" s="38" t="s">
        <v>1845</v>
      </c>
      <c r="G562" s="38" t="s">
        <v>788</v>
      </c>
      <c r="H562" s="40">
        <v>30</v>
      </c>
      <c r="I562" s="48">
        <v>43443</v>
      </c>
      <c r="J562" s="48">
        <v>43478</v>
      </c>
      <c r="K562" s="48">
        <v>43585</v>
      </c>
      <c r="L562" s="40">
        <v>35</v>
      </c>
      <c r="M562" s="40">
        <v>142</v>
      </c>
      <c r="N562" s="40">
        <v>9700</v>
      </c>
      <c r="O562" s="42">
        <f t="shared" si="71"/>
        <v>79895.666666666657</v>
      </c>
      <c r="Q562" s="121">
        <v>910</v>
      </c>
      <c r="R562" s="42">
        <f t="shared" si="77"/>
        <v>12.5</v>
      </c>
      <c r="S562" s="42">
        <f t="shared" si="72"/>
        <v>7495.3666666666659</v>
      </c>
      <c r="T562" s="40">
        <v>11375</v>
      </c>
      <c r="U562" s="40">
        <v>720</v>
      </c>
      <c r="W562" s="121"/>
      <c r="X562" s="67">
        <f t="shared" si="78"/>
        <v>855</v>
      </c>
      <c r="Y562" s="42">
        <f t="shared" si="73"/>
        <v>7042.3499999999995</v>
      </c>
      <c r="Z562" s="42">
        <f t="shared" si="74"/>
        <v>93692.083333333328</v>
      </c>
      <c r="AA562" s="42">
        <f t="shared" si="75"/>
        <v>13796.416666666672</v>
      </c>
    </row>
    <row r="563" spans="1:27" hidden="1" x14ac:dyDescent="0.3">
      <c r="A563" s="40">
        <v>1419</v>
      </c>
      <c r="B563" s="40" t="s">
        <v>925</v>
      </c>
      <c r="C563" s="121" t="s">
        <v>1713</v>
      </c>
      <c r="D563" s="40" t="s">
        <v>1714</v>
      </c>
      <c r="E563" s="40">
        <v>19.170000000000002</v>
      </c>
      <c r="F563" s="38" t="s">
        <v>1852</v>
      </c>
      <c r="G563" s="38" t="s">
        <v>794</v>
      </c>
      <c r="H563" s="40">
        <v>30</v>
      </c>
      <c r="I563" s="48">
        <v>43436</v>
      </c>
      <c r="J563" s="48">
        <v>43475</v>
      </c>
      <c r="K563" s="48">
        <v>43575</v>
      </c>
      <c r="L563" s="40">
        <v>39</v>
      </c>
      <c r="M563" s="40">
        <v>139</v>
      </c>
      <c r="N563" s="40">
        <v>8591</v>
      </c>
      <c r="O563" s="42">
        <f t="shared" si="71"/>
        <v>70761.203333333338</v>
      </c>
      <c r="Q563" s="121">
        <v>800</v>
      </c>
      <c r="R563" s="42">
        <f t="shared" si="77"/>
        <v>14</v>
      </c>
      <c r="S563" s="42">
        <f t="shared" si="72"/>
        <v>6589.333333333333</v>
      </c>
      <c r="T563" s="40">
        <v>11200</v>
      </c>
      <c r="U563" s="40">
        <v>720</v>
      </c>
      <c r="W563" s="121"/>
      <c r="X563" s="67">
        <f t="shared" si="78"/>
        <v>745</v>
      </c>
      <c r="Y563" s="42">
        <f t="shared" si="73"/>
        <v>6136.3166666666666</v>
      </c>
      <c r="Z563" s="42">
        <f t="shared" si="74"/>
        <v>92250.666666666657</v>
      </c>
      <c r="AA563" s="42">
        <f t="shared" si="75"/>
        <v>21489.463333333319</v>
      </c>
    </row>
    <row r="564" spans="1:27" hidden="1" x14ac:dyDescent="0.3">
      <c r="A564" s="40">
        <v>1420</v>
      </c>
      <c r="B564" s="40" t="s">
        <v>925</v>
      </c>
      <c r="C564" s="121" t="s">
        <v>1713</v>
      </c>
      <c r="D564" s="40" t="s">
        <v>1714</v>
      </c>
      <c r="E564" s="40">
        <v>19.18</v>
      </c>
      <c r="F564" s="38" t="s">
        <v>1853</v>
      </c>
      <c r="G564" s="38" t="s">
        <v>795</v>
      </c>
      <c r="H564" s="40">
        <v>30</v>
      </c>
      <c r="I564" s="48">
        <v>43436</v>
      </c>
      <c r="J564" s="48">
        <v>43475</v>
      </c>
      <c r="K564" s="48">
        <v>43575</v>
      </c>
      <c r="L564" s="40">
        <v>39</v>
      </c>
      <c r="M564" s="40">
        <v>139</v>
      </c>
      <c r="N564" s="40">
        <v>8491</v>
      </c>
      <c r="O564" s="42">
        <f t="shared" si="71"/>
        <v>69937.536666666667</v>
      </c>
      <c r="Q564" s="121">
        <v>840</v>
      </c>
      <c r="R564" s="42">
        <f t="shared" si="77"/>
        <v>14</v>
      </c>
      <c r="S564" s="42">
        <f t="shared" si="72"/>
        <v>6918.8</v>
      </c>
      <c r="T564" s="40">
        <v>11760</v>
      </c>
      <c r="U564" s="40">
        <v>760</v>
      </c>
      <c r="W564" s="121"/>
      <c r="X564" s="67">
        <f t="shared" si="78"/>
        <v>785</v>
      </c>
      <c r="Y564" s="42">
        <f t="shared" si="73"/>
        <v>6465.7833333333338</v>
      </c>
      <c r="Z564" s="42">
        <f t="shared" si="74"/>
        <v>96863.2</v>
      </c>
      <c r="AA564" s="42">
        <f t="shared" si="75"/>
        <v>26925.66333333333</v>
      </c>
    </row>
    <row r="565" spans="1:27" hidden="1" x14ac:dyDescent="0.3">
      <c r="A565" s="40">
        <v>1421</v>
      </c>
      <c r="B565" s="40" t="s">
        <v>925</v>
      </c>
      <c r="C565" s="121" t="s">
        <v>1713</v>
      </c>
      <c r="D565" s="40" t="s">
        <v>1714</v>
      </c>
      <c r="E565" s="40">
        <v>19.190000000000001</v>
      </c>
      <c r="F565" s="38" t="s">
        <v>1854</v>
      </c>
      <c r="G565" s="38" t="s">
        <v>796</v>
      </c>
      <c r="H565" s="40">
        <v>30</v>
      </c>
      <c r="I565" s="48">
        <v>43436</v>
      </c>
      <c r="J565" s="48">
        <v>43475</v>
      </c>
      <c r="K565" s="48">
        <v>43576</v>
      </c>
      <c r="L565" s="40">
        <v>39</v>
      </c>
      <c r="M565" s="40">
        <v>140</v>
      </c>
      <c r="N565" s="40">
        <v>8591</v>
      </c>
      <c r="O565" s="42">
        <f t="shared" si="71"/>
        <v>70761.203333333338</v>
      </c>
      <c r="Q565" s="121">
        <v>800</v>
      </c>
      <c r="R565" s="42">
        <f t="shared" si="77"/>
        <v>14</v>
      </c>
      <c r="S565" s="42">
        <f t="shared" si="72"/>
        <v>6589.333333333333</v>
      </c>
      <c r="T565" s="40">
        <v>11200</v>
      </c>
      <c r="U565" s="40">
        <v>760</v>
      </c>
      <c r="W565" s="121"/>
      <c r="X565" s="67">
        <f t="shared" si="78"/>
        <v>745</v>
      </c>
      <c r="Y565" s="42">
        <f t="shared" si="73"/>
        <v>6136.3166666666666</v>
      </c>
      <c r="Z565" s="42">
        <f t="shared" si="74"/>
        <v>92250.666666666657</v>
      </c>
      <c r="AA565" s="42">
        <f t="shared" si="75"/>
        <v>21489.463333333319</v>
      </c>
    </row>
    <row r="566" spans="1:27" hidden="1" x14ac:dyDescent="0.3">
      <c r="A566" s="40">
        <v>1422</v>
      </c>
      <c r="B566" s="40" t="s">
        <v>925</v>
      </c>
      <c r="C566" s="121" t="s">
        <v>1713</v>
      </c>
      <c r="D566" s="40" t="s">
        <v>1714</v>
      </c>
      <c r="E566" s="40">
        <v>19.2</v>
      </c>
      <c r="F566" s="38" t="s">
        <v>1981</v>
      </c>
      <c r="G566" s="38" t="s">
        <v>797</v>
      </c>
      <c r="H566" s="40">
        <v>30</v>
      </c>
      <c r="I566" s="48">
        <v>43435</v>
      </c>
      <c r="J566" s="48">
        <v>43475</v>
      </c>
      <c r="K566" s="48">
        <v>43575</v>
      </c>
      <c r="L566" s="40">
        <v>40</v>
      </c>
      <c r="M566" s="40">
        <v>140</v>
      </c>
      <c r="N566" s="40">
        <v>8491</v>
      </c>
      <c r="O566" s="42">
        <f t="shared" si="71"/>
        <v>69937.536666666667</v>
      </c>
      <c r="Q566" s="121">
        <v>880</v>
      </c>
      <c r="R566" s="42">
        <f t="shared" si="77"/>
        <v>14</v>
      </c>
      <c r="S566" s="42">
        <f t="shared" si="72"/>
        <v>7248.2666666666664</v>
      </c>
      <c r="T566" s="40">
        <v>12320</v>
      </c>
      <c r="U566" s="40">
        <v>760</v>
      </c>
      <c r="W566" s="121"/>
      <c r="X566" s="67">
        <f t="shared" si="78"/>
        <v>825</v>
      </c>
      <c r="Y566" s="42">
        <f t="shared" si="73"/>
        <v>6795.25</v>
      </c>
      <c r="Z566" s="42">
        <f t="shared" si="74"/>
        <v>101475.73333333334</v>
      </c>
      <c r="AA566" s="42">
        <f t="shared" si="75"/>
        <v>31538.19666666667</v>
      </c>
    </row>
    <row r="567" spans="1:27" hidden="1" x14ac:dyDescent="0.3">
      <c r="A567" s="40">
        <v>1423</v>
      </c>
      <c r="B567" s="40" t="s">
        <v>925</v>
      </c>
      <c r="C567" s="121" t="s">
        <v>1713</v>
      </c>
      <c r="D567" s="40" t="s">
        <v>1714</v>
      </c>
      <c r="E567" s="40">
        <v>19.21</v>
      </c>
      <c r="F567" s="38" t="s">
        <v>1855</v>
      </c>
      <c r="G567" s="38" t="s">
        <v>798</v>
      </c>
      <c r="H567" s="40">
        <v>30</v>
      </c>
      <c r="I567" s="48">
        <v>43435</v>
      </c>
      <c r="J567" s="48">
        <v>43473</v>
      </c>
      <c r="K567" s="48">
        <v>43574</v>
      </c>
      <c r="L567" s="40">
        <v>38</v>
      </c>
      <c r="M567" s="40">
        <v>139</v>
      </c>
      <c r="N567" s="40">
        <v>8491</v>
      </c>
      <c r="O567" s="42">
        <f t="shared" si="71"/>
        <v>69937.536666666667</v>
      </c>
      <c r="Q567" s="121">
        <v>800</v>
      </c>
      <c r="R567" s="42">
        <f t="shared" si="77"/>
        <v>14</v>
      </c>
      <c r="S567" s="42">
        <f t="shared" si="72"/>
        <v>6589.333333333333</v>
      </c>
      <c r="T567" s="40">
        <v>11200</v>
      </c>
      <c r="U567" s="40">
        <v>720</v>
      </c>
      <c r="W567" s="121"/>
      <c r="X567" s="67">
        <f t="shared" si="78"/>
        <v>745</v>
      </c>
      <c r="Y567" s="42">
        <f t="shared" si="73"/>
        <v>6136.3166666666666</v>
      </c>
      <c r="Z567" s="42">
        <f t="shared" si="74"/>
        <v>92250.666666666657</v>
      </c>
      <c r="AA567" s="42">
        <f t="shared" si="75"/>
        <v>22313.12999999999</v>
      </c>
    </row>
    <row r="568" spans="1:27" hidden="1" x14ac:dyDescent="0.3">
      <c r="A568" s="40">
        <v>1424</v>
      </c>
      <c r="B568" s="40" t="s">
        <v>925</v>
      </c>
      <c r="C568" s="121" t="s">
        <v>1713</v>
      </c>
      <c r="D568" s="40" t="s">
        <v>1714</v>
      </c>
      <c r="E568" s="40">
        <v>19.22</v>
      </c>
      <c r="F568" s="38" t="s">
        <v>1856</v>
      </c>
      <c r="G568" s="38" t="s">
        <v>799</v>
      </c>
      <c r="H568" s="40">
        <v>30</v>
      </c>
      <c r="I568" s="48">
        <v>43435</v>
      </c>
      <c r="J568" s="48">
        <v>43475</v>
      </c>
      <c r="K568" s="48">
        <v>43575</v>
      </c>
      <c r="L568" s="40">
        <v>40</v>
      </c>
      <c r="M568" s="40">
        <v>140</v>
      </c>
      <c r="N568" s="40">
        <v>8691</v>
      </c>
      <c r="O568" s="42">
        <f t="shared" si="71"/>
        <v>71584.87</v>
      </c>
      <c r="Q568" s="121">
        <v>880</v>
      </c>
      <c r="R568" s="42">
        <f t="shared" si="77"/>
        <v>14</v>
      </c>
      <c r="S568" s="42">
        <f t="shared" si="72"/>
        <v>7248.2666666666664</v>
      </c>
      <c r="T568" s="40">
        <v>12320</v>
      </c>
      <c r="U568" s="40">
        <v>760</v>
      </c>
      <c r="W568" s="121"/>
      <c r="X568" s="67">
        <f t="shared" si="78"/>
        <v>825</v>
      </c>
      <c r="Y568" s="42">
        <f t="shared" si="73"/>
        <v>6795.25</v>
      </c>
      <c r="Z568" s="42">
        <f t="shared" si="74"/>
        <v>101475.73333333334</v>
      </c>
      <c r="AA568" s="42">
        <f t="shared" si="75"/>
        <v>29890.863333333342</v>
      </c>
    </row>
    <row r="569" spans="1:27" hidden="1" x14ac:dyDescent="0.3">
      <c r="A569" s="40">
        <v>1425</v>
      </c>
      <c r="B569" s="40" t="s">
        <v>925</v>
      </c>
      <c r="C569" s="121" t="s">
        <v>1713</v>
      </c>
      <c r="D569" s="40" t="s">
        <v>1714</v>
      </c>
      <c r="E569" s="40">
        <v>19.23</v>
      </c>
      <c r="F569" s="38" t="s">
        <v>1852</v>
      </c>
      <c r="G569" s="38" t="s">
        <v>794</v>
      </c>
      <c r="H569" s="40">
        <v>30</v>
      </c>
      <c r="I569" s="48">
        <v>43435</v>
      </c>
      <c r="J569" s="48">
        <v>43473</v>
      </c>
      <c r="K569" s="48">
        <v>43575</v>
      </c>
      <c r="L569" s="40">
        <v>38</v>
      </c>
      <c r="M569" s="40">
        <v>140</v>
      </c>
      <c r="N569" s="40">
        <v>8691</v>
      </c>
      <c r="O569" s="42">
        <f t="shared" si="71"/>
        <v>71584.87</v>
      </c>
      <c r="Q569" s="121">
        <v>840</v>
      </c>
      <c r="R569" s="42">
        <f t="shared" si="77"/>
        <v>14</v>
      </c>
      <c r="S569" s="42">
        <f t="shared" si="72"/>
        <v>6918.8</v>
      </c>
      <c r="T569" s="67">
        <v>11760</v>
      </c>
      <c r="U569" s="121">
        <v>760</v>
      </c>
      <c r="V569" s="121"/>
      <c r="W569" s="121"/>
      <c r="X569" s="67">
        <f t="shared" si="78"/>
        <v>785</v>
      </c>
      <c r="Y569" s="42">
        <f t="shared" si="73"/>
        <v>6465.7833333333338</v>
      </c>
      <c r="Z569" s="42">
        <f t="shared" si="74"/>
        <v>96863.2</v>
      </c>
      <c r="AA569" s="42">
        <f t="shared" si="75"/>
        <v>25278.33</v>
      </c>
    </row>
    <row r="570" spans="1:27" hidden="1" x14ac:dyDescent="0.3">
      <c r="A570" s="40">
        <v>1426</v>
      </c>
      <c r="B570" s="40" t="s">
        <v>925</v>
      </c>
      <c r="C570" s="121" t="s">
        <v>1713</v>
      </c>
      <c r="D570" s="40" t="s">
        <v>1714</v>
      </c>
      <c r="E570" s="40">
        <v>19.239999999999998</v>
      </c>
      <c r="F570" s="38" t="s">
        <v>1853</v>
      </c>
      <c r="G570" s="38" t="s">
        <v>795</v>
      </c>
      <c r="H570" s="40">
        <v>30</v>
      </c>
      <c r="I570" s="48">
        <v>43435</v>
      </c>
      <c r="J570" s="48">
        <v>43475</v>
      </c>
      <c r="K570" s="48">
        <v>43574</v>
      </c>
      <c r="L570" s="40">
        <v>40</v>
      </c>
      <c r="M570" s="40">
        <v>139</v>
      </c>
      <c r="N570" s="40">
        <v>8791</v>
      </c>
      <c r="O570" s="42">
        <f t="shared" si="71"/>
        <v>72408.536666666667</v>
      </c>
      <c r="Q570" s="121">
        <v>880</v>
      </c>
      <c r="R570" s="42">
        <f t="shared" si="77"/>
        <v>12.863636363636363</v>
      </c>
      <c r="S570" s="42">
        <f t="shared" si="72"/>
        <v>7248.2666666666664</v>
      </c>
      <c r="T570" s="40">
        <v>11320</v>
      </c>
      <c r="U570" s="40">
        <v>720</v>
      </c>
      <c r="W570" s="121"/>
      <c r="X570" s="67">
        <f t="shared" si="78"/>
        <v>825</v>
      </c>
      <c r="Y570" s="42">
        <f t="shared" si="73"/>
        <v>6795.25</v>
      </c>
      <c r="Z570" s="42">
        <f t="shared" si="74"/>
        <v>93239.066666666666</v>
      </c>
      <c r="AA570" s="42">
        <f t="shared" si="75"/>
        <v>20830.53</v>
      </c>
    </row>
    <row r="571" spans="1:27" hidden="1" x14ac:dyDescent="0.3">
      <c r="A571" s="40">
        <v>1427</v>
      </c>
      <c r="B571" s="40" t="s">
        <v>925</v>
      </c>
      <c r="C571" s="121" t="s">
        <v>1713</v>
      </c>
      <c r="D571" s="40" t="s">
        <v>1714</v>
      </c>
      <c r="E571" s="40">
        <v>19.25</v>
      </c>
      <c r="F571" s="38" t="s">
        <v>1854</v>
      </c>
      <c r="G571" s="38" t="s">
        <v>796</v>
      </c>
      <c r="H571" s="40">
        <v>30</v>
      </c>
      <c r="I571" s="48">
        <v>43435</v>
      </c>
      <c r="J571" s="48">
        <v>43473</v>
      </c>
      <c r="K571" s="48">
        <v>43575</v>
      </c>
      <c r="L571" s="40">
        <v>38</v>
      </c>
      <c r="M571" s="40">
        <v>140</v>
      </c>
      <c r="N571" s="40">
        <v>8691</v>
      </c>
      <c r="O571" s="42">
        <f t="shared" si="71"/>
        <v>71584.87</v>
      </c>
      <c r="Q571" s="121">
        <v>840</v>
      </c>
      <c r="R571" s="42">
        <f t="shared" si="77"/>
        <v>14</v>
      </c>
      <c r="S571" s="42">
        <f t="shared" si="72"/>
        <v>6918.8</v>
      </c>
      <c r="T571" s="40">
        <v>11760</v>
      </c>
      <c r="U571" s="40">
        <v>680</v>
      </c>
      <c r="W571" s="121"/>
      <c r="X571" s="67">
        <f t="shared" si="78"/>
        <v>785</v>
      </c>
      <c r="Y571" s="42">
        <f t="shared" si="73"/>
        <v>6465.7833333333338</v>
      </c>
      <c r="Z571" s="42">
        <f t="shared" si="74"/>
        <v>96863.2</v>
      </c>
      <c r="AA571" s="42">
        <f t="shared" si="75"/>
        <v>25278.33</v>
      </c>
    </row>
    <row r="572" spans="1:27" hidden="1" x14ac:dyDescent="0.3">
      <c r="A572" s="40">
        <v>1428</v>
      </c>
      <c r="B572" s="40" t="s">
        <v>925</v>
      </c>
      <c r="C572" s="121" t="s">
        <v>1713</v>
      </c>
      <c r="D572" s="40" t="s">
        <v>1714</v>
      </c>
      <c r="E572" s="40">
        <v>19.260000000000002</v>
      </c>
      <c r="F572" s="38" t="s">
        <v>1981</v>
      </c>
      <c r="G572" s="38" t="s">
        <v>797</v>
      </c>
      <c r="H572" s="40">
        <v>30</v>
      </c>
      <c r="I572" s="48">
        <v>43435</v>
      </c>
      <c r="J572" s="48">
        <v>43475</v>
      </c>
      <c r="K572" s="48">
        <v>43574</v>
      </c>
      <c r="L572" s="40">
        <v>40</v>
      </c>
      <c r="M572" s="40">
        <v>139</v>
      </c>
      <c r="N572" s="40">
        <v>8791</v>
      </c>
      <c r="O572" s="42">
        <f t="shared" si="71"/>
        <v>72408.536666666667</v>
      </c>
      <c r="Q572" s="121">
        <v>880</v>
      </c>
      <c r="R572" s="42">
        <f t="shared" si="77"/>
        <v>14</v>
      </c>
      <c r="S572" s="42">
        <f t="shared" si="72"/>
        <v>7248.2666666666664</v>
      </c>
      <c r="T572" s="67">
        <v>12320</v>
      </c>
      <c r="U572" s="121">
        <v>760</v>
      </c>
      <c r="V572" s="121"/>
      <c r="W572" s="121"/>
      <c r="X572" s="67">
        <f t="shared" si="78"/>
        <v>825</v>
      </c>
      <c r="Y572" s="42">
        <f t="shared" si="73"/>
        <v>6795.25</v>
      </c>
      <c r="Z572" s="42">
        <f t="shared" si="74"/>
        <v>101475.73333333334</v>
      </c>
      <c r="AA572" s="42">
        <f t="shared" si="75"/>
        <v>29067.19666666667</v>
      </c>
    </row>
    <row r="573" spans="1:27" hidden="1" x14ac:dyDescent="0.3">
      <c r="A573" s="40">
        <v>1429</v>
      </c>
      <c r="B573" s="40" t="s">
        <v>925</v>
      </c>
      <c r="C573" s="121" t="s">
        <v>1715</v>
      </c>
      <c r="D573" s="40" t="s">
        <v>1716</v>
      </c>
      <c r="E573" s="40">
        <v>1.01</v>
      </c>
      <c r="F573" s="38" t="s">
        <v>1855</v>
      </c>
      <c r="G573" s="38" t="s">
        <v>798</v>
      </c>
      <c r="H573" s="40">
        <v>30</v>
      </c>
      <c r="I573" s="48">
        <v>43426</v>
      </c>
      <c r="J573" s="48">
        <v>43467</v>
      </c>
      <c r="K573" s="48">
        <v>43567</v>
      </c>
      <c r="L573" s="40">
        <v>41</v>
      </c>
      <c r="M573" s="40">
        <v>141</v>
      </c>
      <c r="N573" s="40">
        <v>8791</v>
      </c>
      <c r="O573" s="42">
        <f t="shared" si="71"/>
        <v>72408.536666666667</v>
      </c>
      <c r="Q573" s="121">
        <v>880</v>
      </c>
      <c r="R573" s="42">
        <f t="shared" si="77"/>
        <v>14</v>
      </c>
      <c r="S573" s="42">
        <f t="shared" si="72"/>
        <v>7248.2666666666664</v>
      </c>
      <c r="T573" s="40">
        <v>12320</v>
      </c>
      <c r="U573" s="40">
        <v>720</v>
      </c>
      <c r="W573" s="121"/>
      <c r="X573" s="67">
        <f t="shared" si="78"/>
        <v>825</v>
      </c>
      <c r="Y573" s="42">
        <f t="shared" si="73"/>
        <v>6795.25</v>
      </c>
      <c r="Z573" s="42">
        <f t="shared" si="74"/>
        <v>101475.73333333334</v>
      </c>
      <c r="AA573" s="42">
        <f t="shared" si="75"/>
        <v>29067.19666666667</v>
      </c>
    </row>
    <row r="574" spans="1:27" hidden="1" x14ac:dyDescent="0.3">
      <c r="A574" s="40">
        <v>1430</v>
      </c>
      <c r="B574" s="40" t="s">
        <v>925</v>
      </c>
      <c r="C574" s="40" t="s">
        <v>1715</v>
      </c>
      <c r="D574" s="40" t="s">
        <v>1716</v>
      </c>
      <c r="E574" s="40">
        <v>1.02</v>
      </c>
      <c r="F574" s="38" t="s">
        <v>1856</v>
      </c>
      <c r="G574" s="38" t="s">
        <v>799</v>
      </c>
      <c r="H574" s="40">
        <v>30</v>
      </c>
      <c r="I574" s="48">
        <v>43426</v>
      </c>
      <c r="J574" s="48">
        <v>43467</v>
      </c>
      <c r="K574" s="48">
        <v>43567</v>
      </c>
      <c r="L574" s="40">
        <v>41</v>
      </c>
      <c r="M574" s="40">
        <v>141</v>
      </c>
      <c r="N574" s="40">
        <v>8491</v>
      </c>
      <c r="O574" s="42">
        <f t="shared" si="71"/>
        <v>69937.536666666667</v>
      </c>
      <c r="Q574" s="121">
        <v>840</v>
      </c>
      <c r="R574" s="42">
        <f t="shared" si="77"/>
        <v>14</v>
      </c>
      <c r="S574" s="42">
        <f t="shared" si="72"/>
        <v>6918.8</v>
      </c>
      <c r="T574" s="40">
        <v>11760</v>
      </c>
      <c r="U574" s="40">
        <v>720</v>
      </c>
      <c r="W574" s="121"/>
      <c r="X574" s="67">
        <f t="shared" si="78"/>
        <v>785</v>
      </c>
      <c r="Y574" s="42">
        <f t="shared" si="73"/>
        <v>6465.7833333333338</v>
      </c>
      <c r="Z574" s="42">
        <f t="shared" si="74"/>
        <v>96863.2</v>
      </c>
      <c r="AA574" s="42">
        <f t="shared" si="75"/>
        <v>26925.66333333333</v>
      </c>
    </row>
    <row r="575" spans="1:27" hidden="1" x14ac:dyDescent="0.3">
      <c r="A575" s="40">
        <v>1431</v>
      </c>
      <c r="B575" s="40" t="s">
        <v>925</v>
      </c>
      <c r="C575" s="40" t="s">
        <v>1715</v>
      </c>
      <c r="D575" s="40" t="s">
        <v>1716</v>
      </c>
      <c r="E575" s="40">
        <v>1.03</v>
      </c>
      <c r="F575" s="38" t="s">
        <v>1857</v>
      </c>
      <c r="G575" s="38" t="s">
        <v>787</v>
      </c>
      <c r="H575" s="40">
        <v>30</v>
      </c>
      <c r="I575" s="48">
        <v>43426</v>
      </c>
      <c r="J575" s="48">
        <v>43466</v>
      </c>
      <c r="K575" s="48">
        <v>43567</v>
      </c>
      <c r="L575" s="40">
        <v>40</v>
      </c>
      <c r="M575" s="40">
        <v>141</v>
      </c>
      <c r="N575" s="40">
        <v>8589</v>
      </c>
      <c r="O575" s="42">
        <f t="shared" si="71"/>
        <v>70744.73</v>
      </c>
      <c r="Q575" s="121">
        <v>800</v>
      </c>
      <c r="R575" s="42">
        <f t="shared" si="77"/>
        <v>14</v>
      </c>
      <c r="S575" s="42">
        <f t="shared" si="72"/>
        <v>6589.333333333333</v>
      </c>
      <c r="T575" s="40">
        <v>11200</v>
      </c>
      <c r="U575" s="40">
        <v>680</v>
      </c>
      <c r="W575" s="121"/>
      <c r="X575" s="67">
        <f t="shared" si="78"/>
        <v>745</v>
      </c>
      <c r="Y575" s="42">
        <f t="shared" si="73"/>
        <v>6136.3166666666666</v>
      </c>
      <c r="Z575" s="42">
        <f t="shared" si="74"/>
        <v>92250.666666666657</v>
      </c>
      <c r="AA575" s="42">
        <f t="shared" si="75"/>
        <v>21505.936666666661</v>
      </c>
    </row>
    <row r="576" spans="1:27" hidden="1" x14ac:dyDescent="0.3">
      <c r="A576" s="40">
        <v>1432</v>
      </c>
      <c r="B576" s="40" t="s">
        <v>925</v>
      </c>
      <c r="C576" s="40" t="s">
        <v>1715</v>
      </c>
      <c r="D576" s="40" t="s">
        <v>1716</v>
      </c>
      <c r="E576" s="40">
        <v>1.04</v>
      </c>
      <c r="F576" s="38" t="s">
        <v>1850</v>
      </c>
      <c r="G576" s="38" t="s">
        <v>800</v>
      </c>
      <c r="H576" s="40">
        <v>30</v>
      </c>
      <c r="I576" s="48">
        <v>43426</v>
      </c>
      <c r="J576" s="48">
        <v>43467</v>
      </c>
      <c r="K576" s="48">
        <v>43566</v>
      </c>
      <c r="L576" s="40">
        <v>41</v>
      </c>
      <c r="M576" s="40">
        <v>140</v>
      </c>
      <c r="N576" s="40">
        <v>8891</v>
      </c>
      <c r="O576" s="42">
        <f t="shared" si="71"/>
        <v>73232.203333333338</v>
      </c>
      <c r="Q576" s="121">
        <v>800</v>
      </c>
      <c r="R576" s="42">
        <f t="shared" si="77"/>
        <v>14</v>
      </c>
      <c r="S576" s="42">
        <f t="shared" si="72"/>
        <v>6589.333333333333</v>
      </c>
      <c r="T576" s="40">
        <v>11200</v>
      </c>
      <c r="U576" s="40">
        <v>680</v>
      </c>
      <c r="W576" s="121"/>
      <c r="X576" s="67">
        <f t="shared" si="78"/>
        <v>745</v>
      </c>
      <c r="Y576" s="42">
        <f t="shared" si="73"/>
        <v>6136.3166666666666</v>
      </c>
      <c r="Z576" s="42">
        <f t="shared" si="74"/>
        <v>92250.666666666657</v>
      </c>
      <c r="AA576" s="42">
        <f t="shared" si="75"/>
        <v>19018.463333333319</v>
      </c>
    </row>
    <row r="577" spans="1:27" hidden="1" x14ac:dyDescent="0.3">
      <c r="A577" s="40">
        <v>1433</v>
      </c>
      <c r="B577" s="40" t="s">
        <v>925</v>
      </c>
      <c r="C577" s="40" t="s">
        <v>1715</v>
      </c>
      <c r="D577" s="40" t="s">
        <v>1716</v>
      </c>
      <c r="E577" s="40">
        <v>1.05</v>
      </c>
      <c r="F577" s="38" t="s">
        <v>1982</v>
      </c>
      <c r="G577" s="38" t="s">
        <v>801</v>
      </c>
      <c r="H577" s="40">
        <v>30</v>
      </c>
      <c r="I577" s="48">
        <v>43426</v>
      </c>
      <c r="J577" s="48">
        <v>43466</v>
      </c>
      <c r="K577" s="48">
        <v>43567</v>
      </c>
      <c r="L577" s="40">
        <v>40</v>
      </c>
      <c r="M577" s="40">
        <v>141</v>
      </c>
      <c r="N577" s="40">
        <v>8791</v>
      </c>
      <c r="O577" s="42">
        <f t="shared" si="71"/>
        <v>72408.536666666667</v>
      </c>
      <c r="Q577" s="121">
        <v>840</v>
      </c>
      <c r="R577" s="42">
        <f t="shared" si="77"/>
        <v>14</v>
      </c>
      <c r="S577" s="42">
        <f t="shared" si="72"/>
        <v>6918.8</v>
      </c>
      <c r="T577" s="40">
        <v>11760</v>
      </c>
      <c r="U577" s="40">
        <v>680</v>
      </c>
      <c r="W577" s="121"/>
      <c r="X577" s="67">
        <f t="shared" si="78"/>
        <v>785</v>
      </c>
      <c r="Y577" s="42">
        <f t="shared" si="73"/>
        <v>6465.7833333333338</v>
      </c>
      <c r="Z577" s="42">
        <f t="shared" si="74"/>
        <v>96863.2</v>
      </c>
      <c r="AA577" s="42">
        <f t="shared" si="75"/>
        <v>24454.66333333333</v>
      </c>
    </row>
    <row r="578" spans="1:27" hidden="1" x14ac:dyDescent="0.3">
      <c r="A578" s="40">
        <v>1434</v>
      </c>
      <c r="B578" s="40" t="s">
        <v>925</v>
      </c>
      <c r="C578" s="40" t="s">
        <v>1715</v>
      </c>
      <c r="D578" s="40" t="s">
        <v>1716</v>
      </c>
      <c r="E578" s="40">
        <v>1.06</v>
      </c>
      <c r="F578" s="38" t="s">
        <v>1844</v>
      </c>
      <c r="G578" s="38" t="s">
        <v>787</v>
      </c>
      <c r="H578" s="40">
        <v>30</v>
      </c>
      <c r="I578" s="48">
        <v>43426</v>
      </c>
      <c r="J578" s="48">
        <v>43466</v>
      </c>
      <c r="K578" s="48">
        <v>43567</v>
      </c>
      <c r="L578" s="40">
        <v>40</v>
      </c>
      <c r="M578" s="40">
        <v>141</v>
      </c>
      <c r="N578" s="40">
        <v>8791</v>
      </c>
      <c r="O578" s="42">
        <f t="shared" ref="O578:O641" si="79">(N578/H578)*247.1</f>
        <v>72408.536666666667</v>
      </c>
      <c r="Q578" s="121">
        <v>880</v>
      </c>
      <c r="R578" s="42">
        <f t="shared" si="77"/>
        <v>14</v>
      </c>
      <c r="S578" s="42">
        <f t="shared" ref="S578:S641" si="80">(Q578/H578)*247.1</f>
        <v>7248.2666666666664</v>
      </c>
      <c r="T578" s="40">
        <v>12320</v>
      </c>
      <c r="U578" s="40">
        <v>680</v>
      </c>
      <c r="W578" s="121"/>
      <c r="X578" s="67">
        <f t="shared" si="78"/>
        <v>825</v>
      </c>
      <c r="Y578" s="42">
        <f t="shared" ref="Y578:Y641" si="81">(X578/H578)*247.1</f>
        <v>6795.25</v>
      </c>
      <c r="Z578" s="42">
        <f t="shared" ref="Z578:Z641" si="82">S578*R578</f>
        <v>101475.73333333334</v>
      </c>
      <c r="AA578" s="42">
        <f t="shared" ref="AA578:AA641" si="83">Z578-O578</f>
        <v>29067.19666666667</v>
      </c>
    </row>
    <row r="579" spans="1:27" hidden="1" x14ac:dyDescent="0.3">
      <c r="A579" s="40">
        <v>1435</v>
      </c>
      <c r="B579" s="40" t="s">
        <v>925</v>
      </c>
      <c r="C579" s="40" t="s">
        <v>1715</v>
      </c>
      <c r="D579" s="40" t="s">
        <v>1716</v>
      </c>
      <c r="E579" s="40">
        <v>1.07</v>
      </c>
      <c r="F579" s="38" t="s">
        <v>1845</v>
      </c>
      <c r="G579" s="38" t="s">
        <v>788</v>
      </c>
      <c r="H579" s="40">
        <v>30</v>
      </c>
      <c r="I579" s="48">
        <v>43426</v>
      </c>
      <c r="J579" s="48">
        <v>43467</v>
      </c>
      <c r="K579" s="48">
        <v>43568</v>
      </c>
      <c r="L579" s="40">
        <v>41</v>
      </c>
      <c r="M579" s="40">
        <v>142</v>
      </c>
      <c r="N579" s="40">
        <v>8591</v>
      </c>
      <c r="O579" s="42">
        <f t="shared" si="79"/>
        <v>70761.203333333338</v>
      </c>
      <c r="Q579" s="121">
        <v>840</v>
      </c>
      <c r="R579" s="42">
        <f t="shared" si="77"/>
        <v>14</v>
      </c>
      <c r="S579" s="42">
        <f t="shared" si="80"/>
        <v>6918.8</v>
      </c>
      <c r="T579" s="40">
        <v>11760</v>
      </c>
      <c r="U579" s="40">
        <v>680</v>
      </c>
      <c r="W579" s="121"/>
      <c r="X579" s="67">
        <f t="shared" si="78"/>
        <v>785</v>
      </c>
      <c r="Y579" s="42">
        <f t="shared" si="81"/>
        <v>6465.7833333333338</v>
      </c>
      <c r="Z579" s="42">
        <f t="shared" si="82"/>
        <v>96863.2</v>
      </c>
      <c r="AA579" s="42">
        <f t="shared" si="83"/>
        <v>26101.996666666659</v>
      </c>
    </row>
    <row r="580" spans="1:27" hidden="1" x14ac:dyDescent="0.3">
      <c r="A580" s="40">
        <v>1436</v>
      </c>
      <c r="B580" s="40" t="s">
        <v>925</v>
      </c>
      <c r="C580" s="40" t="s">
        <v>1715</v>
      </c>
      <c r="D580" s="40" t="s">
        <v>1716</v>
      </c>
      <c r="E580" s="40">
        <v>1.08</v>
      </c>
      <c r="F580" s="38" t="s">
        <v>1846</v>
      </c>
      <c r="G580" s="38" t="s">
        <v>789</v>
      </c>
      <c r="H580" s="40">
        <v>30</v>
      </c>
      <c r="I580" s="48">
        <v>43426</v>
      </c>
      <c r="J580" s="48">
        <v>43467</v>
      </c>
      <c r="K580" s="48">
        <v>43567</v>
      </c>
      <c r="L580" s="40">
        <v>41</v>
      </c>
      <c r="M580" s="40">
        <v>141</v>
      </c>
      <c r="N580" s="40">
        <v>8791</v>
      </c>
      <c r="O580" s="42">
        <f t="shared" si="79"/>
        <v>72408.536666666667</v>
      </c>
      <c r="Q580" s="121">
        <v>880</v>
      </c>
      <c r="R580" s="42">
        <f t="shared" si="77"/>
        <v>14</v>
      </c>
      <c r="S580" s="42">
        <f t="shared" si="80"/>
        <v>7248.2666666666664</v>
      </c>
      <c r="T580" s="40">
        <v>12320</v>
      </c>
      <c r="U580" s="40">
        <v>680</v>
      </c>
      <c r="W580" s="121"/>
      <c r="X580" s="67">
        <f t="shared" si="78"/>
        <v>825</v>
      </c>
      <c r="Y580" s="42">
        <f t="shared" si="81"/>
        <v>6795.25</v>
      </c>
      <c r="Z580" s="42">
        <f t="shared" si="82"/>
        <v>101475.73333333334</v>
      </c>
      <c r="AA580" s="42">
        <f t="shared" si="83"/>
        <v>29067.19666666667</v>
      </c>
    </row>
    <row r="581" spans="1:27" hidden="1" x14ac:dyDescent="0.3">
      <c r="A581" s="40">
        <v>1437</v>
      </c>
      <c r="B581" s="40" t="s">
        <v>925</v>
      </c>
      <c r="C581" s="40" t="s">
        <v>1715</v>
      </c>
      <c r="D581" s="40" t="s">
        <v>1716</v>
      </c>
      <c r="E581" s="40">
        <v>1.0900000000000001</v>
      </c>
      <c r="F581" s="38" t="s">
        <v>1846</v>
      </c>
      <c r="G581" s="38" t="s">
        <v>789</v>
      </c>
      <c r="H581" s="40">
        <v>30</v>
      </c>
      <c r="I581" s="48">
        <v>43426</v>
      </c>
      <c r="J581" s="48">
        <v>43466</v>
      </c>
      <c r="K581" s="48">
        <v>43567</v>
      </c>
      <c r="L581" s="40">
        <v>40</v>
      </c>
      <c r="M581" s="40">
        <v>141</v>
      </c>
      <c r="N581" s="40">
        <v>8791</v>
      </c>
      <c r="O581" s="42">
        <f t="shared" si="79"/>
        <v>72408.536666666667</v>
      </c>
      <c r="Q581" s="121">
        <v>840</v>
      </c>
      <c r="R581" s="42">
        <f t="shared" si="77"/>
        <v>14</v>
      </c>
      <c r="S581" s="42">
        <f t="shared" si="80"/>
        <v>6918.8</v>
      </c>
      <c r="T581" s="40">
        <v>11760</v>
      </c>
      <c r="U581" s="40">
        <v>680</v>
      </c>
      <c r="W581" s="121"/>
      <c r="X581" s="67">
        <f t="shared" si="78"/>
        <v>785</v>
      </c>
      <c r="Y581" s="42">
        <f t="shared" si="81"/>
        <v>6465.7833333333338</v>
      </c>
      <c r="Z581" s="42">
        <f t="shared" si="82"/>
        <v>96863.2</v>
      </c>
      <c r="AA581" s="42">
        <f t="shared" si="83"/>
        <v>24454.66333333333</v>
      </c>
    </row>
    <row r="582" spans="1:27" hidden="1" x14ac:dyDescent="0.3">
      <c r="A582" s="40">
        <v>1438</v>
      </c>
      <c r="B582" s="40" t="s">
        <v>925</v>
      </c>
      <c r="C582" s="40" t="s">
        <v>1715</v>
      </c>
      <c r="D582" s="40" t="s">
        <v>1716</v>
      </c>
      <c r="E582" s="40">
        <v>1.1000000000000001</v>
      </c>
      <c r="F582" s="38" t="s">
        <v>1847</v>
      </c>
      <c r="G582" s="38" t="s">
        <v>790</v>
      </c>
      <c r="H582" s="40">
        <v>30</v>
      </c>
      <c r="I582" s="48">
        <v>43426</v>
      </c>
      <c r="J582" s="48">
        <v>43467</v>
      </c>
      <c r="K582" s="48">
        <v>43558</v>
      </c>
      <c r="L582" s="40">
        <v>41</v>
      </c>
      <c r="M582" s="40">
        <v>132</v>
      </c>
      <c r="N582" s="40">
        <v>8691</v>
      </c>
      <c r="O582" s="42">
        <f t="shared" si="79"/>
        <v>71584.87</v>
      </c>
      <c r="Q582" s="121">
        <v>880</v>
      </c>
      <c r="R582" s="42">
        <f t="shared" si="77"/>
        <v>14</v>
      </c>
      <c r="S582" s="42">
        <f t="shared" si="80"/>
        <v>7248.2666666666664</v>
      </c>
      <c r="T582" s="40">
        <v>12320</v>
      </c>
      <c r="U582" s="40">
        <v>720</v>
      </c>
      <c r="W582" s="121"/>
      <c r="X582" s="67">
        <f t="shared" si="78"/>
        <v>825</v>
      </c>
      <c r="Y582" s="42">
        <f t="shared" si="81"/>
        <v>6795.25</v>
      </c>
      <c r="Z582" s="42">
        <f t="shared" si="82"/>
        <v>101475.73333333334</v>
      </c>
      <c r="AA582" s="42">
        <f t="shared" si="83"/>
        <v>29890.863333333342</v>
      </c>
    </row>
    <row r="583" spans="1:27" hidden="1" x14ac:dyDescent="0.3">
      <c r="A583" s="40">
        <v>1439</v>
      </c>
      <c r="B583" s="40" t="s">
        <v>925</v>
      </c>
      <c r="C583" s="93" t="s">
        <v>1717</v>
      </c>
      <c r="D583" s="40" t="s">
        <v>1718</v>
      </c>
      <c r="E583" s="40">
        <v>9.01</v>
      </c>
      <c r="F583" s="38" t="s">
        <v>1848</v>
      </c>
      <c r="G583" s="38" t="s">
        <v>791</v>
      </c>
      <c r="H583" s="40">
        <v>30</v>
      </c>
      <c r="I583" s="48">
        <v>43444</v>
      </c>
      <c r="J583" s="48">
        <v>43470</v>
      </c>
      <c r="K583" s="48">
        <v>43584</v>
      </c>
      <c r="L583" s="40">
        <v>26</v>
      </c>
      <c r="M583" s="40">
        <v>140</v>
      </c>
      <c r="N583" s="40">
        <v>9619</v>
      </c>
      <c r="O583" s="42">
        <f t="shared" si="79"/>
        <v>79228.496666666659</v>
      </c>
      <c r="Q583" s="121">
        <v>800</v>
      </c>
      <c r="R583" s="42">
        <f t="shared" si="77"/>
        <v>13</v>
      </c>
      <c r="S583" s="42">
        <f t="shared" si="80"/>
        <v>6589.333333333333</v>
      </c>
      <c r="T583" s="40">
        <v>10400</v>
      </c>
      <c r="U583" s="40">
        <v>680</v>
      </c>
      <c r="W583" s="121"/>
      <c r="X583" s="67">
        <f t="shared" si="78"/>
        <v>745</v>
      </c>
      <c r="Y583" s="42">
        <f t="shared" si="81"/>
        <v>6136.3166666666666</v>
      </c>
      <c r="Z583" s="42">
        <f t="shared" si="82"/>
        <v>85661.333333333328</v>
      </c>
      <c r="AA583" s="42">
        <f t="shared" si="83"/>
        <v>6432.8366666666698</v>
      </c>
    </row>
    <row r="584" spans="1:27" hidden="1" x14ac:dyDescent="0.3">
      <c r="A584" s="40">
        <v>1440</v>
      </c>
      <c r="B584" s="40" t="s">
        <v>925</v>
      </c>
      <c r="C584" s="93" t="s">
        <v>1717</v>
      </c>
      <c r="D584" s="40" t="s">
        <v>1718</v>
      </c>
      <c r="E584" s="40">
        <v>9.06</v>
      </c>
      <c r="F584" s="38" t="s">
        <v>1849</v>
      </c>
      <c r="G584" s="38" t="s">
        <v>792</v>
      </c>
      <c r="H584" s="40">
        <v>30</v>
      </c>
      <c r="I584" s="48">
        <v>43443</v>
      </c>
      <c r="J584" s="48">
        <v>43479</v>
      </c>
      <c r="K584" s="48">
        <v>43585</v>
      </c>
      <c r="L584" s="40">
        <v>36</v>
      </c>
      <c r="M584" s="40">
        <v>142</v>
      </c>
      <c r="N584" s="40">
        <v>9509</v>
      </c>
      <c r="O584" s="42">
        <f t="shared" si="79"/>
        <v>78322.463333333319</v>
      </c>
      <c r="Q584" s="121">
        <v>980</v>
      </c>
      <c r="R584" s="42">
        <f t="shared" si="77"/>
        <v>13</v>
      </c>
      <c r="S584" s="42">
        <f t="shared" si="80"/>
        <v>8071.9333333333325</v>
      </c>
      <c r="T584" s="40">
        <v>12740</v>
      </c>
      <c r="U584" s="40">
        <v>760</v>
      </c>
      <c r="W584" s="121"/>
      <c r="X584" s="67">
        <f t="shared" si="78"/>
        <v>925</v>
      </c>
      <c r="Y584" s="42">
        <f t="shared" si="81"/>
        <v>7618.9166666666661</v>
      </c>
      <c r="Z584" s="42">
        <f t="shared" si="82"/>
        <v>104935.13333333332</v>
      </c>
      <c r="AA584" s="42">
        <f t="shared" si="83"/>
        <v>26612.67</v>
      </c>
    </row>
    <row r="585" spans="1:27" hidden="1" x14ac:dyDescent="0.3">
      <c r="A585" s="40">
        <v>1441</v>
      </c>
      <c r="B585" s="40" t="s">
        <v>925</v>
      </c>
      <c r="C585" s="93" t="s">
        <v>1717</v>
      </c>
      <c r="D585" s="40" t="s">
        <v>1718</v>
      </c>
      <c r="E585" s="40">
        <v>9.1199999999999992</v>
      </c>
      <c r="F585" s="38" t="s">
        <v>1850</v>
      </c>
      <c r="G585" s="38" t="s">
        <v>787</v>
      </c>
      <c r="H585" s="40">
        <v>30</v>
      </c>
      <c r="I585" s="48">
        <v>43443</v>
      </c>
      <c r="J585" s="48">
        <v>43479</v>
      </c>
      <c r="K585" s="48">
        <v>43584</v>
      </c>
      <c r="L585" s="40">
        <v>36</v>
      </c>
      <c r="M585" s="40">
        <v>141</v>
      </c>
      <c r="N585" s="40">
        <v>9799</v>
      </c>
      <c r="O585" s="42">
        <f t="shared" si="79"/>
        <v>80711.096666666665</v>
      </c>
      <c r="Q585" s="121">
        <v>820</v>
      </c>
      <c r="R585" s="42">
        <f t="shared" si="77"/>
        <v>13</v>
      </c>
      <c r="S585" s="42">
        <f t="shared" si="80"/>
        <v>6754.0666666666666</v>
      </c>
      <c r="T585" s="40">
        <v>10660</v>
      </c>
      <c r="U585" s="40">
        <v>720</v>
      </c>
      <c r="W585" s="121"/>
      <c r="X585" s="67">
        <f t="shared" si="78"/>
        <v>765</v>
      </c>
      <c r="Y585" s="42">
        <f t="shared" si="81"/>
        <v>6301.05</v>
      </c>
      <c r="Z585" s="42">
        <f t="shared" si="82"/>
        <v>87802.866666666669</v>
      </c>
      <c r="AA585" s="42">
        <f t="shared" si="83"/>
        <v>7091.7700000000041</v>
      </c>
    </row>
    <row r="586" spans="1:27" hidden="1" x14ac:dyDescent="0.3">
      <c r="A586" s="40">
        <v>1442</v>
      </c>
      <c r="B586" s="40" t="s">
        <v>925</v>
      </c>
      <c r="C586" s="93" t="s">
        <v>1717</v>
      </c>
      <c r="D586" s="40" t="s">
        <v>1718</v>
      </c>
      <c r="E586" s="40">
        <v>9.1300000000000008</v>
      </c>
      <c r="F586" s="38" t="s">
        <v>1844</v>
      </c>
      <c r="G586" s="38" t="s">
        <v>787</v>
      </c>
      <c r="H586" s="40">
        <v>30</v>
      </c>
      <c r="I586" s="48">
        <v>43443</v>
      </c>
      <c r="J586" s="48">
        <v>43479</v>
      </c>
      <c r="K586" s="48">
        <v>43583</v>
      </c>
      <c r="L586" s="40">
        <v>36</v>
      </c>
      <c r="M586" s="40">
        <v>140</v>
      </c>
      <c r="N586" s="40">
        <v>9614</v>
      </c>
      <c r="O586" s="42">
        <f t="shared" si="79"/>
        <v>79187.313333333324</v>
      </c>
      <c r="Q586" s="121">
        <v>800</v>
      </c>
      <c r="R586" s="42">
        <f t="shared" si="77"/>
        <v>13</v>
      </c>
      <c r="S586" s="42">
        <f t="shared" si="80"/>
        <v>6589.333333333333</v>
      </c>
      <c r="T586" s="67">
        <v>10400</v>
      </c>
      <c r="U586" s="121">
        <v>690</v>
      </c>
      <c r="V586" s="121"/>
      <c r="W586" s="121"/>
      <c r="X586" s="67">
        <f t="shared" si="78"/>
        <v>745</v>
      </c>
      <c r="Y586" s="42">
        <f t="shared" si="81"/>
        <v>6136.3166666666666</v>
      </c>
      <c r="Z586" s="42">
        <f t="shared" si="82"/>
        <v>85661.333333333328</v>
      </c>
      <c r="AA586" s="42">
        <f t="shared" si="83"/>
        <v>6474.0200000000041</v>
      </c>
    </row>
    <row r="587" spans="1:27" hidden="1" x14ac:dyDescent="0.3">
      <c r="A587" s="40">
        <v>1443</v>
      </c>
      <c r="B587" s="40" t="s">
        <v>925</v>
      </c>
      <c r="C587" s="93" t="s">
        <v>1717</v>
      </c>
      <c r="D587" s="40" t="s">
        <v>1718</v>
      </c>
      <c r="E587" s="40">
        <v>9.14</v>
      </c>
      <c r="F587" s="38" t="s">
        <v>1851</v>
      </c>
      <c r="G587" s="38" t="s">
        <v>793</v>
      </c>
      <c r="H587" s="40">
        <v>30</v>
      </c>
      <c r="I587" s="48">
        <v>43441</v>
      </c>
      <c r="J587" s="48">
        <v>43476</v>
      </c>
      <c r="K587" s="48">
        <v>43581</v>
      </c>
      <c r="L587" s="40">
        <v>35</v>
      </c>
      <c r="M587" s="40">
        <v>140</v>
      </c>
      <c r="N587" s="40">
        <v>9984</v>
      </c>
      <c r="O587" s="42">
        <f t="shared" si="79"/>
        <v>82234.880000000005</v>
      </c>
      <c r="Q587" s="121">
        <v>850</v>
      </c>
      <c r="R587" s="42">
        <f t="shared" si="77"/>
        <v>13</v>
      </c>
      <c r="S587" s="42">
        <f t="shared" si="80"/>
        <v>7001.1666666666661</v>
      </c>
      <c r="T587" s="40">
        <v>11050</v>
      </c>
      <c r="U587" s="40">
        <v>730</v>
      </c>
      <c r="W587" s="121"/>
      <c r="X587" s="67">
        <f t="shared" si="78"/>
        <v>795</v>
      </c>
      <c r="Y587" s="42">
        <f t="shared" si="81"/>
        <v>6548.15</v>
      </c>
      <c r="Z587" s="42">
        <f t="shared" si="82"/>
        <v>91015.166666666657</v>
      </c>
      <c r="AA587" s="42">
        <f t="shared" si="83"/>
        <v>8780.2866666666523</v>
      </c>
    </row>
    <row r="588" spans="1:27" hidden="1" x14ac:dyDescent="0.3">
      <c r="A588" s="40">
        <v>1444</v>
      </c>
      <c r="B588" s="40" t="s">
        <v>925</v>
      </c>
      <c r="C588" s="93" t="s">
        <v>1717</v>
      </c>
      <c r="D588" s="40" t="s">
        <v>1718</v>
      </c>
      <c r="E588" s="40">
        <v>9.15</v>
      </c>
      <c r="F588" s="38" t="s">
        <v>1852</v>
      </c>
      <c r="G588" s="38" t="s">
        <v>794</v>
      </c>
      <c r="H588" s="40">
        <v>30</v>
      </c>
      <c r="I588" s="48">
        <v>43441</v>
      </c>
      <c r="J588" s="48">
        <v>43476</v>
      </c>
      <c r="K588" s="48">
        <v>43580</v>
      </c>
      <c r="L588" s="40">
        <v>35</v>
      </c>
      <c r="M588" s="40">
        <v>139</v>
      </c>
      <c r="N588" s="40">
        <v>9934</v>
      </c>
      <c r="O588" s="42">
        <f t="shared" si="79"/>
        <v>81823.046666666662</v>
      </c>
      <c r="Q588" s="121">
        <v>820</v>
      </c>
      <c r="R588" s="42">
        <f t="shared" si="77"/>
        <v>13</v>
      </c>
      <c r="S588" s="42">
        <f t="shared" si="80"/>
        <v>6754.0666666666666</v>
      </c>
      <c r="T588" s="40">
        <v>10660</v>
      </c>
      <c r="U588" s="40">
        <v>690</v>
      </c>
      <c r="W588" s="121"/>
      <c r="X588" s="67">
        <f t="shared" si="78"/>
        <v>765</v>
      </c>
      <c r="Y588" s="42">
        <f t="shared" si="81"/>
        <v>6301.05</v>
      </c>
      <c r="Z588" s="42">
        <f t="shared" si="82"/>
        <v>87802.866666666669</v>
      </c>
      <c r="AA588" s="42">
        <f t="shared" si="83"/>
        <v>5979.820000000007</v>
      </c>
    </row>
    <row r="589" spans="1:27" hidden="1" x14ac:dyDescent="0.3">
      <c r="A589" s="40">
        <v>1445</v>
      </c>
      <c r="B589" s="40" t="s">
        <v>925</v>
      </c>
      <c r="C589" s="93" t="s">
        <v>1717</v>
      </c>
      <c r="D589" s="40" t="s">
        <v>1718</v>
      </c>
      <c r="E589" s="40">
        <v>9.16</v>
      </c>
      <c r="F589" s="38" t="s">
        <v>1853</v>
      </c>
      <c r="G589" s="38" t="s">
        <v>795</v>
      </c>
      <c r="H589" s="40">
        <v>30</v>
      </c>
      <c r="I589" s="48">
        <v>43441</v>
      </c>
      <c r="J589" s="48">
        <v>43476</v>
      </c>
      <c r="K589" s="48">
        <v>43581</v>
      </c>
      <c r="L589" s="40">
        <v>35</v>
      </c>
      <c r="M589" s="40">
        <v>140</v>
      </c>
      <c r="N589" s="40">
        <v>9779</v>
      </c>
      <c r="O589" s="42">
        <f t="shared" si="79"/>
        <v>80546.363333333327</v>
      </c>
      <c r="Q589" s="121">
        <v>830</v>
      </c>
      <c r="R589" s="42">
        <f t="shared" si="77"/>
        <v>12.5</v>
      </c>
      <c r="S589" s="42">
        <f t="shared" si="80"/>
        <v>6836.4333333333334</v>
      </c>
      <c r="T589" s="40">
        <v>10375</v>
      </c>
      <c r="U589" s="40">
        <v>670</v>
      </c>
      <c r="W589" s="121"/>
      <c r="X589" s="67">
        <f t="shared" si="78"/>
        <v>775</v>
      </c>
      <c r="Y589" s="42">
        <f t="shared" si="81"/>
        <v>6383.4166666666661</v>
      </c>
      <c r="Z589" s="42">
        <f t="shared" si="82"/>
        <v>85455.416666666672</v>
      </c>
      <c r="AA589" s="42">
        <f t="shared" si="83"/>
        <v>4909.0533333333442</v>
      </c>
    </row>
    <row r="590" spans="1:27" hidden="1" x14ac:dyDescent="0.3">
      <c r="A590" s="40">
        <v>1446</v>
      </c>
      <c r="B590" s="40" t="s">
        <v>925</v>
      </c>
      <c r="C590" s="93" t="s">
        <v>1717</v>
      </c>
      <c r="D590" s="40" t="s">
        <v>1718</v>
      </c>
      <c r="E590" s="40">
        <v>9.17</v>
      </c>
      <c r="F590" s="38" t="s">
        <v>1854</v>
      </c>
      <c r="G590" s="38" t="s">
        <v>796</v>
      </c>
      <c r="H590" s="40">
        <v>30</v>
      </c>
      <c r="I590" s="48">
        <v>43441</v>
      </c>
      <c r="J590" s="48">
        <v>43487</v>
      </c>
      <c r="K590" s="48">
        <v>43581</v>
      </c>
      <c r="L590" s="40">
        <v>46</v>
      </c>
      <c r="M590" s="40">
        <v>140</v>
      </c>
      <c r="N590" s="40">
        <v>9864</v>
      </c>
      <c r="O590" s="42">
        <f t="shared" si="79"/>
        <v>81246.48</v>
      </c>
      <c r="Q590" s="121">
        <v>840</v>
      </c>
      <c r="R590" s="42">
        <f t="shared" si="77"/>
        <v>13</v>
      </c>
      <c r="S590" s="42">
        <f t="shared" si="80"/>
        <v>6918.8</v>
      </c>
      <c r="T590" s="67">
        <v>10920</v>
      </c>
      <c r="U590" s="121">
        <v>690</v>
      </c>
      <c r="V590" s="121"/>
      <c r="W590" s="121"/>
      <c r="X590" s="67">
        <f t="shared" si="78"/>
        <v>785</v>
      </c>
      <c r="Y590" s="42">
        <f t="shared" si="81"/>
        <v>6465.7833333333338</v>
      </c>
      <c r="Z590" s="42">
        <f t="shared" si="82"/>
        <v>89944.400000000009</v>
      </c>
      <c r="AA590" s="42">
        <f t="shared" si="83"/>
        <v>8697.9200000000128</v>
      </c>
    </row>
    <row r="591" spans="1:27" hidden="1" x14ac:dyDescent="0.3">
      <c r="A591" s="40">
        <v>1447</v>
      </c>
      <c r="B591" s="40" t="s">
        <v>925</v>
      </c>
      <c r="C591" s="93" t="s">
        <v>1717</v>
      </c>
      <c r="D591" s="40" t="s">
        <v>1718</v>
      </c>
      <c r="E591" s="40">
        <v>9.1999999999999993</v>
      </c>
      <c r="F591" s="38" t="s">
        <v>1981</v>
      </c>
      <c r="G591" s="38" t="s">
        <v>797</v>
      </c>
      <c r="H591" s="40">
        <v>30</v>
      </c>
      <c r="I591" s="48">
        <v>43441</v>
      </c>
      <c r="J591" s="48">
        <v>43486</v>
      </c>
      <c r="K591" s="48">
        <v>43600</v>
      </c>
      <c r="L591" s="40">
        <v>45</v>
      </c>
      <c r="M591" s="40">
        <v>159</v>
      </c>
      <c r="N591" s="40">
        <v>9629</v>
      </c>
      <c r="O591" s="42">
        <f t="shared" si="79"/>
        <v>79310.863333333327</v>
      </c>
      <c r="Q591" s="121">
        <v>1000</v>
      </c>
      <c r="R591" s="42">
        <f t="shared" si="77"/>
        <v>13</v>
      </c>
      <c r="S591" s="42">
        <f t="shared" si="80"/>
        <v>8236.6666666666679</v>
      </c>
      <c r="T591" s="40">
        <v>13000</v>
      </c>
      <c r="U591" s="40">
        <v>730</v>
      </c>
      <c r="W591" s="121"/>
      <c r="X591" s="67">
        <f t="shared" si="78"/>
        <v>945</v>
      </c>
      <c r="Y591" s="42">
        <f t="shared" si="81"/>
        <v>7783.65</v>
      </c>
      <c r="Z591" s="42">
        <f t="shared" si="82"/>
        <v>107076.66666666669</v>
      </c>
      <c r="AA591" s="42">
        <f t="shared" si="83"/>
        <v>27765.803333333359</v>
      </c>
    </row>
    <row r="592" spans="1:27" hidden="1" x14ac:dyDescent="0.3">
      <c r="A592" s="40">
        <v>1448</v>
      </c>
      <c r="B592" s="40" t="s">
        <v>925</v>
      </c>
      <c r="C592" s="93" t="s">
        <v>1717</v>
      </c>
      <c r="D592" s="40" t="s">
        <v>1718</v>
      </c>
      <c r="E592" s="40">
        <v>9.2200000000000006</v>
      </c>
      <c r="F592" s="38" t="s">
        <v>1855</v>
      </c>
      <c r="G592" s="38" t="s">
        <v>798</v>
      </c>
      <c r="H592" s="40">
        <v>30</v>
      </c>
      <c r="I592" s="48">
        <v>43445</v>
      </c>
      <c r="J592" s="48">
        <v>43480</v>
      </c>
      <c r="K592" s="48">
        <v>43606</v>
      </c>
      <c r="L592" s="40">
        <v>35</v>
      </c>
      <c r="M592" s="40">
        <v>161</v>
      </c>
      <c r="N592" s="40">
        <v>9934</v>
      </c>
      <c r="O592" s="42">
        <f t="shared" si="79"/>
        <v>81823.046666666662</v>
      </c>
      <c r="Q592" s="121">
        <v>800</v>
      </c>
      <c r="R592" s="42">
        <f t="shared" si="77"/>
        <v>13</v>
      </c>
      <c r="S592" s="42">
        <f t="shared" si="80"/>
        <v>6589.333333333333</v>
      </c>
      <c r="T592" s="40">
        <v>10400</v>
      </c>
      <c r="U592" s="40">
        <v>650</v>
      </c>
      <c r="W592" s="121"/>
      <c r="X592" s="67">
        <f t="shared" ref="X592:X611" si="84">Q592-55</f>
        <v>745</v>
      </c>
      <c r="Y592" s="42">
        <f t="shared" si="81"/>
        <v>6136.3166666666666</v>
      </c>
      <c r="Z592" s="42">
        <f t="shared" si="82"/>
        <v>85661.333333333328</v>
      </c>
      <c r="AA592" s="42">
        <f t="shared" si="83"/>
        <v>3838.2866666666669</v>
      </c>
    </row>
    <row r="593" spans="1:27" hidden="1" x14ac:dyDescent="0.3">
      <c r="A593" s="40">
        <v>1449</v>
      </c>
      <c r="B593" s="40" t="s">
        <v>925</v>
      </c>
      <c r="C593" s="93" t="s">
        <v>1717</v>
      </c>
      <c r="D593" s="40" t="s">
        <v>1718</v>
      </c>
      <c r="E593" s="40">
        <v>9.23</v>
      </c>
      <c r="F593" s="38" t="s">
        <v>1856</v>
      </c>
      <c r="G593" s="38" t="s">
        <v>799</v>
      </c>
      <c r="H593" s="40">
        <v>30</v>
      </c>
      <c r="I593" s="48">
        <v>43445</v>
      </c>
      <c r="J593" s="48">
        <v>43480</v>
      </c>
      <c r="K593" s="48">
        <v>43606</v>
      </c>
      <c r="L593" s="40">
        <v>35</v>
      </c>
      <c r="M593" s="40">
        <v>161</v>
      </c>
      <c r="N593" s="40">
        <v>9729</v>
      </c>
      <c r="O593" s="42">
        <f t="shared" si="79"/>
        <v>80134.53</v>
      </c>
      <c r="Q593" s="121">
        <v>820</v>
      </c>
      <c r="R593" s="42">
        <f t="shared" si="77"/>
        <v>12.5</v>
      </c>
      <c r="S593" s="42">
        <f t="shared" si="80"/>
        <v>6754.0666666666666</v>
      </c>
      <c r="T593" s="40">
        <v>10250</v>
      </c>
      <c r="U593" s="40">
        <v>670</v>
      </c>
      <c r="W593" s="121"/>
      <c r="X593" s="67">
        <f t="shared" si="84"/>
        <v>765</v>
      </c>
      <c r="Y593" s="42">
        <f t="shared" si="81"/>
        <v>6301.05</v>
      </c>
      <c r="Z593" s="42">
        <f t="shared" si="82"/>
        <v>84425.833333333328</v>
      </c>
      <c r="AA593" s="42">
        <f t="shared" si="83"/>
        <v>4291.3033333333296</v>
      </c>
    </row>
    <row r="594" spans="1:27" hidden="1" x14ac:dyDescent="0.3">
      <c r="A594" s="40">
        <v>1450</v>
      </c>
      <c r="B594" s="40" t="s">
        <v>925</v>
      </c>
      <c r="C594" s="93" t="s">
        <v>1717</v>
      </c>
      <c r="D594" s="40" t="s">
        <v>1718</v>
      </c>
      <c r="E594" s="40">
        <v>9.25</v>
      </c>
      <c r="F594" s="38" t="s">
        <v>1856</v>
      </c>
      <c r="G594" s="38" t="s">
        <v>799</v>
      </c>
      <c r="H594" s="40">
        <v>30</v>
      </c>
      <c r="I594" s="48">
        <v>43445</v>
      </c>
      <c r="J594" s="48">
        <v>43481</v>
      </c>
      <c r="K594" s="48">
        <v>43605</v>
      </c>
      <c r="L594" s="40">
        <v>36</v>
      </c>
      <c r="M594" s="40">
        <v>160</v>
      </c>
      <c r="N594" s="40">
        <v>9884</v>
      </c>
      <c r="O594" s="42">
        <f t="shared" si="79"/>
        <v>81411.213333333319</v>
      </c>
      <c r="Q594" s="121">
        <v>850</v>
      </c>
      <c r="R594" s="42">
        <f t="shared" si="77"/>
        <v>12.5</v>
      </c>
      <c r="S594" s="42">
        <f t="shared" si="80"/>
        <v>7001.1666666666661</v>
      </c>
      <c r="T594" s="40">
        <v>10625</v>
      </c>
      <c r="U594" s="40">
        <v>700</v>
      </c>
      <c r="W594" s="121"/>
      <c r="X594" s="67">
        <f t="shared" si="84"/>
        <v>795</v>
      </c>
      <c r="Y594" s="42">
        <f t="shared" si="81"/>
        <v>6548.15</v>
      </c>
      <c r="Z594" s="42">
        <f t="shared" si="82"/>
        <v>87514.583333333328</v>
      </c>
      <c r="AA594" s="42">
        <f t="shared" si="83"/>
        <v>6103.3700000000099</v>
      </c>
    </row>
    <row r="595" spans="1:27" hidden="1" x14ac:dyDescent="0.25">
      <c r="A595" s="40">
        <v>1451</v>
      </c>
      <c r="B595" s="40" t="s">
        <v>925</v>
      </c>
      <c r="C595" s="58" t="s">
        <v>932</v>
      </c>
      <c r="D595" s="58" t="s">
        <v>933</v>
      </c>
      <c r="E595" s="40">
        <v>8.1</v>
      </c>
      <c r="F595" s="38" t="s">
        <v>1851</v>
      </c>
      <c r="G595" s="38" t="s">
        <v>793</v>
      </c>
      <c r="H595" s="40">
        <v>30</v>
      </c>
      <c r="I595" s="48">
        <v>43444</v>
      </c>
      <c r="J595" s="48">
        <v>43487</v>
      </c>
      <c r="K595" s="48">
        <v>43564</v>
      </c>
      <c r="L595" s="40">
        <v>43</v>
      </c>
      <c r="M595" s="40">
        <v>120</v>
      </c>
      <c r="N595" s="40">
        <v>9574</v>
      </c>
      <c r="O595" s="42">
        <f t="shared" si="79"/>
        <v>78857.846666666665</v>
      </c>
      <c r="Q595" s="121">
        <v>950</v>
      </c>
      <c r="R595" s="42">
        <f t="shared" si="77"/>
        <v>13</v>
      </c>
      <c r="S595" s="42">
        <f t="shared" si="80"/>
        <v>7824.833333333333</v>
      </c>
      <c r="T595" s="40">
        <v>12350</v>
      </c>
      <c r="U595" s="40">
        <v>790</v>
      </c>
      <c r="W595" s="121"/>
      <c r="X595" s="67">
        <f t="shared" si="84"/>
        <v>895</v>
      </c>
      <c r="Y595" s="42">
        <f t="shared" si="81"/>
        <v>7371.8166666666666</v>
      </c>
      <c r="Z595" s="42">
        <f t="shared" si="82"/>
        <v>101722.83333333333</v>
      </c>
      <c r="AA595" s="42">
        <f t="shared" si="83"/>
        <v>22864.986666666664</v>
      </c>
    </row>
    <row r="596" spans="1:27" hidden="1" x14ac:dyDescent="0.25">
      <c r="A596" s="40">
        <v>1452</v>
      </c>
      <c r="B596" s="40" t="s">
        <v>925</v>
      </c>
      <c r="C596" s="58" t="s">
        <v>932</v>
      </c>
      <c r="D596" s="58" t="s">
        <v>933</v>
      </c>
      <c r="E596" s="40">
        <v>8.17</v>
      </c>
      <c r="F596" s="38" t="s">
        <v>1852</v>
      </c>
      <c r="G596" s="38" t="s">
        <v>794</v>
      </c>
      <c r="H596" s="40">
        <v>30</v>
      </c>
      <c r="I596" s="48">
        <v>43446</v>
      </c>
      <c r="J596" s="48">
        <v>43480</v>
      </c>
      <c r="K596" s="48">
        <v>43606</v>
      </c>
      <c r="L596" s="40">
        <v>34</v>
      </c>
      <c r="M596" s="40">
        <v>160</v>
      </c>
      <c r="N596" s="40">
        <v>9479</v>
      </c>
      <c r="O596" s="42">
        <f t="shared" si="79"/>
        <v>78075.363333333327</v>
      </c>
      <c r="Q596" s="121">
        <v>850</v>
      </c>
      <c r="R596" s="42">
        <f t="shared" si="77"/>
        <v>13</v>
      </c>
      <c r="S596" s="42">
        <f t="shared" si="80"/>
        <v>7001.1666666666661</v>
      </c>
      <c r="T596" s="40">
        <v>11050</v>
      </c>
      <c r="U596" s="40">
        <v>675</v>
      </c>
      <c r="W596" s="121"/>
      <c r="X596" s="67">
        <f t="shared" si="84"/>
        <v>795</v>
      </c>
      <c r="Y596" s="42">
        <f t="shared" si="81"/>
        <v>6548.15</v>
      </c>
      <c r="Z596" s="42">
        <f t="shared" si="82"/>
        <v>91015.166666666657</v>
      </c>
      <c r="AA596" s="42">
        <f t="shared" si="83"/>
        <v>12939.80333333333</v>
      </c>
    </row>
    <row r="597" spans="1:27" hidden="1" x14ac:dyDescent="0.25">
      <c r="A597" s="40">
        <v>1453</v>
      </c>
      <c r="B597" s="40" t="s">
        <v>925</v>
      </c>
      <c r="C597" s="58" t="s">
        <v>932</v>
      </c>
      <c r="D597" s="58" t="s">
        <v>933</v>
      </c>
      <c r="E597" s="40">
        <v>8.19</v>
      </c>
      <c r="F597" s="38" t="s">
        <v>1853</v>
      </c>
      <c r="G597" s="38" t="s">
        <v>795</v>
      </c>
      <c r="H597" s="40">
        <v>30</v>
      </c>
      <c r="I597" s="48">
        <v>43442</v>
      </c>
      <c r="J597" s="48">
        <v>43477</v>
      </c>
      <c r="K597" s="48">
        <v>43583</v>
      </c>
      <c r="L597" s="40">
        <v>35</v>
      </c>
      <c r="M597" s="40">
        <v>141</v>
      </c>
      <c r="N597" s="40">
        <v>10174</v>
      </c>
      <c r="O597" s="42">
        <f t="shared" si="79"/>
        <v>83799.846666666665</v>
      </c>
      <c r="Q597" s="121">
        <v>1030</v>
      </c>
      <c r="R597" s="42">
        <f t="shared" si="77"/>
        <v>13</v>
      </c>
      <c r="S597" s="42">
        <f t="shared" si="80"/>
        <v>8483.7666666666664</v>
      </c>
      <c r="T597" s="40">
        <v>13390</v>
      </c>
      <c r="U597" s="40">
        <v>780</v>
      </c>
      <c r="W597" s="121"/>
      <c r="X597" s="67">
        <f t="shared" si="84"/>
        <v>975</v>
      </c>
      <c r="Y597" s="42">
        <f t="shared" si="81"/>
        <v>8030.75</v>
      </c>
      <c r="Z597" s="42">
        <f t="shared" si="82"/>
        <v>110288.96666666666</v>
      </c>
      <c r="AA597" s="42">
        <f t="shared" si="83"/>
        <v>26489.119999999995</v>
      </c>
    </row>
    <row r="598" spans="1:27" hidden="1" x14ac:dyDescent="0.25">
      <c r="A598" s="40">
        <v>1454</v>
      </c>
      <c r="B598" s="40" t="s">
        <v>925</v>
      </c>
      <c r="C598" s="58" t="s">
        <v>932</v>
      </c>
      <c r="D598" s="58" t="s">
        <v>933</v>
      </c>
      <c r="E598" s="40">
        <v>8.1999999999999993</v>
      </c>
      <c r="F598" s="38" t="s">
        <v>1854</v>
      </c>
      <c r="G598" s="38" t="s">
        <v>796</v>
      </c>
      <c r="H598" s="40">
        <v>30</v>
      </c>
      <c r="I598" s="48">
        <v>43443</v>
      </c>
      <c r="J598" s="48">
        <v>43489</v>
      </c>
      <c r="K598" s="48">
        <v>43584</v>
      </c>
      <c r="L598" s="40">
        <v>46</v>
      </c>
      <c r="M598" s="40">
        <v>141</v>
      </c>
      <c r="N598" s="40">
        <v>9864</v>
      </c>
      <c r="O598" s="42">
        <f t="shared" si="79"/>
        <v>81246.48</v>
      </c>
      <c r="Q598" s="121">
        <v>1040</v>
      </c>
      <c r="R598" s="42">
        <f t="shared" si="77"/>
        <v>13</v>
      </c>
      <c r="S598" s="42">
        <f t="shared" si="80"/>
        <v>8566.1333333333332</v>
      </c>
      <c r="T598" s="40">
        <v>13520</v>
      </c>
      <c r="U598" s="40">
        <v>750</v>
      </c>
      <c r="W598" s="121"/>
      <c r="X598" s="67">
        <f t="shared" si="84"/>
        <v>985</v>
      </c>
      <c r="Y598" s="42">
        <f t="shared" si="81"/>
        <v>8113.1166666666668</v>
      </c>
      <c r="Z598" s="42">
        <f t="shared" si="82"/>
        <v>111359.73333333334</v>
      </c>
      <c r="AA598" s="42">
        <f t="shared" si="83"/>
        <v>30113.253333333341</v>
      </c>
    </row>
    <row r="599" spans="1:27" hidden="1" x14ac:dyDescent="0.25">
      <c r="A599" s="40">
        <v>1455</v>
      </c>
      <c r="B599" s="40" t="s">
        <v>925</v>
      </c>
      <c r="C599" s="58" t="s">
        <v>932</v>
      </c>
      <c r="D599" s="58" t="s">
        <v>933</v>
      </c>
      <c r="E599" s="40">
        <v>8.2100000000000009</v>
      </c>
      <c r="F599" s="38" t="s">
        <v>1981</v>
      </c>
      <c r="G599" s="38" t="s">
        <v>797</v>
      </c>
      <c r="H599" s="40">
        <v>30</v>
      </c>
      <c r="I599" s="48">
        <v>43443</v>
      </c>
      <c r="J599" s="48">
        <v>43477</v>
      </c>
      <c r="K599" s="48">
        <v>43585</v>
      </c>
      <c r="L599" s="40">
        <v>34</v>
      </c>
      <c r="M599" s="40">
        <v>142</v>
      </c>
      <c r="N599" s="40">
        <v>9484</v>
      </c>
      <c r="O599" s="42">
        <f t="shared" si="79"/>
        <v>78116.546666666662</v>
      </c>
      <c r="Q599" s="121">
        <v>1080</v>
      </c>
      <c r="R599" s="42">
        <f t="shared" si="77"/>
        <v>13</v>
      </c>
      <c r="S599" s="42">
        <f t="shared" si="80"/>
        <v>8895.6</v>
      </c>
      <c r="T599" s="40">
        <v>14040</v>
      </c>
      <c r="U599" s="40">
        <v>785</v>
      </c>
      <c r="W599" s="121"/>
      <c r="X599" s="67">
        <f t="shared" si="84"/>
        <v>1025</v>
      </c>
      <c r="Y599" s="42">
        <f t="shared" si="81"/>
        <v>8442.5833333333321</v>
      </c>
      <c r="Z599" s="42">
        <f t="shared" si="82"/>
        <v>115642.8</v>
      </c>
      <c r="AA599" s="42">
        <f t="shared" si="83"/>
        <v>37526.253333333341</v>
      </c>
    </row>
    <row r="600" spans="1:27" hidden="1" x14ac:dyDescent="0.25">
      <c r="A600" s="40">
        <v>1456</v>
      </c>
      <c r="B600" s="40" t="s">
        <v>925</v>
      </c>
      <c r="C600" s="58" t="s">
        <v>932</v>
      </c>
      <c r="D600" s="58" t="s">
        <v>933</v>
      </c>
      <c r="E600" s="40">
        <v>8.2200000000000006</v>
      </c>
      <c r="F600" s="38" t="s">
        <v>1855</v>
      </c>
      <c r="G600" s="38" t="s">
        <v>798</v>
      </c>
      <c r="H600" s="40">
        <v>30</v>
      </c>
      <c r="I600" s="48">
        <v>43443</v>
      </c>
      <c r="J600" s="48">
        <v>43478</v>
      </c>
      <c r="K600" s="48">
        <v>43585</v>
      </c>
      <c r="L600" s="40">
        <v>35</v>
      </c>
      <c r="M600" s="40">
        <v>142</v>
      </c>
      <c r="N600" s="40">
        <v>9439</v>
      </c>
      <c r="O600" s="42">
        <f t="shared" si="79"/>
        <v>77745.896666666667</v>
      </c>
      <c r="Q600" s="40">
        <v>1100</v>
      </c>
      <c r="R600" s="42">
        <f t="shared" si="77"/>
        <v>13</v>
      </c>
      <c r="S600" s="42">
        <f t="shared" si="80"/>
        <v>9060.3333333333321</v>
      </c>
      <c r="T600" s="40">
        <v>14300</v>
      </c>
      <c r="U600" s="40">
        <v>850</v>
      </c>
      <c r="W600" s="121"/>
      <c r="X600" s="67">
        <f t="shared" si="84"/>
        <v>1045</v>
      </c>
      <c r="Y600" s="42">
        <f t="shared" si="81"/>
        <v>8607.3166666666675</v>
      </c>
      <c r="Z600" s="42">
        <f t="shared" si="82"/>
        <v>117784.33333333331</v>
      </c>
      <c r="AA600" s="42">
        <f t="shared" si="83"/>
        <v>40038.436666666646</v>
      </c>
    </row>
    <row r="601" spans="1:27" hidden="1" x14ac:dyDescent="0.25">
      <c r="A601" s="40">
        <v>1457</v>
      </c>
      <c r="B601" s="40" t="s">
        <v>925</v>
      </c>
      <c r="C601" s="58" t="s">
        <v>932</v>
      </c>
      <c r="D601" s="58" t="s">
        <v>933</v>
      </c>
      <c r="E601" s="40">
        <v>8.23</v>
      </c>
      <c r="F601" s="38" t="s">
        <v>1856</v>
      </c>
      <c r="G601" s="38" t="s">
        <v>799</v>
      </c>
      <c r="H601" s="40">
        <v>30</v>
      </c>
      <c r="I601" s="48">
        <v>43443</v>
      </c>
      <c r="J601" s="48">
        <v>43478</v>
      </c>
      <c r="K601" s="48">
        <v>43585</v>
      </c>
      <c r="L601" s="40">
        <v>35</v>
      </c>
      <c r="M601" s="40">
        <v>142</v>
      </c>
      <c r="N601" s="40">
        <v>9489</v>
      </c>
      <c r="O601" s="42">
        <f t="shared" si="79"/>
        <v>78157.73</v>
      </c>
      <c r="Q601" s="40">
        <v>1075</v>
      </c>
      <c r="R601" s="42">
        <f t="shared" si="77"/>
        <v>13</v>
      </c>
      <c r="S601" s="42">
        <f t="shared" si="80"/>
        <v>8854.4166666666679</v>
      </c>
      <c r="T601" s="40">
        <v>13975</v>
      </c>
      <c r="U601" s="40">
        <v>850</v>
      </c>
      <c r="W601" s="121"/>
      <c r="X601" s="67">
        <f t="shared" si="84"/>
        <v>1020</v>
      </c>
      <c r="Y601" s="42">
        <f t="shared" si="81"/>
        <v>8401.4</v>
      </c>
      <c r="Z601" s="42">
        <f t="shared" si="82"/>
        <v>115107.41666666669</v>
      </c>
      <c r="AA601" s="42">
        <f t="shared" si="83"/>
        <v>36949.68666666669</v>
      </c>
    </row>
    <row r="602" spans="1:27" hidden="1" x14ac:dyDescent="0.25">
      <c r="A602" s="40">
        <v>1458</v>
      </c>
      <c r="B602" s="40" t="s">
        <v>925</v>
      </c>
      <c r="C602" s="58" t="s">
        <v>932</v>
      </c>
      <c r="D602" s="58" t="s">
        <v>933</v>
      </c>
      <c r="E602" s="40">
        <v>8.25</v>
      </c>
      <c r="F602" s="38" t="s">
        <v>1856</v>
      </c>
      <c r="G602" s="38" t="s">
        <v>799</v>
      </c>
      <c r="H602" s="40">
        <v>30</v>
      </c>
      <c r="I602" s="48">
        <v>43435</v>
      </c>
      <c r="J602" s="48">
        <v>43481</v>
      </c>
      <c r="K602" s="48">
        <v>43595</v>
      </c>
      <c r="L602" s="40">
        <v>46</v>
      </c>
      <c r="M602" s="40">
        <v>160</v>
      </c>
      <c r="N602" s="40">
        <v>9439</v>
      </c>
      <c r="O602" s="42">
        <f t="shared" si="79"/>
        <v>77745.896666666667</v>
      </c>
      <c r="Q602" s="40">
        <v>1040</v>
      </c>
      <c r="R602" s="42">
        <f t="shared" si="77"/>
        <v>13</v>
      </c>
      <c r="S602" s="42">
        <f t="shared" si="80"/>
        <v>8566.1333333333332</v>
      </c>
      <c r="T602" s="40">
        <v>13520</v>
      </c>
      <c r="U602" s="40">
        <v>850</v>
      </c>
      <c r="W602" s="121"/>
      <c r="X602" s="67">
        <f t="shared" si="84"/>
        <v>985</v>
      </c>
      <c r="Y602" s="42">
        <f t="shared" si="81"/>
        <v>8113.1166666666668</v>
      </c>
      <c r="Z602" s="42">
        <f t="shared" si="82"/>
        <v>111359.73333333334</v>
      </c>
      <c r="AA602" s="42">
        <f t="shared" si="83"/>
        <v>33613.83666666667</v>
      </c>
    </row>
    <row r="603" spans="1:27" hidden="1" x14ac:dyDescent="0.25">
      <c r="A603" s="40">
        <v>1459</v>
      </c>
      <c r="B603" s="40" t="s">
        <v>925</v>
      </c>
      <c r="C603" s="58" t="s">
        <v>934</v>
      </c>
      <c r="D603" s="58" t="s">
        <v>935</v>
      </c>
      <c r="E603" s="40">
        <v>16.010000000000002</v>
      </c>
      <c r="F603" s="38" t="s">
        <v>1856</v>
      </c>
      <c r="G603" s="38" t="s">
        <v>799</v>
      </c>
      <c r="H603" s="40">
        <v>30</v>
      </c>
      <c r="I603" s="48">
        <v>43454</v>
      </c>
      <c r="J603" s="48">
        <v>43484</v>
      </c>
      <c r="K603" s="48">
        <v>43605</v>
      </c>
      <c r="L603" s="40">
        <v>30</v>
      </c>
      <c r="M603" s="40">
        <v>151</v>
      </c>
      <c r="N603" s="40">
        <v>9645</v>
      </c>
      <c r="O603" s="42">
        <f t="shared" si="79"/>
        <v>79442.649999999994</v>
      </c>
      <c r="Q603" s="40">
        <v>840</v>
      </c>
      <c r="R603" s="42">
        <f t="shared" si="77"/>
        <v>12.5</v>
      </c>
      <c r="S603" s="42">
        <f t="shared" si="80"/>
        <v>6918.8</v>
      </c>
      <c r="T603" s="40">
        <v>10500</v>
      </c>
      <c r="U603" s="40">
        <v>750</v>
      </c>
      <c r="W603" s="121"/>
      <c r="X603" s="67">
        <f t="shared" si="84"/>
        <v>785</v>
      </c>
      <c r="Y603" s="42">
        <f t="shared" si="81"/>
        <v>6465.7833333333338</v>
      </c>
      <c r="Z603" s="42">
        <f t="shared" si="82"/>
        <v>86485</v>
      </c>
      <c r="AA603" s="42">
        <f t="shared" si="83"/>
        <v>7042.3500000000058</v>
      </c>
    </row>
    <row r="604" spans="1:27" hidden="1" x14ac:dyDescent="0.25">
      <c r="A604" s="40">
        <v>1460</v>
      </c>
      <c r="B604" s="40" t="s">
        <v>925</v>
      </c>
      <c r="C604" s="58" t="s">
        <v>934</v>
      </c>
      <c r="D604" s="58" t="s">
        <v>935</v>
      </c>
      <c r="E604" s="40">
        <v>16.02</v>
      </c>
      <c r="F604" s="38" t="s">
        <v>1851</v>
      </c>
      <c r="G604" s="38" t="s">
        <v>793</v>
      </c>
      <c r="H604" s="40">
        <v>30</v>
      </c>
      <c r="I604" s="48">
        <v>43444</v>
      </c>
      <c r="J604" s="48">
        <v>43483</v>
      </c>
      <c r="K604" s="48">
        <v>43586</v>
      </c>
      <c r="L604" s="40">
        <v>39</v>
      </c>
      <c r="M604" s="40">
        <v>142</v>
      </c>
      <c r="N604" s="40">
        <v>9500</v>
      </c>
      <c r="O604" s="42">
        <f t="shared" si="79"/>
        <v>78248.333333333343</v>
      </c>
      <c r="Q604" s="40">
        <v>800</v>
      </c>
      <c r="R604" s="42">
        <f t="shared" si="77"/>
        <v>12.5</v>
      </c>
      <c r="S604" s="42">
        <f t="shared" si="80"/>
        <v>6589.333333333333</v>
      </c>
      <c r="T604" s="40">
        <v>10000</v>
      </c>
      <c r="U604" s="40">
        <v>720</v>
      </c>
      <c r="W604" s="121"/>
      <c r="X604" s="67">
        <f t="shared" si="84"/>
        <v>745</v>
      </c>
      <c r="Y604" s="42">
        <f t="shared" si="81"/>
        <v>6136.3166666666666</v>
      </c>
      <c r="Z604" s="42">
        <f t="shared" si="82"/>
        <v>82366.666666666657</v>
      </c>
      <c r="AA604" s="42">
        <f t="shared" si="83"/>
        <v>4118.3333333333139</v>
      </c>
    </row>
    <row r="605" spans="1:27" hidden="1" x14ac:dyDescent="0.25">
      <c r="A605" s="40">
        <v>1461</v>
      </c>
      <c r="B605" s="40" t="s">
        <v>925</v>
      </c>
      <c r="C605" s="58" t="s">
        <v>934</v>
      </c>
      <c r="D605" s="58" t="s">
        <v>935</v>
      </c>
      <c r="E605" s="40">
        <v>16.03</v>
      </c>
      <c r="F605" s="38" t="s">
        <v>1852</v>
      </c>
      <c r="G605" s="38" t="s">
        <v>794</v>
      </c>
      <c r="H605" s="40">
        <v>30</v>
      </c>
      <c r="I605" s="48">
        <v>43444</v>
      </c>
      <c r="J605" s="48">
        <v>43480</v>
      </c>
      <c r="K605" s="48">
        <v>43586</v>
      </c>
      <c r="L605" s="40">
        <v>36</v>
      </c>
      <c r="M605" s="40">
        <v>142</v>
      </c>
      <c r="N605" s="40">
        <v>9690</v>
      </c>
      <c r="O605" s="42">
        <f t="shared" si="79"/>
        <v>79813.3</v>
      </c>
      <c r="Q605" s="40">
        <v>870</v>
      </c>
      <c r="R605" s="42">
        <f t="shared" si="77"/>
        <v>12.494252873563218</v>
      </c>
      <c r="S605" s="42">
        <f t="shared" si="80"/>
        <v>7165.9</v>
      </c>
      <c r="T605" s="40">
        <v>10870</v>
      </c>
      <c r="U605" s="40">
        <v>810</v>
      </c>
      <c r="W605" s="121"/>
      <c r="X605" s="67">
        <f t="shared" si="84"/>
        <v>815</v>
      </c>
      <c r="Y605" s="42">
        <f t="shared" si="81"/>
        <v>6712.8833333333332</v>
      </c>
      <c r="Z605" s="42">
        <f t="shared" si="82"/>
        <v>89532.566666666651</v>
      </c>
      <c r="AA605" s="42">
        <f t="shared" si="83"/>
        <v>9719.2666666666482</v>
      </c>
    </row>
    <row r="606" spans="1:27" hidden="1" x14ac:dyDescent="0.25">
      <c r="A606" s="40">
        <v>1462</v>
      </c>
      <c r="B606" s="40" t="s">
        <v>925</v>
      </c>
      <c r="C606" s="58" t="s">
        <v>934</v>
      </c>
      <c r="D606" s="58" t="s">
        <v>935</v>
      </c>
      <c r="E606" s="40">
        <v>16.079999999999998</v>
      </c>
      <c r="F606" s="38" t="s">
        <v>1853</v>
      </c>
      <c r="G606" s="38" t="s">
        <v>795</v>
      </c>
      <c r="H606" s="40">
        <v>30</v>
      </c>
      <c r="I606" s="48">
        <v>43444</v>
      </c>
      <c r="J606" s="48">
        <v>43483</v>
      </c>
      <c r="K606" s="48">
        <v>43586</v>
      </c>
      <c r="L606" s="40">
        <v>39</v>
      </c>
      <c r="M606" s="40">
        <v>142</v>
      </c>
      <c r="N606" s="40">
        <v>9320</v>
      </c>
      <c r="O606" s="42">
        <f t="shared" si="79"/>
        <v>76765.733333333337</v>
      </c>
      <c r="Q606" s="40">
        <v>780</v>
      </c>
      <c r="R606" s="42">
        <f t="shared" si="77"/>
        <v>12.5</v>
      </c>
      <c r="S606" s="42">
        <f t="shared" si="80"/>
        <v>6424.5999999999995</v>
      </c>
      <c r="T606" s="40">
        <v>9750</v>
      </c>
      <c r="U606" s="40">
        <v>750</v>
      </c>
      <c r="W606" s="121"/>
      <c r="X606" s="67">
        <f t="shared" si="84"/>
        <v>725</v>
      </c>
      <c r="Y606" s="42">
        <f t="shared" si="81"/>
        <v>5971.5833333333339</v>
      </c>
      <c r="Z606" s="42">
        <f t="shared" si="82"/>
        <v>80307.5</v>
      </c>
      <c r="AA606" s="42">
        <f t="shared" si="83"/>
        <v>3541.7666666666628</v>
      </c>
    </row>
    <row r="607" spans="1:27" hidden="1" x14ac:dyDescent="0.25">
      <c r="A607" s="40">
        <v>1463</v>
      </c>
      <c r="B607" s="40" t="s">
        <v>925</v>
      </c>
      <c r="C607" s="58" t="s">
        <v>934</v>
      </c>
      <c r="D607" s="58" t="s">
        <v>935</v>
      </c>
      <c r="E607" s="40">
        <v>16.09</v>
      </c>
      <c r="F607" s="38" t="s">
        <v>1854</v>
      </c>
      <c r="G607" s="38" t="s">
        <v>796</v>
      </c>
      <c r="H607" s="40">
        <v>30</v>
      </c>
      <c r="I607" s="48">
        <v>43442</v>
      </c>
      <c r="J607" s="48">
        <v>43481</v>
      </c>
      <c r="K607" s="48">
        <v>43584</v>
      </c>
      <c r="L607" s="40">
        <v>39</v>
      </c>
      <c r="M607" s="40">
        <v>142</v>
      </c>
      <c r="N607" s="40">
        <v>9420</v>
      </c>
      <c r="O607" s="42">
        <f t="shared" si="79"/>
        <v>77589.399999999994</v>
      </c>
      <c r="Q607" s="40">
        <v>800</v>
      </c>
      <c r="R607" s="42">
        <f t="shared" si="77"/>
        <v>12.5</v>
      </c>
      <c r="S607" s="42">
        <f t="shared" si="80"/>
        <v>6589.333333333333</v>
      </c>
      <c r="T607" s="40">
        <v>10000</v>
      </c>
      <c r="U607" s="40">
        <v>750</v>
      </c>
      <c r="W607" s="121"/>
      <c r="X607" s="67">
        <f t="shared" si="84"/>
        <v>745</v>
      </c>
      <c r="Y607" s="42">
        <f t="shared" si="81"/>
        <v>6136.3166666666666</v>
      </c>
      <c r="Z607" s="42">
        <f t="shared" si="82"/>
        <v>82366.666666666657</v>
      </c>
      <c r="AA607" s="42">
        <f t="shared" si="83"/>
        <v>4777.2666666666628</v>
      </c>
    </row>
    <row r="608" spans="1:27" hidden="1" x14ac:dyDescent="0.25">
      <c r="A608" s="40">
        <v>1464</v>
      </c>
      <c r="B608" s="40" t="s">
        <v>925</v>
      </c>
      <c r="C608" s="58" t="s">
        <v>934</v>
      </c>
      <c r="D608" s="58" t="s">
        <v>935</v>
      </c>
      <c r="E608" s="40">
        <v>16.100000000000001</v>
      </c>
      <c r="F608" s="38" t="s">
        <v>1981</v>
      </c>
      <c r="G608" s="38" t="s">
        <v>797</v>
      </c>
      <c r="H608" s="40">
        <v>30</v>
      </c>
      <c r="I608" s="48">
        <v>43451</v>
      </c>
      <c r="J608" s="48">
        <v>43489</v>
      </c>
      <c r="K608" s="48">
        <v>43593</v>
      </c>
      <c r="L608" s="40">
        <v>38</v>
      </c>
      <c r="M608" s="40">
        <v>142</v>
      </c>
      <c r="N608" s="40">
        <v>9820</v>
      </c>
      <c r="O608" s="42">
        <f t="shared" si="79"/>
        <v>80884.066666666666</v>
      </c>
      <c r="Q608" s="40">
        <v>920</v>
      </c>
      <c r="R608" s="42">
        <f t="shared" si="77"/>
        <v>12.5</v>
      </c>
      <c r="S608" s="42">
        <f t="shared" si="80"/>
        <v>7577.7333333333336</v>
      </c>
      <c r="T608" s="40">
        <v>11500</v>
      </c>
      <c r="U608" s="40">
        <v>850</v>
      </c>
      <c r="W608" s="121"/>
      <c r="X608" s="67">
        <f t="shared" si="84"/>
        <v>865</v>
      </c>
      <c r="Y608" s="42">
        <f t="shared" si="81"/>
        <v>7124.7166666666662</v>
      </c>
      <c r="Z608" s="42">
        <f t="shared" si="82"/>
        <v>94721.666666666672</v>
      </c>
      <c r="AA608" s="42">
        <f t="shared" si="83"/>
        <v>13837.600000000006</v>
      </c>
    </row>
    <row r="609" spans="1:27" hidden="1" x14ac:dyDescent="0.25">
      <c r="A609" s="40">
        <v>1465</v>
      </c>
      <c r="B609" s="40" t="s">
        <v>925</v>
      </c>
      <c r="C609" s="58" t="s">
        <v>934</v>
      </c>
      <c r="D609" s="58" t="s">
        <v>935</v>
      </c>
      <c r="E609" s="40">
        <v>16.12</v>
      </c>
      <c r="F609" s="38" t="s">
        <v>1855</v>
      </c>
      <c r="G609" s="38" t="s">
        <v>798</v>
      </c>
      <c r="H609" s="40">
        <v>30</v>
      </c>
      <c r="I609" s="48">
        <v>43444</v>
      </c>
      <c r="J609" s="48">
        <v>43482</v>
      </c>
      <c r="K609" s="48">
        <v>43586</v>
      </c>
      <c r="L609" s="40">
        <v>38</v>
      </c>
      <c r="M609" s="40">
        <v>142</v>
      </c>
      <c r="N609" s="40">
        <v>9560</v>
      </c>
      <c r="O609" s="42">
        <f t="shared" si="79"/>
        <v>78742.53333333334</v>
      </c>
      <c r="Q609" s="40">
        <v>760</v>
      </c>
      <c r="R609" s="42">
        <f t="shared" si="77"/>
        <v>12.5</v>
      </c>
      <c r="S609" s="42">
        <f t="shared" si="80"/>
        <v>6259.8666666666659</v>
      </c>
      <c r="T609" s="40">
        <v>9500</v>
      </c>
      <c r="U609" s="40">
        <v>700</v>
      </c>
      <c r="W609" s="121"/>
      <c r="X609" s="67">
        <f t="shared" si="84"/>
        <v>705</v>
      </c>
      <c r="Y609" s="42">
        <f t="shared" si="81"/>
        <v>5806.8499999999995</v>
      </c>
      <c r="Z609" s="42">
        <f t="shared" si="82"/>
        <v>78248.333333333328</v>
      </c>
      <c r="AA609" s="42">
        <f t="shared" si="83"/>
        <v>-494.20000000001164</v>
      </c>
    </row>
    <row r="610" spans="1:27" hidden="1" x14ac:dyDescent="0.25">
      <c r="A610" s="40">
        <v>1466</v>
      </c>
      <c r="B610" s="40" t="s">
        <v>925</v>
      </c>
      <c r="C610" s="58" t="s">
        <v>934</v>
      </c>
      <c r="D610" s="58" t="s">
        <v>935</v>
      </c>
      <c r="E610" s="40">
        <v>16.2</v>
      </c>
      <c r="F610" s="38" t="s">
        <v>1856</v>
      </c>
      <c r="G610" s="38" t="s">
        <v>799</v>
      </c>
      <c r="H610" s="40">
        <v>30</v>
      </c>
      <c r="I610" s="48">
        <v>43445</v>
      </c>
      <c r="J610" s="48">
        <v>43485</v>
      </c>
      <c r="K610" s="48">
        <v>43587</v>
      </c>
      <c r="L610" s="40">
        <v>40</v>
      </c>
      <c r="M610" s="40">
        <v>142</v>
      </c>
      <c r="N610" s="40">
        <v>10300</v>
      </c>
      <c r="O610" s="42">
        <f t="shared" si="79"/>
        <v>84837.666666666657</v>
      </c>
      <c r="Q610" s="40">
        <v>800</v>
      </c>
      <c r="R610" s="42">
        <f t="shared" si="77"/>
        <v>12.5</v>
      </c>
      <c r="S610" s="42">
        <f t="shared" si="80"/>
        <v>6589.333333333333</v>
      </c>
      <c r="T610" s="40">
        <v>10000</v>
      </c>
      <c r="U610" s="40">
        <v>750</v>
      </c>
      <c r="W610" s="121"/>
      <c r="X610" s="67">
        <f t="shared" si="84"/>
        <v>745</v>
      </c>
      <c r="Y610" s="42">
        <f t="shared" si="81"/>
        <v>6136.3166666666666</v>
      </c>
      <c r="Z610" s="42">
        <f t="shared" si="82"/>
        <v>82366.666666666657</v>
      </c>
      <c r="AA610" s="42">
        <f t="shared" si="83"/>
        <v>-2471</v>
      </c>
    </row>
    <row r="611" spans="1:27" hidden="1" x14ac:dyDescent="0.25">
      <c r="A611" s="40">
        <v>1467</v>
      </c>
      <c r="B611" s="40" t="s">
        <v>925</v>
      </c>
      <c r="C611" s="58" t="s">
        <v>934</v>
      </c>
      <c r="D611" s="58" t="s">
        <v>935</v>
      </c>
      <c r="E611" s="40">
        <v>16.239999999999998</v>
      </c>
      <c r="F611" s="38" t="s">
        <v>1856</v>
      </c>
      <c r="G611" s="38" t="s">
        <v>799</v>
      </c>
      <c r="H611" s="40">
        <v>30</v>
      </c>
      <c r="I611" s="48">
        <v>43444</v>
      </c>
      <c r="J611" s="48">
        <v>43483</v>
      </c>
      <c r="K611" s="48">
        <v>43586</v>
      </c>
      <c r="L611" s="40">
        <v>39</v>
      </c>
      <c r="M611" s="40">
        <v>142</v>
      </c>
      <c r="N611" s="40">
        <v>10000</v>
      </c>
      <c r="O611" s="42">
        <f t="shared" si="79"/>
        <v>82366.666666666657</v>
      </c>
      <c r="Q611" s="40">
        <v>810</v>
      </c>
      <c r="R611" s="42">
        <f t="shared" si="77"/>
        <v>12.5</v>
      </c>
      <c r="S611" s="42">
        <f t="shared" si="80"/>
        <v>6671.7</v>
      </c>
      <c r="T611" s="40">
        <v>10125</v>
      </c>
      <c r="U611" s="40">
        <v>750</v>
      </c>
      <c r="W611" s="121"/>
      <c r="X611" s="67">
        <f t="shared" si="84"/>
        <v>755</v>
      </c>
      <c r="Y611" s="42">
        <f t="shared" si="81"/>
        <v>6218.6833333333334</v>
      </c>
      <c r="Z611" s="42">
        <f t="shared" si="82"/>
        <v>83396.25</v>
      </c>
      <c r="AA611" s="42">
        <f t="shared" si="83"/>
        <v>1029.583333333343</v>
      </c>
    </row>
    <row r="612" spans="1:27" hidden="1" x14ac:dyDescent="0.3">
      <c r="A612" s="40">
        <v>1124</v>
      </c>
      <c r="B612" s="40" t="s">
        <v>1109</v>
      </c>
      <c r="C612" s="40" t="s">
        <v>1647</v>
      </c>
      <c r="D612" s="40" t="s">
        <v>1111</v>
      </c>
      <c r="E612" s="40">
        <v>4.28</v>
      </c>
      <c r="F612" s="38" t="s">
        <v>1849</v>
      </c>
      <c r="G612" s="38" t="s">
        <v>792</v>
      </c>
      <c r="H612" s="40">
        <v>30</v>
      </c>
      <c r="I612" s="48">
        <v>43449</v>
      </c>
      <c r="J612" s="48">
        <v>43485</v>
      </c>
      <c r="K612" s="48">
        <v>43591</v>
      </c>
      <c r="L612" s="40">
        <v>36</v>
      </c>
      <c r="M612" s="40">
        <v>142</v>
      </c>
      <c r="N612" s="40">
        <v>9900</v>
      </c>
      <c r="O612" s="42">
        <f t="shared" si="79"/>
        <v>81543</v>
      </c>
      <c r="P612" s="42"/>
      <c r="Q612" s="42">
        <v>980</v>
      </c>
      <c r="R612" s="42">
        <f t="shared" si="77"/>
        <v>12.244897959183673</v>
      </c>
      <c r="S612" s="42">
        <f t="shared" si="80"/>
        <v>8071.9333333333325</v>
      </c>
      <c r="T612" s="49">
        <v>12000</v>
      </c>
      <c r="W612" s="121"/>
      <c r="X612" s="49">
        <v>820</v>
      </c>
      <c r="Y612" s="42">
        <f t="shared" si="81"/>
        <v>6754.0666666666666</v>
      </c>
      <c r="Z612" s="42">
        <f t="shared" si="82"/>
        <v>98839.999999999985</v>
      </c>
      <c r="AA612" s="42">
        <f t="shared" si="83"/>
        <v>17296.999999999985</v>
      </c>
    </row>
    <row r="613" spans="1:27" hidden="1" x14ac:dyDescent="0.3">
      <c r="A613" s="40">
        <v>1125</v>
      </c>
      <c r="B613" s="40" t="s">
        <v>1109</v>
      </c>
      <c r="C613" s="40" t="s">
        <v>1648</v>
      </c>
      <c r="D613" s="40" t="s">
        <v>1111</v>
      </c>
      <c r="E613" s="40">
        <v>4.25</v>
      </c>
      <c r="F613" s="38" t="s">
        <v>1850</v>
      </c>
      <c r="G613" s="38" t="s">
        <v>787</v>
      </c>
      <c r="H613" s="40">
        <v>30</v>
      </c>
      <c r="I613" s="48">
        <v>43449</v>
      </c>
      <c r="J613" s="48">
        <v>43485</v>
      </c>
      <c r="K613" s="48">
        <v>43591</v>
      </c>
      <c r="L613" s="40">
        <v>36</v>
      </c>
      <c r="M613" s="40">
        <v>142</v>
      </c>
      <c r="N613" s="40">
        <v>11050</v>
      </c>
      <c r="O613" s="42">
        <f t="shared" si="79"/>
        <v>91015.166666666657</v>
      </c>
      <c r="P613" s="42"/>
      <c r="Q613" s="42">
        <v>960</v>
      </c>
      <c r="R613" s="42">
        <f t="shared" si="77"/>
        <v>10.416666666666666</v>
      </c>
      <c r="S613" s="42">
        <f t="shared" si="80"/>
        <v>7907.2</v>
      </c>
      <c r="T613" s="49">
        <v>10000</v>
      </c>
      <c r="W613" s="121"/>
      <c r="X613" s="49">
        <v>760</v>
      </c>
      <c r="Y613" s="42">
        <f t="shared" si="81"/>
        <v>6259.8666666666659</v>
      </c>
      <c r="Z613" s="42">
        <f t="shared" si="82"/>
        <v>82366.666666666657</v>
      </c>
      <c r="AA613" s="42">
        <f t="shared" si="83"/>
        <v>-8648.5</v>
      </c>
    </row>
    <row r="614" spans="1:27" hidden="1" x14ac:dyDescent="0.3">
      <c r="A614" s="40">
        <v>1126</v>
      </c>
      <c r="B614" s="40" t="s">
        <v>1109</v>
      </c>
      <c r="C614" s="40" t="s">
        <v>1649</v>
      </c>
      <c r="D614" s="40" t="s">
        <v>1111</v>
      </c>
      <c r="E614" s="40">
        <v>4.2300000000000004</v>
      </c>
      <c r="F614" s="38" t="s">
        <v>1844</v>
      </c>
      <c r="G614" s="38" t="s">
        <v>787</v>
      </c>
      <c r="H614" s="40">
        <v>30</v>
      </c>
      <c r="I614" s="48">
        <v>43449</v>
      </c>
      <c r="J614" s="48">
        <v>43485</v>
      </c>
      <c r="K614" s="48">
        <v>43591</v>
      </c>
      <c r="L614" s="40">
        <v>36</v>
      </c>
      <c r="M614" s="40">
        <v>142</v>
      </c>
      <c r="N614" s="40">
        <v>9650</v>
      </c>
      <c r="O614" s="42">
        <f t="shared" si="79"/>
        <v>79483.833333333343</v>
      </c>
      <c r="P614" s="42"/>
      <c r="Q614" s="42">
        <v>960</v>
      </c>
      <c r="R614" s="42">
        <f t="shared" si="77"/>
        <v>12.5</v>
      </c>
      <c r="S614" s="42">
        <f t="shared" si="80"/>
        <v>7907.2</v>
      </c>
      <c r="T614" s="49">
        <v>12000</v>
      </c>
      <c r="W614" s="121"/>
      <c r="X614" s="49">
        <v>810</v>
      </c>
      <c r="Y614" s="42">
        <f t="shared" si="81"/>
        <v>6671.7</v>
      </c>
      <c r="Z614" s="42">
        <f t="shared" si="82"/>
        <v>98840</v>
      </c>
      <c r="AA614" s="42">
        <f t="shared" si="83"/>
        <v>19356.166666666657</v>
      </c>
    </row>
    <row r="615" spans="1:27" hidden="1" x14ac:dyDescent="0.3">
      <c r="A615" s="40">
        <v>1127</v>
      </c>
      <c r="B615" s="40" t="s">
        <v>1109</v>
      </c>
      <c r="C615" s="40" t="s">
        <v>1650</v>
      </c>
      <c r="D615" s="40" t="s">
        <v>1111</v>
      </c>
      <c r="E615" s="40">
        <v>4.22</v>
      </c>
      <c r="F615" s="38" t="s">
        <v>1851</v>
      </c>
      <c r="G615" s="38" t="s">
        <v>793</v>
      </c>
      <c r="H615" s="40">
        <v>30</v>
      </c>
      <c r="I615" s="48">
        <v>43452</v>
      </c>
      <c r="J615" s="48">
        <v>43485</v>
      </c>
      <c r="K615" s="48">
        <v>43594</v>
      </c>
      <c r="L615" s="40">
        <v>33</v>
      </c>
      <c r="M615" s="40">
        <v>142</v>
      </c>
      <c r="N615" s="40">
        <v>9750</v>
      </c>
      <c r="O615" s="42">
        <f t="shared" si="79"/>
        <v>80307.5</v>
      </c>
      <c r="P615" s="42"/>
      <c r="Q615" s="42">
        <v>920</v>
      </c>
      <c r="R615" s="42">
        <f t="shared" si="77"/>
        <v>12.5</v>
      </c>
      <c r="S615" s="42">
        <f t="shared" si="80"/>
        <v>7577.7333333333336</v>
      </c>
      <c r="T615" s="49">
        <v>11500</v>
      </c>
      <c r="W615" s="121"/>
      <c r="X615" s="49">
        <v>800</v>
      </c>
      <c r="Y615" s="42">
        <f t="shared" si="81"/>
        <v>6589.333333333333</v>
      </c>
      <c r="Z615" s="42">
        <f t="shared" si="82"/>
        <v>94721.666666666672</v>
      </c>
      <c r="AA615" s="42">
        <f t="shared" si="83"/>
        <v>14414.166666666672</v>
      </c>
    </row>
    <row r="616" spans="1:27" hidden="1" x14ac:dyDescent="0.3">
      <c r="A616" s="40">
        <v>1128</v>
      </c>
      <c r="B616" s="40" t="s">
        <v>1109</v>
      </c>
      <c r="C616" s="40" t="s">
        <v>1651</v>
      </c>
      <c r="D616" s="40" t="s">
        <v>1111</v>
      </c>
      <c r="E616" s="40">
        <v>8.2100000000000009</v>
      </c>
      <c r="F616" s="38" t="s">
        <v>1852</v>
      </c>
      <c r="G616" s="38" t="s">
        <v>794</v>
      </c>
      <c r="H616" s="40">
        <v>30</v>
      </c>
      <c r="I616" s="48">
        <v>43452</v>
      </c>
      <c r="J616" s="48">
        <v>43485</v>
      </c>
      <c r="K616" s="48">
        <v>43594</v>
      </c>
      <c r="L616" s="40">
        <v>33</v>
      </c>
      <c r="M616" s="40">
        <v>142</v>
      </c>
      <c r="N616" s="40">
        <v>9650</v>
      </c>
      <c r="O616" s="42">
        <f t="shared" si="79"/>
        <v>79483.833333333343</v>
      </c>
      <c r="P616" s="42"/>
      <c r="Q616" s="42">
        <v>940</v>
      </c>
      <c r="R616" s="42">
        <f t="shared" si="77"/>
        <v>12.5</v>
      </c>
      <c r="S616" s="42">
        <f t="shared" si="80"/>
        <v>7742.4666666666662</v>
      </c>
      <c r="T616" s="49">
        <v>11750</v>
      </c>
      <c r="W616" s="121"/>
      <c r="X616" s="49">
        <v>840</v>
      </c>
      <c r="Y616" s="42">
        <f t="shared" si="81"/>
        <v>6918.8</v>
      </c>
      <c r="Z616" s="42">
        <f t="shared" si="82"/>
        <v>96780.833333333328</v>
      </c>
      <c r="AA616" s="42">
        <f t="shared" si="83"/>
        <v>17296.999999999985</v>
      </c>
    </row>
    <row r="617" spans="1:27" hidden="1" x14ac:dyDescent="0.3">
      <c r="A617" s="40">
        <v>1129</v>
      </c>
      <c r="B617" s="40" t="s">
        <v>1109</v>
      </c>
      <c r="C617" s="40" t="s">
        <v>1652</v>
      </c>
      <c r="D617" s="40" t="s">
        <v>1111</v>
      </c>
      <c r="E617" s="40">
        <v>4.2</v>
      </c>
      <c r="F617" s="38" t="s">
        <v>1853</v>
      </c>
      <c r="G617" s="38" t="s">
        <v>795</v>
      </c>
      <c r="H617" s="40">
        <v>30</v>
      </c>
      <c r="I617" s="48">
        <v>43449</v>
      </c>
      <c r="J617" s="48">
        <v>43480</v>
      </c>
      <c r="K617" s="48">
        <v>43591</v>
      </c>
      <c r="L617" s="40">
        <v>31</v>
      </c>
      <c r="M617" s="40">
        <v>142</v>
      </c>
      <c r="N617" s="40">
        <v>9850</v>
      </c>
      <c r="O617" s="42">
        <f t="shared" si="79"/>
        <v>81131.166666666657</v>
      </c>
      <c r="P617" s="42"/>
      <c r="Q617" s="42">
        <v>820</v>
      </c>
      <c r="R617" s="42">
        <f t="shared" si="77"/>
        <v>14.329268292682928</v>
      </c>
      <c r="S617" s="42">
        <f t="shared" si="80"/>
        <v>6754.0666666666666</v>
      </c>
      <c r="T617" s="49">
        <v>11750</v>
      </c>
      <c r="W617" s="121"/>
      <c r="X617" s="49">
        <v>820</v>
      </c>
      <c r="Y617" s="42">
        <f t="shared" si="81"/>
        <v>6754.0666666666666</v>
      </c>
      <c r="Z617" s="42">
        <f t="shared" si="82"/>
        <v>96780.833333333343</v>
      </c>
      <c r="AA617" s="42">
        <f t="shared" si="83"/>
        <v>15649.666666666686</v>
      </c>
    </row>
    <row r="618" spans="1:27" hidden="1" x14ac:dyDescent="0.3">
      <c r="A618" s="40">
        <v>1130</v>
      </c>
      <c r="B618" s="40" t="s">
        <v>1109</v>
      </c>
      <c r="C618" s="40" t="s">
        <v>1110</v>
      </c>
      <c r="D618" s="40" t="s">
        <v>1111</v>
      </c>
      <c r="E618" s="40">
        <v>4.1500000000000004</v>
      </c>
      <c r="F618" s="38" t="s">
        <v>1854</v>
      </c>
      <c r="G618" s="38" t="s">
        <v>796</v>
      </c>
      <c r="H618" s="40">
        <v>30</v>
      </c>
      <c r="I618" s="48">
        <v>43449</v>
      </c>
      <c r="J618" s="48">
        <v>43480</v>
      </c>
      <c r="K618" s="48">
        <v>43591</v>
      </c>
      <c r="L618" s="40">
        <v>31</v>
      </c>
      <c r="M618" s="40">
        <v>142</v>
      </c>
      <c r="N618" s="40">
        <v>9240</v>
      </c>
      <c r="O618" s="42">
        <f t="shared" si="79"/>
        <v>76106.8</v>
      </c>
      <c r="P618" s="42"/>
      <c r="Q618" s="42">
        <v>920</v>
      </c>
      <c r="R618" s="42">
        <f t="shared" si="77"/>
        <v>12.5</v>
      </c>
      <c r="S618" s="42">
        <f t="shared" si="80"/>
        <v>7577.7333333333336</v>
      </c>
      <c r="T618" s="49">
        <v>11500</v>
      </c>
      <c r="W618" s="121"/>
      <c r="X618" s="49">
        <v>820</v>
      </c>
      <c r="Y618" s="42">
        <f t="shared" si="81"/>
        <v>6754.0666666666666</v>
      </c>
      <c r="Z618" s="42">
        <f t="shared" si="82"/>
        <v>94721.666666666672</v>
      </c>
      <c r="AA618" s="42">
        <f t="shared" si="83"/>
        <v>18614.866666666669</v>
      </c>
    </row>
    <row r="619" spans="1:27" hidden="1" x14ac:dyDescent="0.3">
      <c r="A619" s="40">
        <v>1131</v>
      </c>
      <c r="B619" s="40" t="s">
        <v>1653</v>
      </c>
      <c r="C619" s="40" t="s">
        <v>1129</v>
      </c>
      <c r="D619" s="40" t="s">
        <v>1654</v>
      </c>
      <c r="E619" s="40">
        <v>2.2200000000000002</v>
      </c>
      <c r="F619" s="38" t="s">
        <v>1981</v>
      </c>
      <c r="G619" s="38" t="s">
        <v>797</v>
      </c>
      <c r="H619" s="40">
        <v>30</v>
      </c>
      <c r="I619" s="48">
        <v>43441</v>
      </c>
      <c r="J619" s="48">
        <v>43480</v>
      </c>
      <c r="K619" s="48">
        <v>43583</v>
      </c>
      <c r="L619" s="40">
        <v>39</v>
      </c>
      <c r="M619" s="40">
        <v>142</v>
      </c>
      <c r="N619" s="40">
        <v>9340</v>
      </c>
      <c r="O619" s="42">
        <f t="shared" si="79"/>
        <v>76930.46666666666</v>
      </c>
      <c r="P619" s="42"/>
      <c r="Q619" s="42">
        <v>840</v>
      </c>
      <c r="R619" s="42">
        <f t="shared" si="77"/>
        <v>12.5</v>
      </c>
      <c r="S619" s="42">
        <f t="shared" si="80"/>
        <v>6918.8</v>
      </c>
      <c r="T619" s="49">
        <v>10500</v>
      </c>
      <c r="W619" s="121"/>
      <c r="X619" s="49">
        <v>750</v>
      </c>
      <c r="Y619" s="42">
        <f t="shared" si="81"/>
        <v>6177.5</v>
      </c>
      <c r="Z619" s="42">
        <f t="shared" si="82"/>
        <v>86485</v>
      </c>
      <c r="AA619" s="42">
        <f t="shared" si="83"/>
        <v>9554.5333333333401</v>
      </c>
    </row>
    <row r="620" spans="1:27" hidden="1" x14ac:dyDescent="0.3">
      <c r="A620" s="40">
        <v>1132</v>
      </c>
      <c r="B620" s="40" t="s">
        <v>1653</v>
      </c>
      <c r="C620" s="40" t="s">
        <v>1131</v>
      </c>
      <c r="D620" s="40" t="s">
        <v>1654</v>
      </c>
      <c r="E620" s="40">
        <v>2.23</v>
      </c>
      <c r="F620" s="38" t="s">
        <v>1855</v>
      </c>
      <c r="G620" s="38" t="s">
        <v>798</v>
      </c>
      <c r="H620" s="40">
        <v>30</v>
      </c>
      <c r="I620" s="48">
        <v>43441</v>
      </c>
      <c r="J620" s="48">
        <v>43481</v>
      </c>
      <c r="K620" s="48">
        <v>43583</v>
      </c>
      <c r="L620" s="40">
        <v>40</v>
      </c>
      <c r="M620" s="40">
        <v>142</v>
      </c>
      <c r="N620" s="40">
        <v>8810</v>
      </c>
      <c r="O620" s="42">
        <f t="shared" si="79"/>
        <v>72565.03333333334</v>
      </c>
      <c r="P620" s="42"/>
      <c r="Q620" s="42">
        <v>760</v>
      </c>
      <c r="R620" s="42">
        <f t="shared" si="77"/>
        <v>12.5</v>
      </c>
      <c r="S620" s="42">
        <f t="shared" si="80"/>
        <v>6259.8666666666659</v>
      </c>
      <c r="T620" s="49">
        <v>9500</v>
      </c>
      <c r="W620" s="121"/>
      <c r="X620" s="49">
        <v>700</v>
      </c>
      <c r="Y620" s="42">
        <f t="shared" si="81"/>
        <v>5765.6666666666661</v>
      </c>
      <c r="Z620" s="42">
        <f t="shared" si="82"/>
        <v>78248.333333333328</v>
      </c>
      <c r="AA620" s="42">
        <f t="shared" si="83"/>
        <v>5683.2999999999884</v>
      </c>
    </row>
    <row r="621" spans="1:27" hidden="1" x14ac:dyDescent="0.3">
      <c r="A621" s="40">
        <v>1133</v>
      </c>
      <c r="B621" s="40" t="s">
        <v>1653</v>
      </c>
      <c r="C621" s="40" t="s">
        <v>1132</v>
      </c>
      <c r="D621" s="40" t="s">
        <v>1654</v>
      </c>
      <c r="E621" s="40">
        <v>2.2400000000000002</v>
      </c>
      <c r="F621" s="38" t="s">
        <v>1856</v>
      </c>
      <c r="G621" s="38" t="s">
        <v>799</v>
      </c>
      <c r="H621" s="40">
        <v>30</v>
      </c>
      <c r="I621" s="48">
        <v>43441</v>
      </c>
      <c r="J621" s="48">
        <v>43480</v>
      </c>
      <c r="K621" s="48">
        <v>43583</v>
      </c>
      <c r="L621" s="40">
        <v>39</v>
      </c>
      <c r="M621" s="40">
        <v>142</v>
      </c>
      <c r="N621" s="40">
        <v>9200</v>
      </c>
      <c r="O621" s="42">
        <f t="shared" si="79"/>
        <v>75777.333333333343</v>
      </c>
      <c r="P621" s="42"/>
      <c r="Q621" s="42">
        <v>790</v>
      </c>
      <c r="R621" s="42">
        <f t="shared" ref="R621:R684" si="85">T621/Q621</f>
        <v>12.5</v>
      </c>
      <c r="S621" s="42">
        <f t="shared" si="80"/>
        <v>6506.9666666666662</v>
      </c>
      <c r="T621" s="49">
        <v>9875</v>
      </c>
      <c r="W621" s="121"/>
      <c r="X621" s="49">
        <v>750</v>
      </c>
      <c r="Y621" s="42">
        <f t="shared" si="81"/>
        <v>6177.5</v>
      </c>
      <c r="Z621" s="42">
        <f t="shared" si="82"/>
        <v>81337.083333333328</v>
      </c>
      <c r="AA621" s="42">
        <f t="shared" si="83"/>
        <v>5559.7499999999854</v>
      </c>
    </row>
    <row r="622" spans="1:27" hidden="1" x14ac:dyDescent="0.3">
      <c r="A622" s="40">
        <v>1134</v>
      </c>
      <c r="B622" s="40" t="s">
        <v>1653</v>
      </c>
      <c r="C622" s="40" t="s">
        <v>1133</v>
      </c>
      <c r="D622" s="40" t="s">
        <v>1654</v>
      </c>
      <c r="E622" s="40">
        <v>2.25</v>
      </c>
      <c r="F622" s="38" t="s">
        <v>1982</v>
      </c>
      <c r="G622" s="38" t="s">
        <v>801</v>
      </c>
      <c r="H622" s="40">
        <v>30</v>
      </c>
      <c r="I622" s="48">
        <v>43441</v>
      </c>
      <c r="J622" s="48">
        <v>43478</v>
      </c>
      <c r="K622" s="48">
        <v>43580</v>
      </c>
      <c r="L622" s="40">
        <v>37</v>
      </c>
      <c r="M622" s="40">
        <v>139</v>
      </c>
      <c r="N622" s="40">
        <v>9060</v>
      </c>
      <c r="O622" s="42">
        <f t="shared" si="79"/>
        <v>74624.2</v>
      </c>
      <c r="P622" s="42"/>
      <c r="Q622" s="42">
        <v>810</v>
      </c>
      <c r="R622" s="42">
        <f t="shared" si="85"/>
        <v>12.5</v>
      </c>
      <c r="S622" s="42">
        <f t="shared" si="80"/>
        <v>6671.7</v>
      </c>
      <c r="T622" s="49">
        <v>10125</v>
      </c>
      <c r="W622" s="121"/>
      <c r="X622" s="49">
        <v>720</v>
      </c>
      <c r="Y622" s="42">
        <f t="shared" si="81"/>
        <v>5930.4</v>
      </c>
      <c r="Z622" s="42">
        <f t="shared" si="82"/>
        <v>83396.25</v>
      </c>
      <c r="AA622" s="42">
        <f t="shared" si="83"/>
        <v>8772.0500000000029</v>
      </c>
    </row>
    <row r="623" spans="1:27" hidden="1" x14ac:dyDescent="0.3">
      <c r="A623" s="40">
        <v>1135</v>
      </c>
      <c r="B623" s="40" t="s">
        <v>1653</v>
      </c>
      <c r="C623" s="40" t="s">
        <v>1134</v>
      </c>
      <c r="D623" s="40" t="s">
        <v>1654</v>
      </c>
      <c r="E623" s="40">
        <v>2.2599999999999998</v>
      </c>
      <c r="F623" s="38" t="s">
        <v>1844</v>
      </c>
      <c r="G623" s="38" t="s">
        <v>787</v>
      </c>
      <c r="H623" s="40">
        <v>30</v>
      </c>
      <c r="I623" s="48">
        <v>43441</v>
      </c>
      <c r="J623" s="48">
        <v>43480</v>
      </c>
      <c r="K623" s="48">
        <v>43583</v>
      </c>
      <c r="L623" s="40">
        <v>39</v>
      </c>
      <c r="M623" s="40">
        <v>142</v>
      </c>
      <c r="N623" s="40">
        <v>10000</v>
      </c>
      <c r="O623" s="42">
        <f t="shared" si="79"/>
        <v>82366.666666666657</v>
      </c>
      <c r="P623" s="42"/>
      <c r="Q623" s="42">
        <v>800</v>
      </c>
      <c r="R623" s="42">
        <f t="shared" si="85"/>
        <v>12.5</v>
      </c>
      <c r="S623" s="42">
        <f t="shared" si="80"/>
        <v>6589.333333333333</v>
      </c>
      <c r="T623" s="49">
        <v>10000</v>
      </c>
      <c r="W623" s="121"/>
      <c r="X623" s="49">
        <v>750</v>
      </c>
      <c r="Y623" s="42">
        <f t="shared" si="81"/>
        <v>6177.5</v>
      </c>
      <c r="Z623" s="42">
        <f t="shared" si="82"/>
        <v>82366.666666666657</v>
      </c>
      <c r="AA623" s="42">
        <f t="shared" si="83"/>
        <v>0</v>
      </c>
    </row>
    <row r="624" spans="1:27" hidden="1" x14ac:dyDescent="0.3">
      <c r="A624" s="40">
        <v>1136</v>
      </c>
      <c r="B624" s="40" t="s">
        <v>1653</v>
      </c>
      <c r="C624" s="40" t="s">
        <v>1135</v>
      </c>
      <c r="D624" s="40" t="s">
        <v>1654</v>
      </c>
      <c r="E624" s="40">
        <v>2.21</v>
      </c>
      <c r="F624" s="38" t="s">
        <v>1845</v>
      </c>
      <c r="G624" s="38" t="s">
        <v>788</v>
      </c>
      <c r="H624" s="40">
        <v>30</v>
      </c>
      <c r="I624" s="48">
        <v>43441</v>
      </c>
      <c r="J624" s="48">
        <v>43482</v>
      </c>
      <c r="K624" s="48">
        <v>43583</v>
      </c>
      <c r="L624" s="40">
        <v>41</v>
      </c>
      <c r="M624" s="40">
        <v>142</v>
      </c>
      <c r="N624" s="40">
        <v>9590</v>
      </c>
      <c r="O624" s="42">
        <f t="shared" si="79"/>
        <v>78989.633333333331</v>
      </c>
      <c r="P624" s="42"/>
      <c r="Q624" s="42">
        <v>880</v>
      </c>
      <c r="R624" s="42">
        <f t="shared" si="85"/>
        <v>12.5</v>
      </c>
      <c r="S624" s="42">
        <f t="shared" si="80"/>
        <v>7248.2666666666664</v>
      </c>
      <c r="T624" s="49">
        <v>11000</v>
      </c>
      <c r="W624" s="121"/>
      <c r="X624" s="49">
        <v>750</v>
      </c>
      <c r="Y624" s="42">
        <f t="shared" si="81"/>
        <v>6177.5</v>
      </c>
      <c r="Z624" s="42">
        <f t="shared" si="82"/>
        <v>90603.333333333328</v>
      </c>
      <c r="AA624" s="42">
        <f t="shared" si="83"/>
        <v>11613.699999999997</v>
      </c>
    </row>
    <row r="625" spans="1:27" hidden="1" x14ac:dyDescent="0.3">
      <c r="A625" s="40">
        <v>1137</v>
      </c>
      <c r="B625" s="40" t="s">
        <v>1653</v>
      </c>
      <c r="C625" s="40" t="s">
        <v>1136</v>
      </c>
      <c r="D625" s="40" t="s">
        <v>1654</v>
      </c>
      <c r="E625" s="40">
        <v>20.2</v>
      </c>
      <c r="F625" s="38" t="s">
        <v>1846</v>
      </c>
      <c r="G625" s="38" t="s">
        <v>789</v>
      </c>
      <c r="H625" s="40">
        <v>30</v>
      </c>
      <c r="I625" s="48">
        <v>43441</v>
      </c>
      <c r="J625" s="48">
        <v>43478</v>
      </c>
      <c r="K625" s="48">
        <v>43583</v>
      </c>
      <c r="L625" s="40">
        <v>37</v>
      </c>
      <c r="M625" s="40">
        <v>142</v>
      </c>
      <c r="N625" s="40">
        <v>9430</v>
      </c>
      <c r="O625" s="42">
        <f t="shared" si="79"/>
        <v>77671.766666666663</v>
      </c>
      <c r="P625" s="42"/>
      <c r="Q625" s="42">
        <v>800</v>
      </c>
      <c r="R625" s="42">
        <f t="shared" si="85"/>
        <v>12.5</v>
      </c>
      <c r="S625" s="42">
        <f t="shared" si="80"/>
        <v>6589.333333333333</v>
      </c>
      <c r="T625" s="49">
        <v>10000</v>
      </c>
      <c r="W625" s="121"/>
      <c r="X625" s="49">
        <v>750</v>
      </c>
      <c r="Y625" s="42">
        <f t="shared" si="81"/>
        <v>6177.5</v>
      </c>
      <c r="Z625" s="42">
        <f t="shared" si="82"/>
        <v>82366.666666666657</v>
      </c>
      <c r="AA625" s="42">
        <f t="shared" si="83"/>
        <v>4694.8999999999942</v>
      </c>
    </row>
    <row r="626" spans="1:27" hidden="1" x14ac:dyDescent="0.3">
      <c r="A626" s="40">
        <v>1138</v>
      </c>
      <c r="B626" s="40" t="s">
        <v>1653</v>
      </c>
      <c r="C626" s="40" t="s">
        <v>1137</v>
      </c>
      <c r="D626" s="40" t="s">
        <v>1654</v>
      </c>
      <c r="E626" s="40">
        <v>12.19</v>
      </c>
      <c r="F626" s="38" t="s">
        <v>1846</v>
      </c>
      <c r="G626" s="38" t="s">
        <v>789</v>
      </c>
      <c r="H626" s="40">
        <v>30</v>
      </c>
      <c r="I626" s="48">
        <v>43441</v>
      </c>
      <c r="J626" s="48">
        <v>43479</v>
      </c>
      <c r="K626" s="48">
        <v>43583</v>
      </c>
      <c r="L626" s="40">
        <v>38</v>
      </c>
      <c r="M626" s="40">
        <v>142</v>
      </c>
      <c r="N626" s="40">
        <v>9380</v>
      </c>
      <c r="O626" s="42">
        <f t="shared" si="79"/>
        <v>77259.933333333334</v>
      </c>
      <c r="P626" s="42"/>
      <c r="Q626" s="42">
        <v>760</v>
      </c>
      <c r="R626" s="42">
        <f t="shared" si="85"/>
        <v>12.5</v>
      </c>
      <c r="S626" s="42">
        <f t="shared" si="80"/>
        <v>6259.8666666666659</v>
      </c>
      <c r="T626" s="49">
        <v>9500</v>
      </c>
      <c r="W626" s="121"/>
      <c r="X626" s="49">
        <v>700</v>
      </c>
      <c r="Y626" s="42">
        <f t="shared" si="81"/>
        <v>5765.6666666666661</v>
      </c>
      <c r="Z626" s="42">
        <f t="shared" si="82"/>
        <v>78248.333333333328</v>
      </c>
      <c r="AA626" s="42">
        <f t="shared" si="83"/>
        <v>988.39999999999418</v>
      </c>
    </row>
    <row r="627" spans="1:27" hidden="1" x14ac:dyDescent="0.3">
      <c r="A627" s="40">
        <v>1139</v>
      </c>
      <c r="B627" s="40" t="s">
        <v>1109</v>
      </c>
      <c r="C627" s="40" t="s">
        <v>1655</v>
      </c>
      <c r="D627" s="40" t="s">
        <v>1149</v>
      </c>
      <c r="E627" s="40">
        <v>14.25</v>
      </c>
      <c r="F627" s="38" t="s">
        <v>1847</v>
      </c>
      <c r="G627" s="38" t="s">
        <v>790</v>
      </c>
      <c r="H627" s="40">
        <v>30</v>
      </c>
      <c r="I627" s="48">
        <v>43427</v>
      </c>
      <c r="J627" s="48">
        <v>43471</v>
      </c>
      <c r="K627" s="48">
        <v>43558</v>
      </c>
      <c r="L627" s="40">
        <v>44</v>
      </c>
      <c r="M627" s="40">
        <v>131</v>
      </c>
      <c r="N627" s="40">
        <v>9350</v>
      </c>
      <c r="O627" s="42">
        <f t="shared" si="79"/>
        <v>77012.833333333343</v>
      </c>
      <c r="P627" s="42"/>
      <c r="Q627" s="42">
        <v>850</v>
      </c>
      <c r="R627" s="42">
        <f t="shared" si="85"/>
        <v>15.823529411764707</v>
      </c>
      <c r="S627" s="42">
        <f t="shared" si="80"/>
        <v>7001.1666666666661</v>
      </c>
      <c r="T627" s="49">
        <v>13450</v>
      </c>
      <c r="W627" s="121"/>
      <c r="X627" s="49">
        <v>720</v>
      </c>
      <c r="Y627" s="42">
        <f t="shared" si="81"/>
        <v>5930.4</v>
      </c>
      <c r="Z627" s="42">
        <f t="shared" si="82"/>
        <v>110783.16666666666</v>
      </c>
      <c r="AA627" s="42">
        <f t="shared" si="83"/>
        <v>33770.333333333314</v>
      </c>
    </row>
    <row r="628" spans="1:27" hidden="1" x14ac:dyDescent="0.3">
      <c r="A628" s="40">
        <v>1140</v>
      </c>
      <c r="B628" s="40" t="s">
        <v>1109</v>
      </c>
      <c r="C628" s="40" t="s">
        <v>1656</v>
      </c>
      <c r="D628" s="40" t="s">
        <v>1149</v>
      </c>
      <c r="E628" s="40">
        <v>14.26</v>
      </c>
      <c r="F628" s="38" t="s">
        <v>1848</v>
      </c>
      <c r="G628" s="38" t="s">
        <v>791</v>
      </c>
      <c r="H628" s="40">
        <v>30</v>
      </c>
      <c r="I628" s="48">
        <v>43426</v>
      </c>
      <c r="J628" s="48">
        <v>43469</v>
      </c>
      <c r="K628" s="48">
        <v>43589</v>
      </c>
      <c r="L628" s="40">
        <v>43</v>
      </c>
      <c r="M628" s="40">
        <v>163</v>
      </c>
      <c r="N628" s="40">
        <v>9400</v>
      </c>
      <c r="O628" s="42">
        <f t="shared" si="79"/>
        <v>77424.666666666657</v>
      </c>
      <c r="P628" s="42"/>
      <c r="Q628" s="42">
        <v>900</v>
      </c>
      <c r="R628" s="42">
        <f t="shared" si="85"/>
        <v>15.244444444444444</v>
      </c>
      <c r="S628" s="42">
        <f t="shared" si="80"/>
        <v>7413</v>
      </c>
      <c r="T628" s="49">
        <v>13720</v>
      </c>
      <c r="W628" s="121"/>
      <c r="X628" s="49">
        <v>750</v>
      </c>
      <c r="Y628" s="42">
        <f t="shared" si="81"/>
        <v>6177.5</v>
      </c>
      <c r="Z628" s="42">
        <f t="shared" si="82"/>
        <v>113007.06666666667</v>
      </c>
      <c r="AA628" s="42">
        <f t="shared" si="83"/>
        <v>35582.400000000009</v>
      </c>
    </row>
    <row r="629" spans="1:27" hidden="1" x14ac:dyDescent="0.3">
      <c r="A629" s="40">
        <v>1141</v>
      </c>
      <c r="B629" s="40" t="s">
        <v>1109</v>
      </c>
      <c r="C629" s="40" t="s">
        <v>1657</v>
      </c>
      <c r="D629" s="40" t="s">
        <v>1149</v>
      </c>
      <c r="E629" s="40">
        <v>14.16</v>
      </c>
      <c r="F629" s="38" t="s">
        <v>1849</v>
      </c>
      <c r="G629" s="38" t="s">
        <v>792</v>
      </c>
      <c r="H629" s="40">
        <v>30</v>
      </c>
      <c r="I629" s="48">
        <v>43430</v>
      </c>
      <c r="J629" s="48">
        <v>43471</v>
      </c>
      <c r="K629" s="48">
        <v>43560</v>
      </c>
      <c r="L629" s="40">
        <v>41</v>
      </c>
      <c r="M629" s="40">
        <v>130</v>
      </c>
      <c r="N629" s="40">
        <v>9250</v>
      </c>
      <c r="O629" s="42">
        <f t="shared" si="79"/>
        <v>76189.166666666657</v>
      </c>
      <c r="P629" s="42"/>
      <c r="Q629" s="42">
        <v>840</v>
      </c>
      <c r="R629" s="42">
        <f t="shared" si="85"/>
        <v>15.345238095238095</v>
      </c>
      <c r="S629" s="42">
        <f t="shared" si="80"/>
        <v>6918.8</v>
      </c>
      <c r="T629" s="49">
        <v>12890</v>
      </c>
      <c r="W629" s="121"/>
      <c r="X629" s="49">
        <v>720</v>
      </c>
      <c r="Y629" s="42">
        <f t="shared" si="81"/>
        <v>5930.4</v>
      </c>
      <c r="Z629" s="42">
        <f t="shared" si="82"/>
        <v>106170.63333333333</v>
      </c>
      <c r="AA629" s="42">
        <f t="shared" si="83"/>
        <v>29981.466666666674</v>
      </c>
    </row>
    <row r="630" spans="1:27" hidden="1" x14ac:dyDescent="0.3">
      <c r="A630" s="40">
        <v>1142</v>
      </c>
      <c r="B630" s="40" t="s">
        <v>1109</v>
      </c>
      <c r="C630" s="40" t="s">
        <v>1658</v>
      </c>
      <c r="D630" s="40" t="s">
        <v>1149</v>
      </c>
      <c r="E630" s="40">
        <v>14.12</v>
      </c>
      <c r="F630" s="38" t="s">
        <v>1850</v>
      </c>
      <c r="G630" s="38" t="s">
        <v>787</v>
      </c>
      <c r="H630" s="40">
        <v>30</v>
      </c>
      <c r="I630" s="48">
        <v>43427</v>
      </c>
      <c r="J630" s="48">
        <v>43468</v>
      </c>
      <c r="K630" s="48">
        <v>43567</v>
      </c>
      <c r="L630" s="40">
        <v>41</v>
      </c>
      <c r="M630" s="40">
        <v>140</v>
      </c>
      <c r="N630" s="40">
        <v>9100</v>
      </c>
      <c r="O630" s="42">
        <f t="shared" si="79"/>
        <v>74953.666666666657</v>
      </c>
      <c r="P630" s="42"/>
      <c r="Q630" s="42">
        <v>790</v>
      </c>
      <c r="R630" s="42">
        <f t="shared" si="85"/>
        <v>15.873417721518987</v>
      </c>
      <c r="S630" s="42">
        <f t="shared" si="80"/>
        <v>6506.9666666666662</v>
      </c>
      <c r="T630" s="49">
        <v>12540</v>
      </c>
      <c r="W630" s="121"/>
      <c r="X630" s="49">
        <v>600</v>
      </c>
      <c r="Y630" s="42">
        <f t="shared" si="81"/>
        <v>4942</v>
      </c>
      <c r="Z630" s="42">
        <f t="shared" si="82"/>
        <v>103287.79999999999</v>
      </c>
      <c r="AA630" s="42">
        <f t="shared" si="83"/>
        <v>28334.133333333331</v>
      </c>
    </row>
    <row r="631" spans="1:27" hidden="1" x14ac:dyDescent="0.3">
      <c r="A631" s="40">
        <v>1143</v>
      </c>
      <c r="B631" s="40" t="s">
        <v>1109</v>
      </c>
      <c r="C631" s="40" t="s">
        <v>1659</v>
      </c>
      <c r="D631" s="40" t="s">
        <v>1149</v>
      </c>
      <c r="E631" s="40">
        <v>14.11</v>
      </c>
      <c r="F631" s="38" t="s">
        <v>1844</v>
      </c>
      <c r="G631" s="38" t="s">
        <v>787</v>
      </c>
      <c r="H631" s="40">
        <v>30</v>
      </c>
      <c r="I631" s="48">
        <v>43429</v>
      </c>
      <c r="J631" s="48">
        <v>43467</v>
      </c>
      <c r="K631" s="48">
        <v>43568</v>
      </c>
      <c r="L631" s="40">
        <v>38</v>
      </c>
      <c r="M631" s="40">
        <v>139</v>
      </c>
      <c r="N631" s="40">
        <v>9200</v>
      </c>
      <c r="O631" s="42">
        <f t="shared" si="79"/>
        <v>75777.333333333343</v>
      </c>
      <c r="P631" s="42"/>
      <c r="Q631" s="42">
        <v>850</v>
      </c>
      <c r="R631" s="42">
        <f t="shared" si="85"/>
        <v>14.752941176470589</v>
      </c>
      <c r="S631" s="42">
        <f t="shared" si="80"/>
        <v>7001.1666666666661</v>
      </c>
      <c r="T631" s="49">
        <v>12540</v>
      </c>
      <c r="W631" s="121"/>
      <c r="X631" s="49">
        <v>700</v>
      </c>
      <c r="Y631" s="42">
        <f t="shared" si="81"/>
        <v>5765.6666666666661</v>
      </c>
      <c r="Z631" s="42">
        <f t="shared" si="82"/>
        <v>103287.8</v>
      </c>
      <c r="AA631" s="42">
        <f t="shared" si="83"/>
        <v>27510.46666666666</v>
      </c>
    </row>
    <row r="632" spans="1:27" hidden="1" x14ac:dyDescent="0.3">
      <c r="A632" s="40">
        <v>1144</v>
      </c>
      <c r="B632" s="40" t="s">
        <v>1109</v>
      </c>
      <c r="C632" s="40" t="s">
        <v>1660</v>
      </c>
      <c r="D632" s="40" t="s">
        <v>1149</v>
      </c>
      <c r="E632" s="42">
        <v>14.1</v>
      </c>
      <c r="F632" s="38" t="s">
        <v>1851</v>
      </c>
      <c r="G632" s="38" t="s">
        <v>793</v>
      </c>
      <c r="H632" s="40">
        <v>30</v>
      </c>
      <c r="I632" s="48">
        <v>43429</v>
      </c>
      <c r="J632" s="48">
        <v>43467</v>
      </c>
      <c r="K632" s="48">
        <v>43568</v>
      </c>
      <c r="L632" s="40">
        <v>38</v>
      </c>
      <c r="M632" s="40">
        <v>139</v>
      </c>
      <c r="N632" s="40">
        <v>9200</v>
      </c>
      <c r="O632" s="42">
        <f t="shared" si="79"/>
        <v>75777.333333333343</v>
      </c>
      <c r="P632" s="42"/>
      <c r="Q632" s="42">
        <v>780</v>
      </c>
      <c r="R632" s="42">
        <f t="shared" si="85"/>
        <v>15.692307692307692</v>
      </c>
      <c r="S632" s="42">
        <f t="shared" si="80"/>
        <v>6424.5999999999995</v>
      </c>
      <c r="T632" s="49">
        <v>12240</v>
      </c>
      <c r="W632" s="121"/>
      <c r="X632" s="49">
        <v>600</v>
      </c>
      <c r="Y632" s="42">
        <f t="shared" si="81"/>
        <v>4942</v>
      </c>
      <c r="Z632" s="42">
        <f t="shared" si="82"/>
        <v>100816.79999999999</v>
      </c>
      <c r="AA632" s="42">
        <f t="shared" si="83"/>
        <v>25039.466666666645</v>
      </c>
    </row>
    <row r="633" spans="1:27" hidden="1" x14ac:dyDescent="0.3">
      <c r="A633" s="40">
        <v>1145</v>
      </c>
      <c r="B633" s="40" t="s">
        <v>1109</v>
      </c>
      <c r="C633" s="40" t="s">
        <v>1661</v>
      </c>
      <c r="D633" s="40" t="s">
        <v>1149</v>
      </c>
      <c r="E633" s="40">
        <v>14.6</v>
      </c>
      <c r="F633" s="38" t="s">
        <v>1852</v>
      </c>
      <c r="G633" s="38" t="s">
        <v>794</v>
      </c>
      <c r="H633" s="40">
        <v>30</v>
      </c>
      <c r="I633" s="48">
        <v>43425</v>
      </c>
      <c r="J633" s="48">
        <v>43466</v>
      </c>
      <c r="K633" s="48">
        <v>43565</v>
      </c>
      <c r="L633" s="40">
        <v>41</v>
      </c>
      <c r="M633" s="40">
        <v>140</v>
      </c>
      <c r="N633" s="40">
        <v>9150</v>
      </c>
      <c r="O633" s="42">
        <f t="shared" si="79"/>
        <v>75365.5</v>
      </c>
      <c r="P633" s="42"/>
      <c r="Q633" s="42">
        <v>820</v>
      </c>
      <c r="R633" s="42">
        <f t="shared" si="85"/>
        <v>15.548780487804878</v>
      </c>
      <c r="S633" s="42">
        <f t="shared" si="80"/>
        <v>6754.0666666666666</v>
      </c>
      <c r="T633" s="49">
        <v>12750</v>
      </c>
      <c r="W633" s="121"/>
      <c r="X633" s="49">
        <v>580</v>
      </c>
      <c r="Y633" s="42">
        <f t="shared" si="81"/>
        <v>4777.2666666666664</v>
      </c>
      <c r="Z633" s="42">
        <f t="shared" si="82"/>
        <v>105017.5</v>
      </c>
      <c r="AA633" s="42">
        <f t="shared" si="83"/>
        <v>29652</v>
      </c>
    </row>
    <row r="634" spans="1:27" hidden="1" x14ac:dyDescent="0.3">
      <c r="A634" s="40">
        <v>1146</v>
      </c>
      <c r="B634" s="40" t="s">
        <v>1109</v>
      </c>
      <c r="C634" s="40" t="s">
        <v>1167</v>
      </c>
      <c r="D634" s="40" t="s">
        <v>1654</v>
      </c>
      <c r="E634" s="40">
        <v>3.24</v>
      </c>
      <c r="F634" s="38" t="s">
        <v>1853</v>
      </c>
      <c r="G634" s="38" t="s">
        <v>795</v>
      </c>
      <c r="H634" s="40">
        <v>30</v>
      </c>
      <c r="I634" s="48">
        <v>43435</v>
      </c>
      <c r="J634" s="48">
        <v>43475</v>
      </c>
      <c r="K634" s="48">
        <v>43576</v>
      </c>
      <c r="L634" s="40">
        <v>40</v>
      </c>
      <c r="M634" s="40">
        <v>141</v>
      </c>
      <c r="N634" s="40">
        <v>8790</v>
      </c>
      <c r="O634" s="42">
        <f t="shared" si="79"/>
        <v>72400.3</v>
      </c>
      <c r="P634" s="42"/>
      <c r="Q634" s="42">
        <v>780</v>
      </c>
      <c r="R634" s="42">
        <f t="shared" si="85"/>
        <v>12.5</v>
      </c>
      <c r="S634" s="42">
        <f t="shared" si="80"/>
        <v>6424.5999999999995</v>
      </c>
      <c r="T634" s="49">
        <v>9750</v>
      </c>
      <c r="W634" s="121"/>
      <c r="X634" s="49">
        <v>750</v>
      </c>
      <c r="Y634" s="42">
        <f t="shared" si="81"/>
        <v>6177.5</v>
      </c>
      <c r="Z634" s="42">
        <f t="shared" si="82"/>
        <v>80307.5</v>
      </c>
      <c r="AA634" s="42">
        <f t="shared" si="83"/>
        <v>7907.1999999999971</v>
      </c>
    </row>
    <row r="635" spans="1:27" hidden="1" x14ac:dyDescent="0.3">
      <c r="A635" s="40">
        <v>1147</v>
      </c>
      <c r="B635" s="40" t="s">
        <v>1109</v>
      </c>
      <c r="C635" s="40" t="s">
        <v>1168</v>
      </c>
      <c r="D635" s="40" t="s">
        <v>1654</v>
      </c>
      <c r="E635" s="40">
        <v>3.26</v>
      </c>
      <c r="F635" s="38" t="s">
        <v>1854</v>
      </c>
      <c r="G635" s="38" t="s">
        <v>796</v>
      </c>
      <c r="H635" s="40">
        <v>30</v>
      </c>
      <c r="I635" s="48">
        <v>43441</v>
      </c>
      <c r="J635" s="48">
        <v>43480</v>
      </c>
      <c r="K635" s="48">
        <v>43583</v>
      </c>
      <c r="L635" s="40">
        <v>39</v>
      </c>
      <c r="M635" s="40">
        <v>142</v>
      </c>
      <c r="N635" s="40">
        <v>9020</v>
      </c>
      <c r="O635" s="42">
        <f t="shared" si="79"/>
        <v>74294.733333333337</v>
      </c>
      <c r="P635" s="42"/>
      <c r="Q635" s="42">
        <v>820</v>
      </c>
      <c r="R635" s="42">
        <f t="shared" si="85"/>
        <v>12.804878048780488</v>
      </c>
      <c r="S635" s="42">
        <f t="shared" si="80"/>
        <v>6754.0666666666666</v>
      </c>
      <c r="T635" s="49">
        <v>10500</v>
      </c>
      <c r="W635" s="121"/>
      <c r="X635" s="49">
        <v>740</v>
      </c>
      <c r="Y635" s="42">
        <f t="shared" si="81"/>
        <v>6095.1333333333332</v>
      </c>
      <c r="Z635" s="42">
        <f t="shared" si="82"/>
        <v>86485</v>
      </c>
      <c r="AA635" s="42">
        <f t="shared" si="83"/>
        <v>12190.266666666663</v>
      </c>
    </row>
    <row r="636" spans="1:27" hidden="1" x14ac:dyDescent="0.3">
      <c r="A636" s="40">
        <v>1148</v>
      </c>
      <c r="B636" s="40" t="s">
        <v>1109</v>
      </c>
      <c r="C636" s="40" t="s">
        <v>1169</v>
      </c>
      <c r="D636" s="40" t="s">
        <v>1654</v>
      </c>
      <c r="E636" s="42">
        <v>3.2</v>
      </c>
      <c r="F636" s="38" t="s">
        <v>1981</v>
      </c>
      <c r="G636" s="38" t="s">
        <v>797</v>
      </c>
      <c r="H636" s="40">
        <v>30</v>
      </c>
      <c r="I636" s="48">
        <v>43437</v>
      </c>
      <c r="J636" s="48">
        <v>43473</v>
      </c>
      <c r="K636" s="48">
        <v>43579</v>
      </c>
      <c r="L636" s="40">
        <v>36</v>
      </c>
      <c r="M636" s="40">
        <v>142</v>
      </c>
      <c r="N636" s="40">
        <v>8590</v>
      </c>
      <c r="O636" s="42">
        <f t="shared" si="79"/>
        <v>70752.96666666666</v>
      </c>
      <c r="P636" s="42"/>
      <c r="Q636" s="42">
        <v>760</v>
      </c>
      <c r="R636" s="42">
        <f t="shared" si="85"/>
        <v>12.5</v>
      </c>
      <c r="S636" s="42">
        <f t="shared" si="80"/>
        <v>6259.8666666666659</v>
      </c>
      <c r="T636" s="49">
        <v>9500</v>
      </c>
      <c r="W636" s="121"/>
      <c r="X636" s="49">
        <v>720</v>
      </c>
      <c r="Y636" s="42">
        <f t="shared" si="81"/>
        <v>5930.4</v>
      </c>
      <c r="Z636" s="42">
        <f t="shared" si="82"/>
        <v>78248.333333333328</v>
      </c>
      <c r="AA636" s="42">
        <f t="shared" si="83"/>
        <v>7495.3666666666686</v>
      </c>
    </row>
    <row r="637" spans="1:27" hidden="1" x14ac:dyDescent="0.3">
      <c r="A637" s="40">
        <v>1149</v>
      </c>
      <c r="B637" s="40" t="s">
        <v>1109</v>
      </c>
      <c r="C637" s="40" t="s">
        <v>1170</v>
      </c>
      <c r="D637" s="40" t="s">
        <v>1654</v>
      </c>
      <c r="E637" s="40">
        <v>3.16</v>
      </c>
      <c r="F637" s="38" t="s">
        <v>1855</v>
      </c>
      <c r="G637" s="38" t="s">
        <v>798</v>
      </c>
      <c r="H637" s="40">
        <v>30</v>
      </c>
      <c r="I637" s="48">
        <v>43441</v>
      </c>
      <c r="J637" s="48">
        <v>43481</v>
      </c>
      <c r="K637" s="48">
        <v>43583</v>
      </c>
      <c r="L637" s="40">
        <v>40</v>
      </c>
      <c r="M637" s="40">
        <v>142</v>
      </c>
      <c r="N637" s="40">
        <v>9330</v>
      </c>
      <c r="O637" s="42">
        <f t="shared" si="79"/>
        <v>76848.099999999991</v>
      </c>
      <c r="P637" s="42"/>
      <c r="Q637" s="42">
        <v>770</v>
      </c>
      <c r="R637" s="42">
        <f t="shared" si="85"/>
        <v>12.5</v>
      </c>
      <c r="S637" s="42">
        <f t="shared" si="80"/>
        <v>6342.2333333333336</v>
      </c>
      <c r="T637" s="49">
        <v>9625</v>
      </c>
      <c r="W637" s="121"/>
      <c r="X637" s="49">
        <v>720</v>
      </c>
      <c r="Y637" s="42">
        <f t="shared" si="81"/>
        <v>5930.4</v>
      </c>
      <c r="Z637" s="42">
        <f t="shared" si="82"/>
        <v>79277.916666666672</v>
      </c>
      <c r="AA637" s="42">
        <f t="shared" si="83"/>
        <v>2429.8166666666802</v>
      </c>
    </row>
    <row r="638" spans="1:27" hidden="1" x14ac:dyDescent="0.3">
      <c r="A638" s="40">
        <v>1150</v>
      </c>
      <c r="B638" s="40" t="s">
        <v>1109</v>
      </c>
      <c r="C638" s="40" t="s">
        <v>1171</v>
      </c>
      <c r="D638" s="40" t="s">
        <v>1654</v>
      </c>
      <c r="E638" s="42">
        <v>3.1</v>
      </c>
      <c r="F638" s="38" t="s">
        <v>1856</v>
      </c>
      <c r="G638" s="38" t="s">
        <v>799</v>
      </c>
      <c r="H638" s="40">
        <v>30</v>
      </c>
      <c r="I638" s="48">
        <v>43441</v>
      </c>
      <c r="J638" s="48">
        <v>43480</v>
      </c>
      <c r="K638" s="48">
        <v>43583</v>
      </c>
      <c r="L638" s="40">
        <v>39</v>
      </c>
      <c r="M638" s="40">
        <v>142</v>
      </c>
      <c r="N638" s="40">
        <v>8590</v>
      </c>
      <c r="O638" s="42">
        <f t="shared" si="79"/>
        <v>70752.96666666666</v>
      </c>
      <c r="P638" s="42"/>
      <c r="Q638" s="42">
        <v>750</v>
      </c>
      <c r="R638" s="42">
        <f t="shared" si="85"/>
        <v>12.5</v>
      </c>
      <c r="S638" s="42">
        <f t="shared" si="80"/>
        <v>6177.5</v>
      </c>
      <c r="T638" s="49">
        <v>9375</v>
      </c>
      <c r="W638" s="121"/>
      <c r="X638" s="49">
        <v>720</v>
      </c>
      <c r="Y638" s="42">
        <f t="shared" si="81"/>
        <v>5930.4</v>
      </c>
      <c r="Z638" s="42">
        <f t="shared" si="82"/>
        <v>77218.75</v>
      </c>
      <c r="AA638" s="42">
        <f t="shared" si="83"/>
        <v>6465.7833333333401</v>
      </c>
    </row>
    <row r="639" spans="1:27" hidden="1" x14ac:dyDescent="0.3">
      <c r="A639" s="40">
        <v>1151</v>
      </c>
      <c r="B639" s="40" t="s">
        <v>1109</v>
      </c>
      <c r="C639" s="40" t="s">
        <v>1172</v>
      </c>
      <c r="D639" s="40" t="s">
        <v>1654</v>
      </c>
      <c r="E639" s="40">
        <v>3.08</v>
      </c>
      <c r="F639" s="38" t="s">
        <v>1852</v>
      </c>
      <c r="G639" s="38" t="s">
        <v>794</v>
      </c>
      <c r="H639" s="40">
        <v>30</v>
      </c>
      <c r="I639" s="48">
        <v>43435</v>
      </c>
      <c r="J639" s="48">
        <v>43475</v>
      </c>
      <c r="K639" s="48">
        <v>43576</v>
      </c>
      <c r="L639" s="40">
        <v>40</v>
      </c>
      <c r="M639" s="40">
        <v>141</v>
      </c>
      <c r="N639" s="40">
        <v>9590</v>
      </c>
      <c r="O639" s="42">
        <f t="shared" si="79"/>
        <v>78989.633333333331</v>
      </c>
      <c r="P639" s="42"/>
      <c r="Q639" s="42">
        <v>830</v>
      </c>
      <c r="R639" s="42">
        <f t="shared" si="85"/>
        <v>12.5</v>
      </c>
      <c r="S639" s="42">
        <f t="shared" si="80"/>
        <v>6836.4333333333334</v>
      </c>
      <c r="T639" s="49">
        <v>10375</v>
      </c>
      <c r="W639" s="121"/>
      <c r="X639" s="49">
        <v>820</v>
      </c>
      <c r="Y639" s="42">
        <f t="shared" si="81"/>
        <v>6754.0666666666666</v>
      </c>
      <c r="Z639" s="42">
        <f t="shared" si="82"/>
        <v>85455.416666666672</v>
      </c>
      <c r="AA639" s="42">
        <f t="shared" si="83"/>
        <v>6465.7833333333401</v>
      </c>
    </row>
    <row r="640" spans="1:27" hidden="1" x14ac:dyDescent="0.3">
      <c r="A640" s="40">
        <v>1152</v>
      </c>
      <c r="B640" s="40" t="s">
        <v>1109</v>
      </c>
      <c r="C640" s="40" t="s">
        <v>1173</v>
      </c>
      <c r="D640" s="40" t="s">
        <v>1654</v>
      </c>
      <c r="E640" s="40">
        <v>3.04</v>
      </c>
      <c r="F640" s="38" t="s">
        <v>1853</v>
      </c>
      <c r="G640" s="38" t="s">
        <v>795</v>
      </c>
      <c r="H640" s="40">
        <v>30</v>
      </c>
      <c r="I640" s="48">
        <v>43435</v>
      </c>
      <c r="J640" s="48">
        <v>43475</v>
      </c>
      <c r="K640" s="48">
        <v>43576</v>
      </c>
      <c r="L640" s="40">
        <v>40</v>
      </c>
      <c r="M640" s="40">
        <v>141</v>
      </c>
      <c r="N640" s="40">
        <v>9409</v>
      </c>
      <c r="O640" s="42">
        <f t="shared" si="79"/>
        <v>77498.796666666662</v>
      </c>
      <c r="P640" s="42"/>
      <c r="Q640" s="42">
        <v>820</v>
      </c>
      <c r="R640" s="42">
        <f t="shared" si="85"/>
        <v>12.5</v>
      </c>
      <c r="S640" s="42">
        <f t="shared" si="80"/>
        <v>6754.0666666666666</v>
      </c>
      <c r="T640" s="49">
        <v>10250</v>
      </c>
      <c r="W640" s="121"/>
      <c r="X640" s="49">
        <v>750</v>
      </c>
      <c r="Y640" s="42">
        <f t="shared" si="81"/>
        <v>6177.5</v>
      </c>
      <c r="Z640" s="42">
        <f t="shared" si="82"/>
        <v>84425.833333333328</v>
      </c>
      <c r="AA640" s="42">
        <f t="shared" si="83"/>
        <v>6927.0366666666669</v>
      </c>
    </row>
    <row r="641" spans="1:27" hidden="1" x14ac:dyDescent="0.3">
      <c r="A641" s="40">
        <v>1153</v>
      </c>
      <c r="B641" s="40" t="s">
        <v>1109</v>
      </c>
      <c r="C641" s="40" t="s">
        <v>1174</v>
      </c>
      <c r="D641" s="40" t="s">
        <v>1654</v>
      </c>
      <c r="E641" s="40">
        <v>3.03</v>
      </c>
      <c r="F641" s="38" t="s">
        <v>1854</v>
      </c>
      <c r="G641" s="38" t="s">
        <v>796</v>
      </c>
      <c r="H641" s="40">
        <v>30</v>
      </c>
      <c r="I641" s="48">
        <v>43439</v>
      </c>
      <c r="J641" s="48">
        <v>43481</v>
      </c>
      <c r="K641" s="48">
        <v>43581</v>
      </c>
      <c r="L641" s="40">
        <v>42</v>
      </c>
      <c r="M641" s="40">
        <v>142</v>
      </c>
      <c r="N641" s="40">
        <v>8370</v>
      </c>
      <c r="O641" s="42">
        <f t="shared" si="79"/>
        <v>68940.899999999994</v>
      </c>
      <c r="P641" s="42"/>
      <c r="Q641" s="42">
        <v>780</v>
      </c>
      <c r="R641" s="42">
        <f t="shared" si="85"/>
        <v>12.5</v>
      </c>
      <c r="S641" s="42">
        <f t="shared" si="80"/>
        <v>6424.5999999999995</v>
      </c>
      <c r="T641" s="49">
        <v>9750</v>
      </c>
      <c r="W641" s="121"/>
      <c r="X641" s="49">
        <v>750</v>
      </c>
      <c r="Y641" s="42">
        <f t="shared" si="81"/>
        <v>6177.5</v>
      </c>
      <c r="Z641" s="42">
        <f t="shared" si="82"/>
        <v>80307.5</v>
      </c>
      <c r="AA641" s="42">
        <f t="shared" si="83"/>
        <v>11366.600000000006</v>
      </c>
    </row>
    <row r="642" spans="1:27" hidden="1" x14ac:dyDescent="0.3">
      <c r="A642" s="40">
        <v>1154</v>
      </c>
      <c r="B642" s="40" t="s">
        <v>1109</v>
      </c>
      <c r="C642" s="40" t="s">
        <v>1662</v>
      </c>
      <c r="D642" s="40" t="s">
        <v>1149</v>
      </c>
      <c r="E642" s="40">
        <v>13.15</v>
      </c>
      <c r="F642" s="38" t="s">
        <v>1981</v>
      </c>
      <c r="G642" s="38" t="s">
        <v>797</v>
      </c>
      <c r="H642" s="40">
        <v>30</v>
      </c>
      <c r="I642" s="48">
        <v>43416</v>
      </c>
      <c r="J642" s="48">
        <v>43468</v>
      </c>
      <c r="K642" s="48">
        <v>43558</v>
      </c>
      <c r="L642" s="40">
        <v>52</v>
      </c>
      <c r="M642" s="40">
        <v>142</v>
      </c>
      <c r="N642" s="40">
        <v>9300</v>
      </c>
      <c r="O642" s="42">
        <f t="shared" ref="O642:O705" si="86">(N642/H642)*247.1</f>
        <v>76601</v>
      </c>
      <c r="P642" s="42"/>
      <c r="Q642" s="42">
        <v>850</v>
      </c>
      <c r="R642" s="42">
        <f t="shared" si="85"/>
        <v>14.8</v>
      </c>
      <c r="S642" s="42">
        <f t="shared" ref="S642:S705" si="87">(Q642/H642)*247.1</f>
        <v>7001.1666666666661</v>
      </c>
      <c r="T642" s="49">
        <v>12580</v>
      </c>
      <c r="W642" s="121"/>
      <c r="X642" s="49">
        <v>700</v>
      </c>
      <c r="Y642" s="42">
        <f t="shared" ref="Y642:Y705" si="88">(X642/H642)*247.1</f>
        <v>5765.6666666666661</v>
      </c>
      <c r="Z642" s="42">
        <f t="shared" ref="Z642:Z705" si="89">S642*R642</f>
        <v>103617.26666666666</v>
      </c>
      <c r="AA642" s="42">
        <f t="shared" ref="AA642:AA705" si="90">Z642-O642</f>
        <v>27016.266666666663</v>
      </c>
    </row>
    <row r="643" spans="1:27" hidden="1" x14ac:dyDescent="0.3">
      <c r="A643" s="40">
        <v>1155</v>
      </c>
      <c r="B643" s="40" t="s">
        <v>1109</v>
      </c>
      <c r="C643" s="40" t="s">
        <v>1663</v>
      </c>
      <c r="D643" s="40" t="s">
        <v>1149</v>
      </c>
      <c r="E643" s="40">
        <v>13.26</v>
      </c>
      <c r="F643" s="38" t="s">
        <v>1855</v>
      </c>
      <c r="G643" s="38" t="s">
        <v>798</v>
      </c>
      <c r="H643" s="40">
        <v>30</v>
      </c>
      <c r="I643" s="48">
        <v>43429</v>
      </c>
      <c r="J643" s="48">
        <v>43467</v>
      </c>
      <c r="K643" s="48">
        <v>43568</v>
      </c>
      <c r="L643" s="40">
        <v>38</v>
      </c>
      <c r="M643" s="40">
        <v>139</v>
      </c>
      <c r="N643" s="40">
        <v>9200</v>
      </c>
      <c r="O643" s="42">
        <f t="shared" si="86"/>
        <v>75777.333333333343</v>
      </c>
      <c r="P643" s="42"/>
      <c r="Q643" s="42">
        <v>780</v>
      </c>
      <c r="R643" s="42">
        <f t="shared" si="85"/>
        <v>16.128205128205128</v>
      </c>
      <c r="S643" s="42">
        <f t="shared" si="87"/>
        <v>6424.5999999999995</v>
      </c>
      <c r="T643" s="49">
        <v>12580</v>
      </c>
      <c r="W643" s="121"/>
      <c r="X643" s="49">
        <v>600</v>
      </c>
      <c r="Y643" s="42">
        <f t="shared" si="88"/>
        <v>4942</v>
      </c>
      <c r="Z643" s="42">
        <f t="shared" si="89"/>
        <v>103617.26666666665</v>
      </c>
      <c r="AA643" s="42">
        <f t="shared" si="90"/>
        <v>27839.933333333305</v>
      </c>
    </row>
    <row r="644" spans="1:27" hidden="1" x14ac:dyDescent="0.3">
      <c r="A644" s="40">
        <v>1156</v>
      </c>
      <c r="B644" s="40" t="s">
        <v>1109</v>
      </c>
      <c r="C644" s="40" t="s">
        <v>1664</v>
      </c>
      <c r="D644" s="40" t="s">
        <v>1149</v>
      </c>
      <c r="E644" s="40">
        <v>13.25</v>
      </c>
      <c r="F644" s="38" t="s">
        <v>1856</v>
      </c>
      <c r="G644" s="38" t="s">
        <v>799</v>
      </c>
      <c r="H644" s="40">
        <v>30</v>
      </c>
      <c r="I644" s="48">
        <v>43429</v>
      </c>
      <c r="J644" s="48">
        <v>43467</v>
      </c>
      <c r="K644" s="48">
        <v>43570</v>
      </c>
      <c r="L644" s="40">
        <v>38</v>
      </c>
      <c r="M644" s="40">
        <v>141</v>
      </c>
      <c r="N644" s="40">
        <v>9200</v>
      </c>
      <c r="O644" s="42">
        <f t="shared" si="86"/>
        <v>75777.333333333343</v>
      </c>
      <c r="P644" s="42"/>
      <c r="Q644" s="42">
        <v>850</v>
      </c>
      <c r="R644" s="42">
        <f t="shared" si="85"/>
        <v>14.752941176470589</v>
      </c>
      <c r="S644" s="42">
        <f t="shared" si="87"/>
        <v>7001.1666666666661</v>
      </c>
      <c r="T644" s="49">
        <v>12540</v>
      </c>
      <c r="W644" s="121"/>
      <c r="X644" s="49">
        <v>700</v>
      </c>
      <c r="Y644" s="42">
        <f t="shared" si="88"/>
        <v>5765.6666666666661</v>
      </c>
      <c r="Z644" s="42">
        <f t="shared" si="89"/>
        <v>103287.8</v>
      </c>
      <c r="AA644" s="42">
        <f t="shared" si="90"/>
        <v>27510.46666666666</v>
      </c>
    </row>
    <row r="645" spans="1:27" hidden="1" x14ac:dyDescent="0.3">
      <c r="A645" s="40">
        <v>1157</v>
      </c>
      <c r="B645" s="40" t="s">
        <v>1109</v>
      </c>
      <c r="C645" s="40" t="s">
        <v>1665</v>
      </c>
      <c r="D645" s="40" t="s">
        <v>1149</v>
      </c>
      <c r="E645" s="40">
        <v>13.24</v>
      </c>
      <c r="F645" s="38" t="s">
        <v>1857</v>
      </c>
      <c r="G645" s="38" t="s">
        <v>787</v>
      </c>
      <c r="H645" s="40">
        <v>30</v>
      </c>
      <c r="I645" s="48">
        <v>43426</v>
      </c>
      <c r="J645" s="48">
        <v>43467</v>
      </c>
      <c r="K645" s="48">
        <v>43567</v>
      </c>
      <c r="L645" s="40">
        <v>41</v>
      </c>
      <c r="M645" s="40">
        <v>141</v>
      </c>
      <c r="N645" s="40">
        <v>9100</v>
      </c>
      <c r="O645" s="42">
        <f t="shared" si="86"/>
        <v>74953.666666666657</v>
      </c>
      <c r="P645" s="42"/>
      <c r="Q645" s="42">
        <v>800</v>
      </c>
      <c r="R645" s="42">
        <f t="shared" si="85"/>
        <v>15.5625</v>
      </c>
      <c r="S645" s="42">
        <f t="shared" si="87"/>
        <v>6589.333333333333</v>
      </c>
      <c r="T645" s="49">
        <v>12450</v>
      </c>
      <c r="W645" s="121"/>
      <c r="X645" s="49">
        <v>700</v>
      </c>
      <c r="Y645" s="42">
        <f t="shared" si="88"/>
        <v>5765.6666666666661</v>
      </c>
      <c r="Z645" s="42">
        <f t="shared" si="89"/>
        <v>102546.5</v>
      </c>
      <c r="AA645" s="42">
        <f t="shared" si="90"/>
        <v>27592.833333333343</v>
      </c>
    </row>
    <row r="646" spans="1:27" hidden="1" x14ac:dyDescent="0.3">
      <c r="A646" s="40">
        <v>1158</v>
      </c>
      <c r="B646" s="40" t="s">
        <v>1109</v>
      </c>
      <c r="C646" s="40" t="s">
        <v>1666</v>
      </c>
      <c r="D646" s="40" t="s">
        <v>1149</v>
      </c>
      <c r="E646" s="40">
        <v>13.19</v>
      </c>
      <c r="F646" s="38" t="s">
        <v>1850</v>
      </c>
      <c r="G646" s="38" t="s">
        <v>800</v>
      </c>
      <c r="H646" s="40">
        <v>30</v>
      </c>
      <c r="I646" s="48">
        <v>43425</v>
      </c>
      <c r="J646" s="48">
        <v>43467</v>
      </c>
      <c r="K646" s="48">
        <v>43567</v>
      </c>
      <c r="L646" s="40">
        <v>42</v>
      </c>
      <c r="M646" s="40">
        <v>142</v>
      </c>
      <c r="N646" s="40">
        <v>9150</v>
      </c>
      <c r="O646" s="42">
        <f t="shared" si="86"/>
        <v>75365.5</v>
      </c>
      <c r="P646" s="42"/>
      <c r="Q646" s="42">
        <v>800</v>
      </c>
      <c r="R646" s="42">
        <f t="shared" si="85"/>
        <v>15.725</v>
      </c>
      <c r="S646" s="42">
        <f t="shared" si="87"/>
        <v>6589.333333333333</v>
      </c>
      <c r="T646" s="49">
        <v>12580</v>
      </c>
      <c r="W646" s="121"/>
      <c r="X646" s="49">
        <v>700</v>
      </c>
      <c r="Y646" s="42">
        <f t="shared" si="88"/>
        <v>5765.6666666666661</v>
      </c>
      <c r="Z646" s="42">
        <f t="shared" si="89"/>
        <v>103617.26666666666</v>
      </c>
      <c r="AA646" s="42">
        <f t="shared" si="90"/>
        <v>28251.766666666663</v>
      </c>
    </row>
    <row r="647" spans="1:27" hidden="1" x14ac:dyDescent="0.3">
      <c r="A647" s="40">
        <v>1159</v>
      </c>
      <c r="B647" s="40" t="s">
        <v>1109</v>
      </c>
      <c r="C647" s="40" t="s">
        <v>1667</v>
      </c>
      <c r="D647" s="40" t="s">
        <v>1149</v>
      </c>
      <c r="E647" s="40">
        <v>13.18</v>
      </c>
      <c r="F647" s="38" t="s">
        <v>1982</v>
      </c>
      <c r="G647" s="38" t="s">
        <v>801</v>
      </c>
      <c r="H647" s="40">
        <v>30</v>
      </c>
      <c r="I647" s="48">
        <v>43426</v>
      </c>
      <c r="J647" s="48">
        <v>43467</v>
      </c>
      <c r="K647" s="48">
        <v>43565</v>
      </c>
      <c r="L647" s="40">
        <v>41</v>
      </c>
      <c r="M647" s="40">
        <v>139</v>
      </c>
      <c r="N647" s="40">
        <v>9350</v>
      </c>
      <c r="O647" s="42">
        <f t="shared" si="86"/>
        <v>77012.833333333343</v>
      </c>
      <c r="P647" s="42"/>
      <c r="Q647" s="42">
        <v>900</v>
      </c>
      <c r="R647" s="42">
        <f t="shared" si="85"/>
        <v>15.311111111111112</v>
      </c>
      <c r="S647" s="42">
        <f t="shared" si="87"/>
        <v>7413</v>
      </c>
      <c r="T647" s="49">
        <v>13780</v>
      </c>
      <c r="W647" s="121"/>
      <c r="X647" s="49">
        <v>800</v>
      </c>
      <c r="Y647" s="42">
        <f t="shared" si="88"/>
        <v>6589.333333333333</v>
      </c>
      <c r="Z647" s="42">
        <f t="shared" si="89"/>
        <v>113501.26666666668</v>
      </c>
      <c r="AA647" s="42">
        <f t="shared" si="90"/>
        <v>36488.433333333334</v>
      </c>
    </row>
    <row r="648" spans="1:27" hidden="1" x14ac:dyDescent="0.3">
      <c r="A648" s="40">
        <v>1160</v>
      </c>
      <c r="B648" s="40" t="s">
        <v>1109</v>
      </c>
      <c r="C648" s="40" t="s">
        <v>1668</v>
      </c>
      <c r="D648" s="40" t="s">
        <v>1149</v>
      </c>
      <c r="E648" s="40">
        <v>13.13</v>
      </c>
      <c r="F648" s="38" t="s">
        <v>1844</v>
      </c>
      <c r="G648" s="38" t="s">
        <v>787</v>
      </c>
      <c r="H648" s="40">
        <v>30</v>
      </c>
      <c r="I648" s="48">
        <v>43425</v>
      </c>
      <c r="J648" s="48">
        <v>43467</v>
      </c>
      <c r="K648" s="48">
        <v>43565</v>
      </c>
      <c r="L648" s="40">
        <v>42</v>
      </c>
      <c r="M648" s="40">
        <v>140</v>
      </c>
      <c r="N648" s="40">
        <v>9120</v>
      </c>
      <c r="O648" s="42">
        <f t="shared" si="86"/>
        <v>75118.399999999994</v>
      </c>
      <c r="P648" s="42"/>
      <c r="Q648" s="42">
        <v>800</v>
      </c>
      <c r="R648" s="42">
        <f t="shared" si="85"/>
        <v>15.9375</v>
      </c>
      <c r="S648" s="42">
        <f t="shared" si="87"/>
        <v>6589.333333333333</v>
      </c>
      <c r="T648" s="49">
        <v>12750</v>
      </c>
      <c r="W648" s="121"/>
      <c r="X648" s="49">
        <v>700</v>
      </c>
      <c r="Y648" s="42">
        <f t="shared" si="88"/>
        <v>5765.6666666666661</v>
      </c>
      <c r="Z648" s="42">
        <f t="shared" si="89"/>
        <v>105017.5</v>
      </c>
      <c r="AA648" s="42">
        <f t="shared" si="90"/>
        <v>29899.100000000006</v>
      </c>
    </row>
    <row r="649" spans="1:27" hidden="1" x14ac:dyDescent="0.3">
      <c r="A649" s="40">
        <v>1161</v>
      </c>
      <c r="B649" s="40" t="s">
        <v>1109</v>
      </c>
      <c r="C649" s="40" t="s">
        <v>1669</v>
      </c>
      <c r="D649" s="40" t="s">
        <v>1149</v>
      </c>
      <c r="E649" s="40">
        <v>13.9</v>
      </c>
      <c r="F649" s="38" t="s">
        <v>1845</v>
      </c>
      <c r="G649" s="38" t="s">
        <v>788</v>
      </c>
      <c r="H649" s="40">
        <v>30</v>
      </c>
      <c r="I649" s="48">
        <v>43426</v>
      </c>
      <c r="J649" s="48">
        <v>43468</v>
      </c>
      <c r="K649" s="48">
        <v>43587</v>
      </c>
      <c r="L649" s="40">
        <v>42</v>
      </c>
      <c r="M649" s="40">
        <v>161</v>
      </c>
      <c r="N649" s="40">
        <v>4950</v>
      </c>
      <c r="O649" s="42">
        <f t="shared" si="86"/>
        <v>40771.5</v>
      </c>
      <c r="P649" s="42"/>
      <c r="Q649" s="42">
        <v>700</v>
      </c>
      <c r="R649" s="42">
        <f t="shared" si="85"/>
        <v>16.785714285714285</v>
      </c>
      <c r="S649" s="42">
        <f t="shared" si="87"/>
        <v>5765.6666666666661</v>
      </c>
      <c r="T649" s="49">
        <v>11750</v>
      </c>
      <c r="W649" s="121"/>
      <c r="X649" s="49">
        <v>600</v>
      </c>
      <c r="Y649" s="42">
        <f t="shared" si="88"/>
        <v>4942</v>
      </c>
      <c r="Z649" s="42">
        <f t="shared" si="89"/>
        <v>96780.833333333314</v>
      </c>
      <c r="AA649" s="42">
        <f t="shared" si="90"/>
        <v>56009.333333333314</v>
      </c>
    </row>
    <row r="650" spans="1:27" hidden="1" x14ac:dyDescent="0.3">
      <c r="A650" s="40">
        <v>1162</v>
      </c>
      <c r="B650" s="40" t="s">
        <v>1109</v>
      </c>
      <c r="C650" s="40" t="s">
        <v>1184</v>
      </c>
      <c r="D650" s="40" t="s">
        <v>1149</v>
      </c>
      <c r="E650" s="40">
        <v>13.01</v>
      </c>
      <c r="F650" s="38" t="s">
        <v>1846</v>
      </c>
      <c r="G650" s="38" t="s">
        <v>789</v>
      </c>
      <c r="H650" s="40">
        <v>30</v>
      </c>
      <c r="I650" s="48">
        <v>43428</v>
      </c>
      <c r="J650" s="48">
        <v>43467</v>
      </c>
      <c r="K650" s="48">
        <v>43565</v>
      </c>
      <c r="L650" s="40">
        <v>39</v>
      </c>
      <c r="M650" s="40">
        <v>137</v>
      </c>
      <c r="N650" s="40">
        <v>9360</v>
      </c>
      <c r="O650" s="42">
        <f t="shared" si="86"/>
        <v>77095.199999999997</v>
      </c>
      <c r="P650" s="42"/>
      <c r="Q650" s="42">
        <v>890</v>
      </c>
      <c r="R650" s="42">
        <f t="shared" si="85"/>
        <v>14.47191011235955</v>
      </c>
      <c r="S650" s="42">
        <f t="shared" si="87"/>
        <v>7330.6333333333332</v>
      </c>
      <c r="T650" s="49">
        <v>12880</v>
      </c>
      <c r="W650" s="121"/>
      <c r="X650" s="49">
        <v>800</v>
      </c>
      <c r="Y650" s="42">
        <f t="shared" si="88"/>
        <v>6589.333333333333</v>
      </c>
      <c r="Z650" s="42">
        <f t="shared" si="89"/>
        <v>106088.26666666666</v>
      </c>
      <c r="AA650" s="42">
        <f t="shared" si="90"/>
        <v>28993.066666666666</v>
      </c>
    </row>
    <row r="651" spans="1:27" hidden="1" x14ac:dyDescent="0.3">
      <c r="A651" s="40">
        <v>1163</v>
      </c>
      <c r="B651" s="40" t="s">
        <v>1109</v>
      </c>
      <c r="C651" s="40" t="s">
        <v>1217</v>
      </c>
      <c r="D651" s="40" t="s">
        <v>1149</v>
      </c>
      <c r="E651" s="40">
        <v>15.26</v>
      </c>
      <c r="F651" s="38" t="s">
        <v>1846</v>
      </c>
      <c r="G651" s="38" t="s">
        <v>789</v>
      </c>
      <c r="H651" s="40">
        <v>30</v>
      </c>
      <c r="I651" s="48">
        <v>43426</v>
      </c>
      <c r="J651" s="48">
        <v>43468</v>
      </c>
      <c r="K651" s="48">
        <v>43589</v>
      </c>
      <c r="L651" s="40">
        <v>42</v>
      </c>
      <c r="M651" s="40">
        <v>163</v>
      </c>
      <c r="N651" s="40">
        <v>9100</v>
      </c>
      <c r="O651" s="42">
        <f t="shared" si="86"/>
        <v>74953.666666666657</v>
      </c>
      <c r="P651" s="42"/>
      <c r="Q651" s="42">
        <v>842</v>
      </c>
      <c r="R651" s="42">
        <f t="shared" si="85"/>
        <v>15.380047505938242</v>
      </c>
      <c r="S651" s="42">
        <f t="shared" si="87"/>
        <v>6935.2733333333335</v>
      </c>
      <c r="T651" s="49">
        <v>12950</v>
      </c>
      <c r="W651" s="121"/>
      <c r="X651" s="49">
        <v>720</v>
      </c>
      <c r="Y651" s="42">
        <f t="shared" si="88"/>
        <v>5930.4</v>
      </c>
      <c r="Z651" s="42">
        <f t="shared" si="89"/>
        <v>106664.83333333333</v>
      </c>
      <c r="AA651" s="42">
        <f t="shared" si="90"/>
        <v>31711.166666666672</v>
      </c>
    </row>
    <row r="652" spans="1:27" hidden="1" x14ac:dyDescent="0.3">
      <c r="A652" s="40">
        <v>1164</v>
      </c>
      <c r="B652" s="40" t="s">
        <v>1109</v>
      </c>
      <c r="C652" s="40" t="s">
        <v>1670</v>
      </c>
      <c r="D652" s="40" t="s">
        <v>1149</v>
      </c>
      <c r="E652" s="40">
        <v>15.23</v>
      </c>
      <c r="F652" s="38" t="s">
        <v>1847</v>
      </c>
      <c r="G652" s="38" t="s">
        <v>790</v>
      </c>
      <c r="H652" s="40">
        <v>30</v>
      </c>
      <c r="I652" s="48">
        <v>43425</v>
      </c>
      <c r="J652" s="48">
        <v>43467</v>
      </c>
      <c r="K652" s="48">
        <v>43565</v>
      </c>
      <c r="L652" s="40">
        <v>42</v>
      </c>
      <c r="M652" s="40">
        <v>140</v>
      </c>
      <c r="N652" s="40">
        <v>9050</v>
      </c>
      <c r="O652" s="42">
        <f t="shared" si="86"/>
        <v>74541.833333333343</v>
      </c>
      <c r="P652" s="42"/>
      <c r="Q652" s="42">
        <v>850</v>
      </c>
      <c r="R652" s="42">
        <f t="shared" si="85"/>
        <v>14.752941176470589</v>
      </c>
      <c r="S652" s="42">
        <f t="shared" si="87"/>
        <v>7001.1666666666661</v>
      </c>
      <c r="T652" s="49">
        <v>12540</v>
      </c>
      <c r="W652" s="121"/>
      <c r="X652" s="49">
        <v>700</v>
      </c>
      <c r="Y652" s="42">
        <f t="shared" si="88"/>
        <v>5765.6666666666661</v>
      </c>
      <c r="Z652" s="42">
        <f t="shared" si="89"/>
        <v>103287.8</v>
      </c>
      <c r="AA652" s="42">
        <f t="shared" si="90"/>
        <v>28745.96666666666</v>
      </c>
    </row>
    <row r="653" spans="1:27" hidden="1" x14ac:dyDescent="0.3">
      <c r="A653" s="40">
        <v>1165</v>
      </c>
      <c r="B653" s="40" t="s">
        <v>1109</v>
      </c>
      <c r="C653" s="40" t="s">
        <v>1671</v>
      </c>
      <c r="D653" s="40" t="s">
        <v>1149</v>
      </c>
      <c r="E653" s="40">
        <v>15.22</v>
      </c>
      <c r="F653" s="38" t="s">
        <v>1855</v>
      </c>
      <c r="G653" s="38" t="s">
        <v>798</v>
      </c>
      <c r="H653" s="40">
        <v>30</v>
      </c>
      <c r="I653" s="48">
        <v>43425</v>
      </c>
      <c r="J653" s="48">
        <v>43466</v>
      </c>
      <c r="K653" s="48">
        <v>43566</v>
      </c>
      <c r="L653" s="40">
        <v>41</v>
      </c>
      <c r="M653" s="40">
        <v>141</v>
      </c>
      <c r="N653" s="40">
        <v>9150</v>
      </c>
      <c r="O653" s="42">
        <f t="shared" si="86"/>
        <v>75365.5</v>
      </c>
      <c r="P653" s="42"/>
      <c r="Q653" s="42">
        <v>850</v>
      </c>
      <c r="R653" s="42">
        <f t="shared" si="85"/>
        <v>14.894117647058824</v>
      </c>
      <c r="S653" s="42">
        <f t="shared" si="87"/>
        <v>7001.1666666666661</v>
      </c>
      <c r="T653" s="49">
        <v>12660</v>
      </c>
      <c r="W653" s="121"/>
      <c r="X653" s="49">
        <v>750</v>
      </c>
      <c r="Y653" s="42">
        <f t="shared" si="88"/>
        <v>6177.5</v>
      </c>
      <c r="Z653" s="42">
        <f t="shared" si="89"/>
        <v>104276.2</v>
      </c>
      <c r="AA653" s="42">
        <f t="shared" si="90"/>
        <v>28910.699999999997</v>
      </c>
    </row>
    <row r="654" spans="1:27" hidden="1" x14ac:dyDescent="0.3">
      <c r="A654" s="40">
        <v>1166</v>
      </c>
      <c r="B654" s="40" t="s">
        <v>1109</v>
      </c>
      <c r="C654" s="40" t="s">
        <v>1672</v>
      </c>
      <c r="D654" s="40" t="s">
        <v>1149</v>
      </c>
      <c r="E654" s="40">
        <v>15.21</v>
      </c>
      <c r="F654" s="38" t="s">
        <v>1856</v>
      </c>
      <c r="G654" s="38" t="s">
        <v>799</v>
      </c>
      <c r="H654" s="40">
        <v>30</v>
      </c>
      <c r="I654" s="48">
        <v>43427</v>
      </c>
      <c r="J654" s="48">
        <v>43472</v>
      </c>
      <c r="K654" s="48">
        <v>43588</v>
      </c>
      <c r="L654" s="40">
        <v>45</v>
      </c>
      <c r="M654" s="40">
        <v>161</v>
      </c>
      <c r="N654" s="40">
        <v>9150</v>
      </c>
      <c r="O654" s="42">
        <f t="shared" si="86"/>
        <v>75365.5</v>
      </c>
      <c r="P654" s="42"/>
      <c r="Q654" s="42">
        <v>800</v>
      </c>
      <c r="R654" s="42">
        <f t="shared" si="85"/>
        <v>15.4</v>
      </c>
      <c r="S654" s="42">
        <f t="shared" si="87"/>
        <v>6589.333333333333</v>
      </c>
      <c r="T654" s="49">
        <v>12320</v>
      </c>
      <c r="W654" s="121"/>
      <c r="X654" s="49">
        <v>700</v>
      </c>
      <c r="Y654" s="42">
        <f t="shared" si="88"/>
        <v>5765.6666666666661</v>
      </c>
      <c r="Z654" s="42">
        <f t="shared" si="89"/>
        <v>101475.73333333334</v>
      </c>
      <c r="AA654" s="42">
        <f t="shared" si="90"/>
        <v>26110.233333333337</v>
      </c>
    </row>
    <row r="655" spans="1:27" hidden="1" x14ac:dyDescent="0.3">
      <c r="A655" s="40">
        <v>1167</v>
      </c>
      <c r="B655" s="40" t="s">
        <v>1109</v>
      </c>
      <c r="C655" s="40" t="s">
        <v>1673</v>
      </c>
      <c r="D655" s="40" t="s">
        <v>1149</v>
      </c>
      <c r="E655" s="40">
        <v>15.18</v>
      </c>
      <c r="F655" s="38" t="s">
        <v>1857</v>
      </c>
      <c r="G655" s="38" t="s">
        <v>787</v>
      </c>
      <c r="H655" s="40">
        <v>30</v>
      </c>
      <c r="I655" s="48">
        <v>43429</v>
      </c>
      <c r="J655" s="48">
        <v>43467</v>
      </c>
      <c r="K655" s="48">
        <v>43569</v>
      </c>
      <c r="L655" s="40">
        <v>38</v>
      </c>
      <c r="M655" s="40">
        <v>140</v>
      </c>
      <c r="N655" s="40">
        <v>9100</v>
      </c>
      <c r="O655" s="42">
        <f t="shared" si="86"/>
        <v>74953.666666666657</v>
      </c>
      <c r="P655" s="42"/>
      <c r="Q655" s="42">
        <v>820</v>
      </c>
      <c r="R655" s="42">
        <f t="shared" si="85"/>
        <v>15.414634146341463</v>
      </c>
      <c r="S655" s="42">
        <f t="shared" si="87"/>
        <v>6754.0666666666666</v>
      </c>
      <c r="T655" s="49">
        <v>12640</v>
      </c>
      <c r="W655" s="121"/>
      <c r="X655" s="49">
        <v>770</v>
      </c>
      <c r="Y655" s="42">
        <f t="shared" si="88"/>
        <v>6342.2333333333336</v>
      </c>
      <c r="Z655" s="42">
        <f t="shared" si="89"/>
        <v>104111.46666666666</v>
      </c>
      <c r="AA655" s="42">
        <f t="shared" si="90"/>
        <v>29157.800000000003</v>
      </c>
    </row>
    <row r="656" spans="1:27" hidden="1" x14ac:dyDescent="0.3">
      <c r="A656" s="40">
        <v>1168</v>
      </c>
      <c r="B656" s="40" t="s">
        <v>1109</v>
      </c>
      <c r="C656" s="40" t="s">
        <v>1674</v>
      </c>
      <c r="D656" s="40" t="s">
        <v>1149</v>
      </c>
      <c r="E656" s="40">
        <v>15.17</v>
      </c>
      <c r="F656" s="38" t="s">
        <v>1850</v>
      </c>
      <c r="G656" s="38" t="s">
        <v>800</v>
      </c>
      <c r="H656" s="40">
        <v>30</v>
      </c>
      <c r="I656" s="48">
        <v>43429</v>
      </c>
      <c r="J656" s="48">
        <v>43467</v>
      </c>
      <c r="K656" s="48">
        <v>43569</v>
      </c>
      <c r="L656" s="40">
        <v>38</v>
      </c>
      <c r="M656" s="40">
        <v>140</v>
      </c>
      <c r="N656" s="40">
        <v>9200</v>
      </c>
      <c r="O656" s="42">
        <f t="shared" si="86"/>
        <v>75777.333333333343</v>
      </c>
      <c r="P656" s="42"/>
      <c r="Q656" s="42">
        <v>780</v>
      </c>
      <c r="R656" s="42">
        <f t="shared" si="85"/>
        <v>14.461538461538462</v>
      </c>
      <c r="S656" s="42">
        <f t="shared" si="87"/>
        <v>6424.5999999999995</v>
      </c>
      <c r="T656" s="49">
        <v>11280</v>
      </c>
      <c r="W656" s="121"/>
      <c r="X656" s="49">
        <v>640</v>
      </c>
      <c r="Y656" s="42">
        <f t="shared" si="88"/>
        <v>5271.4666666666662</v>
      </c>
      <c r="Z656" s="42">
        <f t="shared" si="89"/>
        <v>92909.599999999991</v>
      </c>
      <c r="AA656" s="42">
        <f t="shared" si="90"/>
        <v>17132.266666666648</v>
      </c>
    </row>
    <row r="657" spans="1:27" hidden="1" x14ac:dyDescent="0.3">
      <c r="A657" s="40">
        <v>1169</v>
      </c>
      <c r="B657" s="40" t="s">
        <v>1109</v>
      </c>
      <c r="C657" s="40" t="s">
        <v>1675</v>
      </c>
      <c r="D657" s="40" t="s">
        <v>1149</v>
      </c>
      <c r="E657" s="40">
        <v>15.16</v>
      </c>
      <c r="F657" s="38" t="s">
        <v>1982</v>
      </c>
      <c r="G657" s="38" t="s">
        <v>801</v>
      </c>
      <c r="H657" s="40">
        <v>30</v>
      </c>
      <c r="I657" s="48">
        <v>43430</v>
      </c>
      <c r="J657" s="48">
        <v>43472</v>
      </c>
      <c r="K657" s="48">
        <v>43560</v>
      </c>
      <c r="L657" s="40">
        <v>42</v>
      </c>
      <c r="M657" s="40">
        <v>130</v>
      </c>
      <c r="N657" s="40">
        <v>9150</v>
      </c>
      <c r="O657" s="42">
        <f t="shared" si="86"/>
        <v>75365.5</v>
      </c>
      <c r="P657" s="42"/>
      <c r="Q657" s="42">
        <v>650</v>
      </c>
      <c r="R657" s="42">
        <f t="shared" si="85"/>
        <v>17.138461538461538</v>
      </c>
      <c r="S657" s="42">
        <f t="shared" si="87"/>
        <v>5353.8333333333339</v>
      </c>
      <c r="T657" s="49">
        <v>11140</v>
      </c>
      <c r="W657" s="121"/>
      <c r="X657" s="49">
        <v>540</v>
      </c>
      <c r="Y657" s="42">
        <f t="shared" si="88"/>
        <v>4447.8</v>
      </c>
      <c r="Z657" s="42">
        <f t="shared" si="89"/>
        <v>91756.466666666674</v>
      </c>
      <c r="AA657" s="42">
        <f t="shared" si="90"/>
        <v>16390.966666666674</v>
      </c>
    </row>
    <row r="658" spans="1:27" hidden="1" x14ac:dyDescent="0.3">
      <c r="A658" s="40">
        <v>1170</v>
      </c>
      <c r="B658" s="40" t="s">
        <v>1109</v>
      </c>
      <c r="C658" s="40" t="s">
        <v>1676</v>
      </c>
      <c r="D658" s="40" t="s">
        <v>1149</v>
      </c>
      <c r="E658" s="40">
        <v>15.14</v>
      </c>
      <c r="F658" s="38" t="s">
        <v>1855</v>
      </c>
      <c r="G658" s="38" t="s">
        <v>798</v>
      </c>
      <c r="H658" s="40">
        <v>30</v>
      </c>
      <c r="I658" s="48">
        <v>43429</v>
      </c>
      <c r="J658" s="48">
        <v>43467</v>
      </c>
      <c r="K658" s="48">
        <v>43569</v>
      </c>
      <c r="L658" s="40">
        <v>38</v>
      </c>
      <c r="M658" s="40">
        <v>140</v>
      </c>
      <c r="N658" s="40">
        <v>9020</v>
      </c>
      <c r="O658" s="42">
        <f t="shared" si="86"/>
        <v>74294.733333333337</v>
      </c>
      <c r="P658" s="42"/>
      <c r="Q658" s="42">
        <v>840</v>
      </c>
      <c r="R658" s="42">
        <f t="shared" si="85"/>
        <v>15.142857142857142</v>
      </c>
      <c r="S658" s="42">
        <f t="shared" si="87"/>
        <v>6918.8</v>
      </c>
      <c r="T658" s="49">
        <v>12720</v>
      </c>
      <c r="W658" s="121"/>
      <c r="X658" s="49">
        <v>720</v>
      </c>
      <c r="Y658" s="42">
        <f t="shared" si="88"/>
        <v>5930.4</v>
      </c>
      <c r="Z658" s="42">
        <f t="shared" si="89"/>
        <v>104770.4</v>
      </c>
      <c r="AA658" s="42">
        <f t="shared" si="90"/>
        <v>30475.666666666657</v>
      </c>
    </row>
    <row r="659" spans="1:27" hidden="1" x14ac:dyDescent="0.3">
      <c r="A659" s="40">
        <v>1196</v>
      </c>
      <c r="B659" s="40" t="s">
        <v>1678</v>
      </c>
      <c r="C659" s="40" t="s">
        <v>1679</v>
      </c>
      <c r="D659" s="40" t="s">
        <v>1680</v>
      </c>
      <c r="E659" s="40">
        <v>32.07</v>
      </c>
      <c r="F659" s="38" t="s">
        <v>1853</v>
      </c>
      <c r="G659" s="38" t="s">
        <v>795</v>
      </c>
      <c r="H659" s="40">
        <v>35</v>
      </c>
      <c r="I659" s="48">
        <v>43431</v>
      </c>
      <c r="J659" s="48">
        <v>43472</v>
      </c>
      <c r="K659" s="48">
        <v>43581</v>
      </c>
      <c r="L659" s="40">
        <v>41</v>
      </c>
      <c r="M659" s="40">
        <v>150</v>
      </c>
      <c r="N659" s="40">
        <v>8586</v>
      </c>
      <c r="O659" s="42">
        <f t="shared" si="86"/>
        <v>60617.159999999996</v>
      </c>
      <c r="Q659" s="40">
        <v>840</v>
      </c>
      <c r="R659" s="42">
        <f t="shared" si="85"/>
        <v>14</v>
      </c>
      <c r="S659" s="42">
        <f t="shared" si="87"/>
        <v>5930.4</v>
      </c>
      <c r="T659" s="40">
        <v>11760</v>
      </c>
      <c r="U659" s="40">
        <v>80</v>
      </c>
      <c r="W659" s="121"/>
      <c r="X659" s="40">
        <f t="shared" ref="X659:X690" si="91">Q659-55</f>
        <v>785</v>
      </c>
      <c r="Y659" s="42">
        <f t="shared" si="88"/>
        <v>5542.0999999999995</v>
      </c>
      <c r="Z659" s="42">
        <f t="shared" si="89"/>
        <v>83025.599999999991</v>
      </c>
      <c r="AA659" s="42">
        <f t="shared" si="90"/>
        <v>22408.439999999995</v>
      </c>
    </row>
    <row r="660" spans="1:27" hidden="1" x14ac:dyDescent="0.3">
      <c r="A660" s="40">
        <v>1197</v>
      </c>
      <c r="B660" s="40" t="s">
        <v>1678</v>
      </c>
      <c r="C660" s="40" t="s">
        <v>1679</v>
      </c>
      <c r="D660" s="40" t="s">
        <v>1680</v>
      </c>
      <c r="E660" s="40">
        <v>34.08</v>
      </c>
      <c r="F660" s="38" t="s">
        <v>1854</v>
      </c>
      <c r="G660" s="38" t="s">
        <v>796</v>
      </c>
      <c r="H660" s="40">
        <v>35</v>
      </c>
      <c r="I660" s="48">
        <v>43433</v>
      </c>
      <c r="J660" s="48">
        <v>43474</v>
      </c>
      <c r="K660" s="48">
        <v>43579</v>
      </c>
      <c r="L660" s="40">
        <v>41</v>
      </c>
      <c r="M660" s="40">
        <v>146</v>
      </c>
      <c r="N660" s="40">
        <v>8116</v>
      </c>
      <c r="O660" s="42">
        <f t="shared" si="86"/>
        <v>57298.959999999992</v>
      </c>
      <c r="Q660" s="40">
        <v>852</v>
      </c>
      <c r="R660" s="42">
        <f t="shared" si="85"/>
        <v>14</v>
      </c>
      <c r="S660" s="42">
        <f t="shared" si="87"/>
        <v>6015.12</v>
      </c>
      <c r="T660" s="40">
        <v>11928</v>
      </c>
      <c r="U660" s="40">
        <v>794</v>
      </c>
      <c r="W660" s="121"/>
      <c r="X660" s="40">
        <f t="shared" si="91"/>
        <v>797</v>
      </c>
      <c r="Y660" s="42">
        <f t="shared" si="88"/>
        <v>5626.82</v>
      </c>
      <c r="Z660" s="42">
        <f t="shared" si="89"/>
        <v>84211.68</v>
      </c>
      <c r="AA660" s="42">
        <f t="shared" si="90"/>
        <v>26912.720000000001</v>
      </c>
    </row>
    <row r="661" spans="1:27" hidden="1" x14ac:dyDescent="0.3">
      <c r="A661" s="40">
        <v>1198</v>
      </c>
      <c r="B661" s="40" t="s">
        <v>1678</v>
      </c>
      <c r="C661" s="40" t="s">
        <v>1679</v>
      </c>
      <c r="D661" s="40" t="s">
        <v>1680</v>
      </c>
      <c r="E661" s="40">
        <v>32.1</v>
      </c>
      <c r="F661" s="38" t="s">
        <v>1981</v>
      </c>
      <c r="G661" s="38" t="s">
        <v>797</v>
      </c>
      <c r="H661" s="40">
        <v>35</v>
      </c>
      <c r="I661" s="48">
        <v>43420</v>
      </c>
      <c r="J661" s="48">
        <v>43459</v>
      </c>
      <c r="K661" s="48">
        <v>43566</v>
      </c>
      <c r="L661" s="40">
        <v>39</v>
      </c>
      <c r="M661" s="40">
        <v>146</v>
      </c>
      <c r="N661" s="40">
        <v>8606</v>
      </c>
      <c r="O661" s="42">
        <f t="shared" si="86"/>
        <v>60758.359999999993</v>
      </c>
      <c r="Q661" s="40">
        <v>910</v>
      </c>
      <c r="R661" s="42">
        <f t="shared" si="85"/>
        <v>14</v>
      </c>
      <c r="S661" s="42">
        <f t="shared" si="87"/>
        <v>6424.5999999999995</v>
      </c>
      <c r="T661" s="40">
        <v>12740</v>
      </c>
      <c r="U661" s="40">
        <v>845</v>
      </c>
      <c r="W661" s="121"/>
      <c r="X661" s="40">
        <f t="shared" si="91"/>
        <v>855</v>
      </c>
      <c r="Y661" s="42">
        <f t="shared" si="88"/>
        <v>6036.2999999999993</v>
      </c>
      <c r="Z661" s="42">
        <f t="shared" si="89"/>
        <v>89944.4</v>
      </c>
      <c r="AA661" s="42">
        <f t="shared" si="90"/>
        <v>29186.04</v>
      </c>
    </row>
    <row r="662" spans="1:27" hidden="1" x14ac:dyDescent="0.3">
      <c r="A662" s="40">
        <v>1199</v>
      </c>
      <c r="B662" s="40" t="s">
        <v>1678</v>
      </c>
      <c r="C662" s="40" t="s">
        <v>1679</v>
      </c>
      <c r="D662" s="40" t="s">
        <v>1680</v>
      </c>
      <c r="E662" s="40">
        <v>32.159999999999997</v>
      </c>
      <c r="F662" s="38" t="s">
        <v>1855</v>
      </c>
      <c r="G662" s="38" t="s">
        <v>798</v>
      </c>
      <c r="H662" s="40">
        <v>35</v>
      </c>
      <c r="I662" s="48">
        <v>43430</v>
      </c>
      <c r="J662" s="48">
        <v>43470</v>
      </c>
      <c r="K662" s="48">
        <v>43576</v>
      </c>
      <c r="L662" s="40">
        <v>40</v>
      </c>
      <c r="M662" s="40">
        <v>146</v>
      </c>
      <c r="N662" s="40">
        <v>8016</v>
      </c>
      <c r="O662" s="42">
        <f t="shared" si="86"/>
        <v>56592.959999999999</v>
      </c>
      <c r="Q662" s="40">
        <v>836</v>
      </c>
      <c r="R662" s="42">
        <f t="shared" si="85"/>
        <v>14</v>
      </c>
      <c r="S662" s="42">
        <f t="shared" si="87"/>
        <v>5902.16</v>
      </c>
      <c r="T662" s="40">
        <v>11704</v>
      </c>
      <c r="U662" s="40">
        <v>800</v>
      </c>
      <c r="W662" s="121"/>
      <c r="X662" s="40">
        <f t="shared" si="91"/>
        <v>781</v>
      </c>
      <c r="Y662" s="42">
        <f t="shared" si="88"/>
        <v>5513.86</v>
      </c>
      <c r="Z662" s="42">
        <f t="shared" si="89"/>
        <v>82630.239999999991</v>
      </c>
      <c r="AA662" s="42">
        <f t="shared" si="90"/>
        <v>26037.279999999992</v>
      </c>
    </row>
    <row r="663" spans="1:27" hidden="1" x14ac:dyDescent="0.3">
      <c r="A663" s="40">
        <v>1200</v>
      </c>
      <c r="B663" s="40" t="s">
        <v>1678</v>
      </c>
      <c r="C663" s="40" t="s">
        <v>1679</v>
      </c>
      <c r="D663" s="40" t="s">
        <v>1680</v>
      </c>
      <c r="E663" s="40">
        <v>32.17</v>
      </c>
      <c r="F663" s="38" t="s">
        <v>1856</v>
      </c>
      <c r="G663" s="38" t="s">
        <v>799</v>
      </c>
      <c r="H663" s="40">
        <v>35</v>
      </c>
      <c r="I663" s="48">
        <v>43433</v>
      </c>
      <c r="J663" s="48">
        <v>43469</v>
      </c>
      <c r="K663" s="48">
        <v>43578</v>
      </c>
      <c r="L663" s="40">
        <v>36</v>
      </c>
      <c r="M663" s="40">
        <v>145</v>
      </c>
      <c r="N663" s="40">
        <v>8416</v>
      </c>
      <c r="O663" s="42">
        <f t="shared" si="86"/>
        <v>59416.959999999999</v>
      </c>
      <c r="Q663" s="40">
        <v>850</v>
      </c>
      <c r="R663" s="42">
        <f t="shared" si="85"/>
        <v>14.058823529411764</v>
      </c>
      <c r="S663" s="42">
        <f t="shared" si="87"/>
        <v>6001</v>
      </c>
      <c r="T663" s="40">
        <v>11950</v>
      </c>
      <c r="U663" s="40">
        <v>780</v>
      </c>
      <c r="W663" s="121"/>
      <c r="X663" s="40">
        <f t="shared" si="91"/>
        <v>795</v>
      </c>
      <c r="Y663" s="42">
        <f t="shared" si="88"/>
        <v>5612.7</v>
      </c>
      <c r="Z663" s="42">
        <f t="shared" si="89"/>
        <v>84367</v>
      </c>
      <c r="AA663" s="42">
        <f t="shared" si="90"/>
        <v>24950.04</v>
      </c>
    </row>
    <row r="664" spans="1:27" hidden="1" x14ac:dyDescent="0.3">
      <c r="A664" s="40">
        <v>1201</v>
      </c>
      <c r="B664" s="40" t="s">
        <v>1678</v>
      </c>
      <c r="C664" s="40" t="s">
        <v>1679</v>
      </c>
      <c r="D664" s="40" t="s">
        <v>1680</v>
      </c>
      <c r="E664" s="40">
        <v>32.22</v>
      </c>
      <c r="F664" s="38" t="s">
        <v>1857</v>
      </c>
      <c r="G664" s="38" t="s">
        <v>787</v>
      </c>
      <c r="H664" s="40">
        <v>35</v>
      </c>
      <c r="I664" s="48">
        <v>43429</v>
      </c>
      <c r="J664" s="48">
        <v>43469</v>
      </c>
      <c r="K664" s="48">
        <v>43562</v>
      </c>
      <c r="L664" s="40">
        <v>40</v>
      </c>
      <c r="M664" s="40">
        <v>133</v>
      </c>
      <c r="N664" s="40">
        <v>8516</v>
      </c>
      <c r="O664" s="42">
        <f t="shared" si="86"/>
        <v>60122.96</v>
      </c>
      <c r="Q664" s="40">
        <v>830</v>
      </c>
      <c r="R664" s="42">
        <f t="shared" si="85"/>
        <v>14</v>
      </c>
      <c r="S664" s="42">
        <f t="shared" si="87"/>
        <v>5859.8</v>
      </c>
      <c r="T664" s="40">
        <v>11620</v>
      </c>
      <c r="U664" s="40">
        <v>780</v>
      </c>
      <c r="W664" s="121"/>
      <c r="X664" s="40">
        <f t="shared" si="91"/>
        <v>775</v>
      </c>
      <c r="Y664" s="42">
        <f t="shared" si="88"/>
        <v>5471.5</v>
      </c>
      <c r="Z664" s="42">
        <f t="shared" si="89"/>
        <v>82037.2</v>
      </c>
      <c r="AA664" s="42">
        <f t="shared" si="90"/>
        <v>21914.239999999998</v>
      </c>
    </row>
    <row r="665" spans="1:27" hidden="1" x14ac:dyDescent="0.3">
      <c r="A665" s="40">
        <v>1202</v>
      </c>
      <c r="B665" s="40" t="s">
        <v>1678</v>
      </c>
      <c r="C665" s="40" t="s">
        <v>1679</v>
      </c>
      <c r="D665" s="40" t="s">
        <v>1680</v>
      </c>
      <c r="E665" s="40">
        <v>32.229999999999997</v>
      </c>
      <c r="F665" s="38" t="s">
        <v>1850</v>
      </c>
      <c r="G665" s="38" t="s">
        <v>800</v>
      </c>
      <c r="H665" s="40">
        <v>35</v>
      </c>
      <c r="I665" s="48">
        <v>43461</v>
      </c>
      <c r="J665" s="48">
        <v>43471</v>
      </c>
      <c r="K665" s="48">
        <v>43600</v>
      </c>
      <c r="L665" s="40">
        <v>10</v>
      </c>
      <c r="M665" s="40">
        <v>139</v>
      </c>
      <c r="N665" s="40">
        <v>9006</v>
      </c>
      <c r="O665" s="42">
        <f t="shared" si="86"/>
        <v>63582.359999999993</v>
      </c>
      <c r="Q665" s="40">
        <v>880</v>
      </c>
      <c r="R665" s="42">
        <f t="shared" si="85"/>
        <v>14</v>
      </c>
      <c r="S665" s="42">
        <f t="shared" si="87"/>
        <v>6212.8</v>
      </c>
      <c r="T665" s="40">
        <v>12320</v>
      </c>
      <c r="U665" s="40">
        <v>789</v>
      </c>
      <c r="W665" s="121"/>
      <c r="X665" s="40">
        <f t="shared" si="91"/>
        <v>825</v>
      </c>
      <c r="Y665" s="42">
        <f t="shared" si="88"/>
        <v>5824.5</v>
      </c>
      <c r="Z665" s="42">
        <f t="shared" si="89"/>
        <v>86979.199999999997</v>
      </c>
      <c r="AA665" s="42">
        <f t="shared" si="90"/>
        <v>23396.840000000004</v>
      </c>
    </row>
    <row r="666" spans="1:27" hidden="1" x14ac:dyDescent="0.3">
      <c r="A666" s="40">
        <v>1203</v>
      </c>
      <c r="B666" s="40" t="s">
        <v>1678</v>
      </c>
      <c r="C666" s="40" t="s">
        <v>1679</v>
      </c>
      <c r="D666" s="40" t="s">
        <v>1680</v>
      </c>
      <c r="E666" s="40">
        <v>32.25</v>
      </c>
      <c r="F666" s="38" t="s">
        <v>1982</v>
      </c>
      <c r="G666" s="38" t="s">
        <v>801</v>
      </c>
      <c r="H666" s="40">
        <v>35</v>
      </c>
      <c r="I666" s="48">
        <v>43425</v>
      </c>
      <c r="J666" s="48">
        <v>43465</v>
      </c>
      <c r="K666" s="48">
        <v>43570</v>
      </c>
      <c r="L666" s="40">
        <v>40</v>
      </c>
      <c r="M666" s="40">
        <v>145</v>
      </c>
      <c r="N666" s="40">
        <v>8836</v>
      </c>
      <c r="O666" s="42">
        <f t="shared" si="86"/>
        <v>62382.159999999996</v>
      </c>
      <c r="Q666" s="40">
        <v>8836</v>
      </c>
      <c r="R666" s="42">
        <f t="shared" si="85"/>
        <v>1.3524219103666817</v>
      </c>
      <c r="S666" s="42">
        <f t="shared" si="87"/>
        <v>62382.159999999996</v>
      </c>
      <c r="T666" s="40">
        <v>11950</v>
      </c>
      <c r="U666" s="40">
        <v>785</v>
      </c>
      <c r="W666" s="121"/>
      <c r="X666" s="40">
        <f t="shared" si="91"/>
        <v>8781</v>
      </c>
      <c r="Y666" s="42">
        <f t="shared" si="88"/>
        <v>61993.859999999993</v>
      </c>
      <c r="Z666" s="42">
        <f t="shared" si="89"/>
        <v>84366.999999999985</v>
      </c>
      <c r="AA666" s="42">
        <f t="shared" si="90"/>
        <v>21984.839999999989</v>
      </c>
    </row>
    <row r="667" spans="1:27" hidden="1" x14ac:dyDescent="0.3">
      <c r="A667" s="40">
        <v>1204</v>
      </c>
      <c r="B667" s="40" t="s">
        <v>1678</v>
      </c>
      <c r="C667" s="40" t="s">
        <v>1679</v>
      </c>
      <c r="D667" s="40" t="s">
        <v>1680</v>
      </c>
      <c r="E667" s="40">
        <v>32.26</v>
      </c>
      <c r="F667" s="38" t="s">
        <v>1844</v>
      </c>
      <c r="G667" s="38" t="s">
        <v>787</v>
      </c>
      <c r="H667" s="40">
        <v>35</v>
      </c>
      <c r="I667" s="48">
        <v>43434</v>
      </c>
      <c r="J667" s="48">
        <v>43447</v>
      </c>
      <c r="K667" s="48">
        <v>43551</v>
      </c>
      <c r="L667" s="40">
        <v>13</v>
      </c>
      <c r="M667" s="40">
        <v>117</v>
      </c>
      <c r="N667" s="40">
        <v>9576</v>
      </c>
      <c r="O667" s="42">
        <f t="shared" si="86"/>
        <v>67606.559999999998</v>
      </c>
      <c r="Q667" s="40">
        <v>860</v>
      </c>
      <c r="R667" s="42">
        <f t="shared" si="85"/>
        <v>14</v>
      </c>
      <c r="S667" s="42">
        <f t="shared" si="87"/>
        <v>6071.6</v>
      </c>
      <c r="T667" s="40">
        <v>12040</v>
      </c>
      <c r="U667" s="40">
        <v>760</v>
      </c>
      <c r="W667" s="121"/>
      <c r="X667" s="40">
        <f t="shared" si="91"/>
        <v>805</v>
      </c>
      <c r="Y667" s="42">
        <f t="shared" si="88"/>
        <v>5683.3</v>
      </c>
      <c r="Z667" s="42">
        <f t="shared" si="89"/>
        <v>85002.400000000009</v>
      </c>
      <c r="AA667" s="42">
        <f t="shared" si="90"/>
        <v>17395.840000000011</v>
      </c>
    </row>
    <row r="668" spans="1:27" hidden="1" x14ac:dyDescent="0.3">
      <c r="A668" s="40">
        <v>1205</v>
      </c>
      <c r="B668" s="40" t="s">
        <v>1678</v>
      </c>
      <c r="C668" s="40" t="s">
        <v>1681</v>
      </c>
      <c r="D668" s="91" t="s">
        <v>1682</v>
      </c>
      <c r="E668" s="40">
        <v>34.020000000000003</v>
      </c>
      <c r="F668" s="38" t="s">
        <v>1845</v>
      </c>
      <c r="G668" s="38" t="s">
        <v>788</v>
      </c>
      <c r="H668" s="40">
        <v>35</v>
      </c>
      <c r="I668" s="48">
        <v>43428</v>
      </c>
      <c r="J668" s="48">
        <v>43475</v>
      </c>
      <c r="K668" s="48">
        <v>43580</v>
      </c>
      <c r="L668" s="40">
        <v>47</v>
      </c>
      <c r="M668" s="40">
        <v>152</v>
      </c>
      <c r="N668" s="40">
        <v>7855</v>
      </c>
      <c r="O668" s="42">
        <f t="shared" si="86"/>
        <v>55456.299999999996</v>
      </c>
      <c r="Q668" s="40">
        <v>840</v>
      </c>
      <c r="R668" s="42">
        <f t="shared" si="85"/>
        <v>15</v>
      </c>
      <c r="S668" s="42">
        <f t="shared" si="87"/>
        <v>5930.4</v>
      </c>
      <c r="T668" s="40">
        <v>12600</v>
      </c>
      <c r="U668" s="40">
        <v>800</v>
      </c>
      <c r="W668" s="121"/>
      <c r="X668" s="40">
        <f t="shared" si="91"/>
        <v>785</v>
      </c>
      <c r="Y668" s="42">
        <f t="shared" si="88"/>
        <v>5542.0999999999995</v>
      </c>
      <c r="Z668" s="42">
        <f t="shared" si="89"/>
        <v>88956</v>
      </c>
      <c r="AA668" s="42">
        <f t="shared" si="90"/>
        <v>33499.700000000004</v>
      </c>
    </row>
    <row r="669" spans="1:27" hidden="1" x14ac:dyDescent="0.3">
      <c r="A669" s="40">
        <v>1206</v>
      </c>
      <c r="B669" s="40" t="s">
        <v>1678</v>
      </c>
      <c r="C669" s="40" t="s">
        <v>1681</v>
      </c>
      <c r="D669" s="91" t="s">
        <v>1682</v>
      </c>
      <c r="E669" s="40">
        <v>34.03</v>
      </c>
      <c r="F669" s="38" t="s">
        <v>1846</v>
      </c>
      <c r="G669" s="38" t="s">
        <v>789</v>
      </c>
      <c r="H669" s="40">
        <v>35</v>
      </c>
      <c r="I669" s="48">
        <v>43426</v>
      </c>
      <c r="J669" s="48">
        <v>43473</v>
      </c>
      <c r="K669" s="48">
        <v>43609</v>
      </c>
      <c r="L669" s="40">
        <v>47</v>
      </c>
      <c r="M669" s="40">
        <v>183</v>
      </c>
      <c r="N669" s="40">
        <v>8055</v>
      </c>
      <c r="O669" s="42">
        <f t="shared" si="86"/>
        <v>56868.299999999996</v>
      </c>
      <c r="Q669" s="40">
        <v>1000</v>
      </c>
      <c r="R669" s="42">
        <f t="shared" si="85"/>
        <v>15</v>
      </c>
      <c r="S669" s="42">
        <f t="shared" si="87"/>
        <v>7060</v>
      </c>
      <c r="T669" s="40">
        <v>15000</v>
      </c>
      <c r="U669" s="40" t="s">
        <v>739</v>
      </c>
      <c r="W669" s="121"/>
      <c r="X669" s="40">
        <f t="shared" si="91"/>
        <v>945</v>
      </c>
      <c r="Y669" s="42">
        <f t="shared" si="88"/>
        <v>6671.7</v>
      </c>
      <c r="Z669" s="42">
        <f t="shared" si="89"/>
        <v>105900</v>
      </c>
      <c r="AA669" s="42">
        <f t="shared" si="90"/>
        <v>49031.700000000004</v>
      </c>
    </row>
    <row r="670" spans="1:27" hidden="1" x14ac:dyDescent="0.3">
      <c r="A670" s="40">
        <v>1207</v>
      </c>
      <c r="B670" s="40" t="s">
        <v>1678</v>
      </c>
      <c r="C670" s="40" t="s">
        <v>1681</v>
      </c>
      <c r="D670" s="91" t="s">
        <v>1682</v>
      </c>
      <c r="E670" s="40">
        <v>34.06</v>
      </c>
      <c r="F670" s="38" t="s">
        <v>1846</v>
      </c>
      <c r="G670" s="38" t="s">
        <v>789</v>
      </c>
      <c r="H670" s="40">
        <v>35</v>
      </c>
      <c r="I670" s="48">
        <v>43428</v>
      </c>
      <c r="J670" s="48">
        <v>43468</v>
      </c>
      <c r="K670" s="48">
        <v>43580</v>
      </c>
      <c r="L670" s="40">
        <v>40</v>
      </c>
      <c r="M670" s="40">
        <v>152</v>
      </c>
      <c r="N670" s="40">
        <v>7755</v>
      </c>
      <c r="O670" s="42">
        <f t="shared" si="86"/>
        <v>54750.3</v>
      </c>
      <c r="Q670" s="40">
        <v>1000</v>
      </c>
      <c r="R670" s="42">
        <f t="shared" si="85"/>
        <v>15</v>
      </c>
      <c r="S670" s="42">
        <f t="shared" si="87"/>
        <v>7060</v>
      </c>
      <c r="T670" s="40">
        <v>15000</v>
      </c>
      <c r="U670" s="40">
        <v>9040</v>
      </c>
      <c r="W670" s="121"/>
      <c r="X670" s="40">
        <f t="shared" si="91"/>
        <v>945</v>
      </c>
      <c r="Y670" s="42">
        <f t="shared" si="88"/>
        <v>6671.7</v>
      </c>
      <c r="Z670" s="42">
        <f t="shared" si="89"/>
        <v>105900</v>
      </c>
      <c r="AA670" s="42">
        <f t="shared" si="90"/>
        <v>51149.7</v>
      </c>
    </row>
    <row r="671" spans="1:27" hidden="1" x14ac:dyDescent="0.3">
      <c r="A671" s="40">
        <v>1208</v>
      </c>
      <c r="B671" s="40" t="s">
        <v>1678</v>
      </c>
      <c r="C671" s="40" t="s">
        <v>1681</v>
      </c>
      <c r="D671" s="91" t="s">
        <v>1682</v>
      </c>
      <c r="E671" s="40">
        <v>34.07</v>
      </c>
      <c r="F671" s="38" t="s">
        <v>1847</v>
      </c>
      <c r="G671" s="38" t="s">
        <v>790</v>
      </c>
      <c r="H671" s="40">
        <v>35</v>
      </c>
      <c r="I671" s="48">
        <v>43434</v>
      </c>
      <c r="J671" s="48">
        <v>43472</v>
      </c>
      <c r="K671" s="48">
        <v>43584</v>
      </c>
      <c r="L671" s="40">
        <v>38</v>
      </c>
      <c r="M671" s="40">
        <v>150</v>
      </c>
      <c r="N671" s="40">
        <v>7955</v>
      </c>
      <c r="O671" s="42">
        <f t="shared" si="86"/>
        <v>56162.299999999996</v>
      </c>
      <c r="Q671" s="40">
        <v>1040</v>
      </c>
      <c r="R671" s="42">
        <f t="shared" si="85"/>
        <v>15</v>
      </c>
      <c r="S671" s="42">
        <f t="shared" si="87"/>
        <v>7342.4</v>
      </c>
      <c r="T671" s="40">
        <v>15600</v>
      </c>
      <c r="U671" s="40" t="s">
        <v>739</v>
      </c>
      <c r="W671" s="121"/>
      <c r="X671" s="40">
        <f t="shared" si="91"/>
        <v>985</v>
      </c>
      <c r="Y671" s="42">
        <f t="shared" si="88"/>
        <v>6954.0999999999995</v>
      </c>
      <c r="Z671" s="42">
        <f t="shared" si="89"/>
        <v>110136</v>
      </c>
      <c r="AA671" s="42">
        <f t="shared" si="90"/>
        <v>53973.700000000004</v>
      </c>
    </row>
    <row r="672" spans="1:27" hidden="1" x14ac:dyDescent="0.3">
      <c r="A672" s="40">
        <v>1209</v>
      </c>
      <c r="B672" s="40" t="s">
        <v>1678</v>
      </c>
      <c r="C672" s="40" t="s">
        <v>1681</v>
      </c>
      <c r="D672" s="91" t="s">
        <v>1682</v>
      </c>
      <c r="E672" s="40">
        <v>34.090000000000003</v>
      </c>
      <c r="F672" s="38" t="s">
        <v>1848</v>
      </c>
      <c r="G672" s="38" t="s">
        <v>791</v>
      </c>
      <c r="H672" s="40">
        <v>35</v>
      </c>
      <c r="I672" s="48">
        <v>43434</v>
      </c>
      <c r="J672" s="48">
        <v>43472</v>
      </c>
      <c r="K672" s="48">
        <v>43584</v>
      </c>
      <c r="L672" s="40">
        <v>38</v>
      </c>
      <c r="M672" s="40">
        <v>150</v>
      </c>
      <c r="N672" s="40">
        <v>8055</v>
      </c>
      <c r="O672" s="42">
        <f t="shared" si="86"/>
        <v>56868.299999999996</v>
      </c>
      <c r="Q672" s="40">
        <v>1000</v>
      </c>
      <c r="R672" s="42">
        <f t="shared" si="85"/>
        <v>15</v>
      </c>
      <c r="S672" s="42">
        <f t="shared" si="87"/>
        <v>7060</v>
      </c>
      <c r="T672" s="40">
        <v>15000</v>
      </c>
      <c r="U672" s="40">
        <v>900</v>
      </c>
      <c r="W672" s="121"/>
      <c r="X672" s="40">
        <f t="shared" si="91"/>
        <v>945</v>
      </c>
      <c r="Y672" s="42">
        <f t="shared" si="88"/>
        <v>6671.7</v>
      </c>
      <c r="Z672" s="42">
        <f t="shared" si="89"/>
        <v>105900</v>
      </c>
      <c r="AA672" s="42">
        <f t="shared" si="90"/>
        <v>49031.700000000004</v>
      </c>
    </row>
    <row r="673" spans="1:27" hidden="1" x14ac:dyDescent="0.3">
      <c r="A673" s="40">
        <v>1210</v>
      </c>
      <c r="B673" s="40" t="s">
        <v>1678</v>
      </c>
      <c r="C673" s="40" t="s">
        <v>1681</v>
      </c>
      <c r="D673" s="91" t="s">
        <v>1682</v>
      </c>
      <c r="E673" s="40">
        <v>34.14</v>
      </c>
      <c r="F673" s="38" t="s">
        <v>1849</v>
      </c>
      <c r="G673" s="38" t="s">
        <v>792</v>
      </c>
      <c r="H673" s="40">
        <v>35</v>
      </c>
      <c r="I673" s="48">
        <v>43428</v>
      </c>
      <c r="J673" s="48">
        <v>43466</v>
      </c>
      <c r="K673" s="48">
        <v>43585</v>
      </c>
      <c r="L673" s="40">
        <v>38</v>
      </c>
      <c r="M673" s="40">
        <v>157</v>
      </c>
      <c r="N673" s="40">
        <v>7855</v>
      </c>
      <c r="O673" s="42">
        <f t="shared" si="86"/>
        <v>55456.299999999996</v>
      </c>
      <c r="Q673" s="40">
        <v>1000</v>
      </c>
      <c r="R673" s="42">
        <f t="shared" si="85"/>
        <v>15</v>
      </c>
      <c r="S673" s="42">
        <f t="shared" si="87"/>
        <v>7060</v>
      </c>
      <c r="T673" s="40">
        <v>15000</v>
      </c>
      <c r="U673" s="40">
        <v>900</v>
      </c>
      <c r="W673" s="121"/>
      <c r="X673" s="40">
        <f t="shared" si="91"/>
        <v>945</v>
      </c>
      <c r="Y673" s="42">
        <f t="shared" si="88"/>
        <v>6671.7</v>
      </c>
      <c r="Z673" s="42">
        <f t="shared" si="89"/>
        <v>105900</v>
      </c>
      <c r="AA673" s="42">
        <f t="shared" si="90"/>
        <v>50443.700000000004</v>
      </c>
    </row>
    <row r="674" spans="1:27" hidden="1" x14ac:dyDescent="0.3">
      <c r="A674" s="40">
        <v>1211</v>
      </c>
      <c r="B674" s="40" t="s">
        <v>1678</v>
      </c>
      <c r="C674" s="40" t="s">
        <v>1681</v>
      </c>
      <c r="D674" s="91" t="s">
        <v>1682</v>
      </c>
      <c r="E674" s="40">
        <v>34.159999999999997</v>
      </c>
      <c r="F674" s="38" t="s">
        <v>1850</v>
      </c>
      <c r="G674" s="38" t="s">
        <v>787</v>
      </c>
      <c r="H674" s="40">
        <v>35</v>
      </c>
      <c r="I674" s="48">
        <v>43432</v>
      </c>
      <c r="J674" s="48">
        <v>43473</v>
      </c>
      <c r="K674" s="48">
        <v>43585</v>
      </c>
      <c r="L674" s="40">
        <v>41</v>
      </c>
      <c r="M674" s="40">
        <v>153</v>
      </c>
      <c r="N674" s="40">
        <v>7955</v>
      </c>
      <c r="O674" s="42">
        <f t="shared" si="86"/>
        <v>56162.299999999996</v>
      </c>
      <c r="Q674" s="40">
        <v>1000</v>
      </c>
      <c r="R674" s="42">
        <f t="shared" si="85"/>
        <v>15</v>
      </c>
      <c r="S674" s="42">
        <f t="shared" si="87"/>
        <v>7060</v>
      </c>
      <c r="T674" s="40">
        <v>15000</v>
      </c>
      <c r="U674" s="40">
        <v>900</v>
      </c>
      <c r="W674" s="121"/>
      <c r="X674" s="40">
        <f t="shared" si="91"/>
        <v>945</v>
      </c>
      <c r="Y674" s="42">
        <f t="shared" si="88"/>
        <v>6671.7</v>
      </c>
      <c r="Z674" s="42">
        <f t="shared" si="89"/>
        <v>105900</v>
      </c>
      <c r="AA674" s="42">
        <f t="shared" si="90"/>
        <v>49737.700000000004</v>
      </c>
    </row>
    <row r="675" spans="1:27" hidden="1" x14ac:dyDescent="0.3">
      <c r="A675" s="40">
        <v>1212</v>
      </c>
      <c r="B675" s="40" t="s">
        <v>1678</v>
      </c>
      <c r="C675" s="40" t="s">
        <v>1681</v>
      </c>
      <c r="D675" s="91" t="s">
        <v>1682</v>
      </c>
      <c r="E675" s="40">
        <v>34.22</v>
      </c>
      <c r="F675" s="38" t="s">
        <v>1844</v>
      </c>
      <c r="G675" s="38" t="s">
        <v>787</v>
      </c>
      <c r="H675" s="40">
        <v>35</v>
      </c>
      <c r="I675" s="48">
        <v>43434</v>
      </c>
      <c r="J675" s="48">
        <v>43472</v>
      </c>
      <c r="K675" s="48">
        <v>43580</v>
      </c>
      <c r="L675" s="40">
        <v>38</v>
      </c>
      <c r="M675" s="40">
        <v>146</v>
      </c>
      <c r="N675" s="40">
        <v>7755</v>
      </c>
      <c r="O675" s="42">
        <f t="shared" si="86"/>
        <v>54750.3</v>
      </c>
      <c r="Q675" s="40">
        <v>1000</v>
      </c>
      <c r="R675" s="42">
        <f t="shared" si="85"/>
        <v>15</v>
      </c>
      <c r="S675" s="42">
        <f t="shared" si="87"/>
        <v>7060</v>
      </c>
      <c r="T675" s="40">
        <v>15000</v>
      </c>
      <c r="U675" s="40">
        <v>980</v>
      </c>
      <c r="W675" s="121"/>
      <c r="X675" s="40">
        <f t="shared" si="91"/>
        <v>945</v>
      </c>
      <c r="Y675" s="42">
        <f t="shared" si="88"/>
        <v>6671.7</v>
      </c>
      <c r="Z675" s="42">
        <f t="shared" si="89"/>
        <v>105900</v>
      </c>
      <c r="AA675" s="42">
        <f t="shared" si="90"/>
        <v>51149.7</v>
      </c>
    </row>
    <row r="676" spans="1:27" hidden="1" x14ac:dyDescent="0.3">
      <c r="A676" s="40">
        <v>1213</v>
      </c>
      <c r="B676" s="40" t="s">
        <v>1678</v>
      </c>
      <c r="C676" s="40" t="s">
        <v>1681</v>
      </c>
      <c r="D676" s="91" t="s">
        <v>1682</v>
      </c>
      <c r="E676" s="40">
        <v>34.25</v>
      </c>
      <c r="F676" s="38" t="s">
        <v>1851</v>
      </c>
      <c r="G676" s="38" t="s">
        <v>793</v>
      </c>
      <c r="H676" s="40">
        <v>35</v>
      </c>
      <c r="I676" s="48">
        <v>43443</v>
      </c>
      <c r="J676" s="48">
        <v>43477</v>
      </c>
      <c r="K676" s="48">
        <v>43605</v>
      </c>
      <c r="L676" s="40">
        <v>34</v>
      </c>
      <c r="M676" s="40">
        <v>162</v>
      </c>
      <c r="N676" s="40">
        <v>7855</v>
      </c>
      <c r="O676" s="42">
        <f t="shared" si="86"/>
        <v>55456.299999999996</v>
      </c>
      <c r="Q676" s="40">
        <v>1000</v>
      </c>
      <c r="R676" s="42">
        <f t="shared" si="85"/>
        <v>15</v>
      </c>
      <c r="S676" s="42">
        <f t="shared" si="87"/>
        <v>7060</v>
      </c>
      <c r="T676" s="40">
        <v>15000</v>
      </c>
      <c r="U676" s="40">
        <v>900</v>
      </c>
      <c r="W676" s="121"/>
      <c r="X676" s="40">
        <f t="shared" si="91"/>
        <v>945</v>
      </c>
      <c r="Y676" s="42">
        <f t="shared" si="88"/>
        <v>6671.7</v>
      </c>
      <c r="Z676" s="42">
        <f t="shared" si="89"/>
        <v>105900</v>
      </c>
      <c r="AA676" s="42">
        <f t="shared" si="90"/>
        <v>50443.700000000004</v>
      </c>
    </row>
    <row r="677" spans="1:27" hidden="1" x14ac:dyDescent="0.3">
      <c r="A677" s="40">
        <v>1214</v>
      </c>
      <c r="B677" s="40" t="s">
        <v>1678</v>
      </c>
      <c r="C677" s="40" t="s">
        <v>1683</v>
      </c>
      <c r="D677" s="40" t="s">
        <v>1680</v>
      </c>
      <c r="E677" s="40">
        <v>33.01</v>
      </c>
      <c r="F677" s="38" t="s">
        <v>1852</v>
      </c>
      <c r="G677" s="38" t="s">
        <v>794</v>
      </c>
      <c r="H677" s="40">
        <v>35</v>
      </c>
      <c r="I677" s="48">
        <v>43435</v>
      </c>
      <c r="J677" s="48">
        <v>43474</v>
      </c>
      <c r="K677" s="48">
        <v>43580</v>
      </c>
      <c r="L677" s="40">
        <v>39</v>
      </c>
      <c r="M677" s="40">
        <v>145</v>
      </c>
      <c r="N677" s="40">
        <v>8456</v>
      </c>
      <c r="O677" s="42">
        <f t="shared" si="86"/>
        <v>59699.360000000001</v>
      </c>
      <c r="Q677" s="40">
        <v>990</v>
      </c>
      <c r="R677" s="42">
        <f t="shared" si="85"/>
        <v>10.888888888888889</v>
      </c>
      <c r="S677" s="42">
        <f t="shared" si="87"/>
        <v>6989.4</v>
      </c>
      <c r="T677" s="40">
        <v>10780</v>
      </c>
      <c r="U677" s="40">
        <v>595</v>
      </c>
      <c r="W677" s="121"/>
      <c r="X677" s="40">
        <f t="shared" si="91"/>
        <v>935</v>
      </c>
      <c r="Y677" s="42">
        <f t="shared" si="88"/>
        <v>6601.1</v>
      </c>
      <c r="Z677" s="42">
        <f t="shared" si="89"/>
        <v>76106.8</v>
      </c>
      <c r="AA677" s="42">
        <f t="shared" si="90"/>
        <v>16407.440000000002</v>
      </c>
    </row>
    <row r="678" spans="1:27" hidden="1" x14ac:dyDescent="0.3">
      <c r="A678" s="40">
        <v>1215</v>
      </c>
      <c r="B678" s="40" t="s">
        <v>1678</v>
      </c>
      <c r="C678" s="40" t="s">
        <v>1683</v>
      </c>
      <c r="D678" s="40" t="s">
        <v>1680</v>
      </c>
      <c r="E678" s="40">
        <v>33.06</v>
      </c>
      <c r="F678" s="38" t="s">
        <v>1853</v>
      </c>
      <c r="G678" s="38" t="s">
        <v>795</v>
      </c>
      <c r="H678" s="40">
        <v>35</v>
      </c>
      <c r="I678" s="48">
        <v>43435</v>
      </c>
      <c r="J678" s="48">
        <v>43473</v>
      </c>
      <c r="K678" s="48">
        <v>43577</v>
      </c>
      <c r="L678" s="40">
        <v>38</v>
      </c>
      <c r="M678" s="40">
        <v>142</v>
      </c>
      <c r="N678" s="40">
        <v>8196</v>
      </c>
      <c r="O678" s="42">
        <f t="shared" si="86"/>
        <v>57863.76</v>
      </c>
      <c r="Q678" s="40">
        <v>630</v>
      </c>
      <c r="R678" s="42">
        <f t="shared" si="85"/>
        <v>14</v>
      </c>
      <c r="S678" s="42">
        <f t="shared" si="87"/>
        <v>4447.8</v>
      </c>
      <c r="T678" s="40">
        <v>8820</v>
      </c>
      <c r="U678" s="40">
        <v>560</v>
      </c>
      <c r="W678" s="121"/>
      <c r="X678" s="40">
        <f t="shared" si="91"/>
        <v>575</v>
      </c>
      <c r="Y678" s="42">
        <f t="shared" si="88"/>
        <v>4059.4999999999995</v>
      </c>
      <c r="Z678" s="42">
        <f t="shared" si="89"/>
        <v>62269.200000000004</v>
      </c>
      <c r="AA678" s="42">
        <f t="shared" si="90"/>
        <v>4405.4400000000023</v>
      </c>
    </row>
    <row r="679" spans="1:27" hidden="1" x14ac:dyDescent="0.3">
      <c r="A679" s="40">
        <v>1216</v>
      </c>
      <c r="B679" s="40" t="s">
        <v>1678</v>
      </c>
      <c r="C679" s="40" t="s">
        <v>1683</v>
      </c>
      <c r="D679" s="40" t="s">
        <v>1680</v>
      </c>
      <c r="E679" s="40">
        <v>33.07</v>
      </c>
      <c r="F679" s="38" t="s">
        <v>1854</v>
      </c>
      <c r="G679" s="38" t="s">
        <v>796</v>
      </c>
      <c r="H679" s="40">
        <v>35</v>
      </c>
      <c r="I679" s="48">
        <v>43444</v>
      </c>
      <c r="J679" s="48">
        <v>43486</v>
      </c>
      <c r="K679" s="48">
        <v>43581</v>
      </c>
      <c r="L679" s="40">
        <v>42</v>
      </c>
      <c r="M679" s="40">
        <v>137</v>
      </c>
      <c r="N679" s="40">
        <v>8876</v>
      </c>
      <c r="O679" s="42">
        <f t="shared" si="86"/>
        <v>62664.56</v>
      </c>
      <c r="Q679" s="40">
        <v>770</v>
      </c>
      <c r="R679" s="42">
        <f t="shared" si="85"/>
        <v>14</v>
      </c>
      <c r="S679" s="42">
        <f t="shared" si="87"/>
        <v>5436.2</v>
      </c>
      <c r="T679" s="40">
        <v>10780</v>
      </c>
      <c r="U679" s="40">
        <v>595</v>
      </c>
      <c r="W679" s="121"/>
      <c r="X679" s="40">
        <f t="shared" si="91"/>
        <v>715</v>
      </c>
      <c r="Y679" s="42">
        <f t="shared" si="88"/>
        <v>5047.8999999999996</v>
      </c>
      <c r="Z679" s="42">
        <f t="shared" si="89"/>
        <v>76106.8</v>
      </c>
      <c r="AA679" s="42">
        <f t="shared" si="90"/>
        <v>13442.240000000005</v>
      </c>
    </row>
    <row r="680" spans="1:27" hidden="1" x14ac:dyDescent="0.3">
      <c r="A680" s="40">
        <v>1217</v>
      </c>
      <c r="B680" s="40" t="s">
        <v>1678</v>
      </c>
      <c r="C680" s="40" t="s">
        <v>1683</v>
      </c>
      <c r="D680" s="40" t="s">
        <v>1680</v>
      </c>
      <c r="E680" s="40">
        <v>33.14</v>
      </c>
      <c r="F680" s="38" t="s">
        <v>1981</v>
      </c>
      <c r="G680" s="38" t="s">
        <v>797</v>
      </c>
      <c r="H680" s="40">
        <v>35</v>
      </c>
      <c r="I680" s="48">
        <v>43434</v>
      </c>
      <c r="J680" s="48">
        <v>43647</v>
      </c>
      <c r="K680" s="48">
        <v>43576</v>
      </c>
      <c r="L680" s="40">
        <v>213</v>
      </c>
      <c r="M680" s="40">
        <v>142</v>
      </c>
      <c r="N680" s="40">
        <v>8076</v>
      </c>
      <c r="O680" s="42">
        <f t="shared" si="86"/>
        <v>57016.56</v>
      </c>
      <c r="Q680" s="40">
        <v>735</v>
      </c>
      <c r="R680" s="42">
        <f t="shared" si="85"/>
        <v>13.001360544217688</v>
      </c>
      <c r="S680" s="42">
        <f t="shared" si="87"/>
        <v>5189.0999999999995</v>
      </c>
      <c r="T680" s="40">
        <v>9556</v>
      </c>
      <c r="U680" s="40">
        <v>595</v>
      </c>
      <c r="W680" s="121"/>
      <c r="X680" s="40">
        <f t="shared" si="91"/>
        <v>680</v>
      </c>
      <c r="Y680" s="42">
        <f t="shared" si="88"/>
        <v>4800.7999999999993</v>
      </c>
      <c r="Z680" s="42">
        <f t="shared" si="89"/>
        <v>67465.36</v>
      </c>
      <c r="AA680" s="42">
        <f t="shared" si="90"/>
        <v>10448.800000000003</v>
      </c>
    </row>
    <row r="681" spans="1:27" hidden="1" x14ac:dyDescent="0.3">
      <c r="A681" s="40">
        <v>1218</v>
      </c>
      <c r="B681" s="40" t="s">
        <v>1678</v>
      </c>
      <c r="C681" s="40" t="s">
        <v>1683</v>
      </c>
      <c r="D681" s="40" t="s">
        <v>1680</v>
      </c>
      <c r="E681" s="40">
        <v>33.130000000000003</v>
      </c>
      <c r="F681" s="38" t="s">
        <v>1855</v>
      </c>
      <c r="G681" s="38" t="s">
        <v>798</v>
      </c>
      <c r="H681" s="40">
        <v>35</v>
      </c>
      <c r="I681" s="48">
        <v>43433</v>
      </c>
      <c r="J681" s="48">
        <v>43476</v>
      </c>
      <c r="K681" s="48">
        <v>43583</v>
      </c>
      <c r="L681" s="40">
        <v>43</v>
      </c>
      <c r="M681" s="40">
        <v>150</v>
      </c>
      <c r="N681" s="40">
        <v>9956</v>
      </c>
      <c r="O681" s="42">
        <f t="shared" si="86"/>
        <v>70289.36</v>
      </c>
      <c r="Q681" s="40">
        <v>735</v>
      </c>
      <c r="R681" s="42">
        <f t="shared" si="85"/>
        <v>14</v>
      </c>
      <c r="S681" s="42">
        <f t="shared" si="87"/>
        <v>5189.0999999999995</v>
      </c>
      <c r="T681" s="40">
        <v>10290</v>
      </c>
      <c r="U681" s="40">
        <v>595</v>
      </c>
      <c r="W681" s="121"/>
      <c r="X681" s="40">
        <f t="shared" si="91"/>
        <v>680</v>
      </c>
      <c r="Y681" s="42">
        <f t="shared" si="88"/>
        <v>4800.7999999999993</v>
      </c>
      <c r="Z681" s="42">
        <f t="shared" si="89"/>
        <v>72647.399999999994</v>
      </c>
      <c r="AA681" s="42">
        <f t="shared" si="90"/>
        <v>2358.0399999999936</v>
      </c>
    </row>
    <row r="682" spans="1:27" hidden="1" x14ac:dyDescent="0.3">
      <c r="A682" s="40">
        <v>1219</v>
      </c>
      <c r="B682" s="40" t="s">
        <v>1678</v>
      </c>
      <c r="C682" s="40" t="s">
        <v>1683</v>
      </c>
      <c r="D682" s="40" t="s">
        <v>1680</v>
      </c>
      <c r="E682" s="40">
        <v>33.18</v>
      </c>
      <c r="F682" s="38" t="s">
        <v>1856</v>
      </c>
      <c r="G682" s="38" t="s">
        <v>799</v>
      </c>
      <c r="H682" s="40">
        <v>35</v>
      </c>
      <c r="I682" s="48">
        <v>43426</v>
      </c>
      <c r="J682" s="48">
        <v>43470</v>
      </c>
      <c r="K682" s="48">
        <v>43573</v>
      </c>
      <c r="L682" s="40">
        <v>44</v>
      </c>
      <c r="M682" s="40">
        <v>147</v>
      </c>
      <c r="N682" s="40">
        <v>8046</v>
      </c>
      <c r="O682" s="42">
        <f t="shared" si="86"/>
        <v>56804.759999999995</v>
      </c>
      <c r="Q682" s="40">
        <v>735</v>
      </c>
      <c r="R682" s="42">
        <f t="shared" si="85"/>
        <v>14</v>
      </c>
      <c r="S682" s="42">
        <f t="shared" si="87"/>
        <v>5189.0999999999995</v>
      </c>
      <c r="T682" s="40">
        <v>10290</v>
      </c>
      <c r="U682" s="40">
        <v>565</v>
      </c>
      <c r="W682" s="121"/>
      <c r="X682" s="40">
        <f t="shared" si="91"/>
        <v>680</v>
      </c>
      <c r="Y682" s="42">
        <f t="shared" si="88"/>
        <v>4800.7999999999993</v>
      </c>
      <c r="Z682" s="42">
        <f t="shared" si="89"/>
        <v>72647.399999999994</v>
      </c>
      <c r="AA682" s="42">
        <f t="shared" si="90"/>
        <v>15842.64</v>
      </c>
    </row>
    <row r="683" spans="1:27" hidden="1" x14ac:dyDescent="0.3">
      <c r="A683" s="40">
        <v>1220</v>
      </c>
      <c r="B683" s="40" t="s">
        <v>1678</v>
      </c>
      <c r="C683" s="40" t="s">
        <v>1683</v>
      </c>
      <c r="D683" s="40" t="s">
        <v>1680</v>
      </c>
      <c r="E683" s="40">
        <v>33.200000000000003</v>
      </c>
      <c r="F683" s="38" t="s">
        <v>1857</v>
      </c>
      <c r="G683" s="38" t="s">
        <v>787</v>
      </c>
      <c r="H683" s="40">
        <v>35</v>
      </c>
      <c r="I683" s="48">
        <v>43429</v>
      </c>
      <c r="J683" s="48">
        <v>43472</v>
      </c>
      <c r="K683" s="48">
        <v>43572</v>
      </c>
      <c r="L683" s="40">
        <v>43</v>
      </c>
      <c r="M683" s="40">
        <v>143</v>
      </c>
      <c r="N683" s="40">
        <v>8486</v>
      </c>
      <c r="O683" s="42">
        <f t="shared" si="86"/>
        <v>59911.159999999996</v>
      </c>
      <c r="Q683" s="40">
        <v>735</v>
      </c>
      <c r="R683" s="42">
        <f t="shared" si="85"/>
        <v>14</v>
      </c>
      <c r="S683" s="42">
        <f t="shared" si="87"/>
        <v>5189.0999999999995</v>
      </c>
      <c r="T683" s="40">
        <v>10290</v>
      </c>
      <c r="U683" s="40">
        <v>665</v>
      </c>
      <c r="W683" s="121"/>
      <c r="X683" s="40">
        <f t="shared" si="91"/>
        <v>680</v>
      </c>
      <c r="Y683" s="42">
        <f t="shared" si="88"/>
        <v>4800.7999999999993</v>
      </c>
      <c r="Z683" s="42">
        <f t="shared" si="89"/>
        <v>72647.399999999994</v>
      </c>
      <c r="AA683" s="42">
        <f t="shared" si="90"/>
        <v>12736.239999999998</v>
      </c>
    </row>
    <row r="684" spans="1:27" hidden="1" x14ac:dyDescent="0.3">
      <c r="A684" s="40">
        <v>1221</v>
      </c>
      <c r="B684" s="40" t="s">
        <v>1678</v>
      </c>
      <c r="C684" s="40" t="s">
        <v>1683</v>
      </c>
      <c r="D684" s="40" t="s">
        <v>1680</v>
      </c>
      <c r="E684" s="40">
        <v>33.22</v>
      </c>
      <c r="F684" s="38" t="s">
        <v>1850</v>
      </c>
      <c r="G684" s="38" t="s">
        <v>800</v>
      </c>
      <c r="H684" s="40">
        <v>35</v>
      </c>
      <c r="I684" s="48">
        <v>43429</v>
      </c>
      <c r="J684" s="48">
        <v>43471</v>
      </c>
      <c r="K684" s="48">
        <v>43574</v>
      </c>
      <c r="L684" s="40">
        <v>42</v>
      </c>
      <c r="M684" s="40">
        <v>145</v>
      </c>
      <c r="N684" s="40">
        <v>8950</v>
      </c>
      <c r="O684" s="42">
        <f t="shared" si="86"/>
        <v>63187</v>
      </c>
      <c r="Q684" s="40">
        <v>665</v>
      </c>
      <c r="R684" s="42">
        <f t="shared" si="85"/>
        <v>14</v>
      </c>
      <c r="S684" s="42">
        <f t="shared" si="87"/>
        <v>4694.8999999999996</v>
      </c>
      <c r="T684" s="40">
        <v>9310</v>
      </c>
      <c r="U684" s="40">
        <v>560</v>
      </c>
      <c r="W684" s="121"/>
      <c r="X684" s="40">
        <f t="shared" si="91"/>
        <v>610</v>
      </c>
      <c r="Y684" s="42">
        <f t="shared" si="88"/>
        <v>4306.5999999999995</v>
      </c>
      <c r="Z684" s="42">
        <f t="shared" si="89"/>
        <v>65728.599999999991</v>
      </c>
      <c r="AA684" s="42">
        <f t="shared" si="90"/>
        <v>2541.5999999999913</v>
      </c>
    </row>
    <row r="685" spans="1:27" hidden="1" x14ac:dyDescent="0.3">
      <c r="A685" s="40">
        <v>1222</v>
      </c>
      <c r="B685" s="40" t="s">
        <v>1678</v>
      </c>
      <c r="C685" s="40" t="s">
        <v>1683</v>
      </c>
      <c r="D685" s="40" t="s">
        <v>1680</v>
      </c>
      <c r="E685" s="40">
        <v>33.229999999999997</v>
      </c>
      <c r="F685" s="38" t="s">
        <v>1982</v>
      </c>
      <c r="G685" s="38" t="s">
        <v>801</v>
      </c>
      <c r="H685" s="40">
        <v>35</v>
      </c>
      <c r="I685" s="48">
        <v>43438</v>
      </c>
      <c r="J685" s="48">
        <v>43479</v>
      </c>
      <c r="K685" s="48">
        <v>43583</v>
      </c>
      <c r="L685" s="40">
        <v>41</v>
      </c>
      <c r="M685" s="40">
        <v>145</v>
      </c>
      <c r="N685" s="40">
        <v>7605</v>
      </c>
      <c r="O685" s="42">
        <f t="shared" si="86"/>
        <v>53691.299999999996</v>
      </c>
      <c r="Q685" s="40">
        <v>735</v>
      </c>
      <c r="R685" s="42">
        <f t="shared" ref="R685:R711" si="92">T685/Q685</f>
        <v>14</v>
      </c>
      <c r="S685" s="42">
        <f t="shared" si="87"/>
        <v>5189.0999999999995</v>
      </c>
      <c r="T685" s="40">
        <v>10290</v>
      </c>
      <c r="U685" s="40">
        <v>595</v>
      </c>
      <c r="W685" s="121"/>
      <c r="X685" s="40">
        <f t="shared" si="91"/>
        <v>680</v>
      </c>
      <c r="Y685" s="42">
        <f t="shared" si="88"/>
        <v>4800.7999999999993</v>
      </c>
      <c r="Z685" s="42">
        <f t="shared" si="89"/>
        <v>72647.399999999994</v>
      </c>
      <c r="AA685" s="42">
        <f t="shared" si="90"/>
        <v>18956.099999999999</v>
      </c>
    </row>
    <row r="686" spans="1:27" hidden="1" x14ac:dyDescent="0.3">
      <c r="A686" s="40">
        <v>1223</v>
      </c>
      <c r="B686" s="40" t="s">
        <v>1678</v>
      </c>
      <c r="C686" s="40" t="s">
        <v>1683</v>
      </c>
      <c r="D686" s="40" t="s">
        <v>1680</v>
      </c>
      <c r="E686" s="40">
        <v>33.25</v>
      </c>
      <c r="F686" s="38" t="s">
        <v>1844</v>
      </c>
      <c r="G686" s="38" t="s">
        <v>787</v>
      </c>
      <c r="H686" s="40">
        <v>35</v>
      </c>
      <c r="I686" s="48">
        <v>43438</v>
      </c>
      <c r="J686" s="48">
        <v>43479</v>
      </c>
      <c r="K686" s="48">
        <v>43581</v>
      </c>
      <c r="L686" s="40">
        <v>41</v>
      </c>
      <c r="M686" s="40">
        <v>143</v>
      </c>
      <c r="N686" s="40">
        <v>8456</v>
      </c>
      <c r="O686" s="42">
        <f t="shared" si="86"/>
        <v>59699.360000000001</v>
      </c>
      <c r="Q686" s="40">
        <v>735</v>
      </c>
      <c r="R686" s="42">
        <f t="shared" si="92"/>
        <v>14</v>
      </c>
      <c r="S686" s="42">
        <f t="shared" si="87"/>
        <v>5189.0999999999995</v>
      </c>
      <c r="T686" s="40">
        <v>10290</v>
      </c>
      <c r="U686" s="40">
        <v>959</v>
      </c>
      <c r="W686" s="121"/>
      <c r="X686" s="40">
        <f t="shared" si="91"/>
        <v>680</v>
      </c>
      <c r="Y686" s="42">
        <f t="shared" si="88"/>
        <v>4800.7999999999993</v>
      </c>
      <c r="Z686" s="42">
        <f t="shared" si="89"/>
        <v>72647.399999999994</v>
      </c>
      <c r="AA686" s="42">
        <f t="shared" si="90"/>
        <v>12948.039999999994</v>
      </c>
    </row>
    <row r="687" spans="1:27" hidden="1" x14ac:dyDescent="0.3">
      <c r="A687" s="40">
        <v>1224</v>
      </c>
      <c r="B687" s="40" t="s">
        <v>1678</v>
      </c>
      <c r="C687" s="40" t="s">
        <v>1684</v>
      </c>
      <c r="D687" s="40" t="s">
        <v>1685</v>
      </c>
      <c r="E687" s="40">
        <v>31.13</v>
      </c>
      <c r="F687" s="38" t="s">
        <v>1846</v>
      </c>
      <c r="G687" s="38" t="s">
        <v>789</v>
      </c>
      <c r="H687" s="40">
        <v>35</v>
      </c>
      <c r="I687" s="48">
        <v>43429</v>
      </c>
      <c r="J687" s="48">
        <v>43461</v>
      </c>
      <c r="K687" s="48">
        <v>43575</v>
      </c>
      <c r="L687" s="40">
        <v>32</v>
      </c>
      <c r="M687" s="40">
        <v>146</v>
      </c>
      <c r="N687" s="40">
        <v>8516</v>
      </c>
      <c r="O687" s="42">
        <f t="shared" si="86"/>
        <v>60122.96</v>
      </c>
      <c r="Q687" s="40">
        <v>714</v>
      </c>
      <c r="R687" s="42">
        <f t="shared" si="92"/>
        <v>13</v>
      </c>
      <c r="S687" s="42">
        <f t="shared" si="87"/>
        <v>5040.8399999999992</v>
      </c>
      <c r="T687" s="40">
        <v>9282</v>
      </c>
      <c r="U687" s="40">
        <v>700</v>
      </c>
      <c r="W687" s="121"/>
      <c r="X687" s="40">
        <f t="shared" si="91"/>
        <v>659</v>
      </c>
      <c r="Y687" s="42">
        <f t="shared" si="88"/>
        <v>4652.54</v>
      </c>
      <c r="Z687" s="42">
        <f t="shared" si="89"/>
        <v>65530.919999999991</v>
      </c>
      <c r="AA687" s="42">
        <f t="shared" si="90"/>
        <v>5407.9599999999919</v>
      </c>
    </row>
    <row r="688" spans="1:27" hidden="1" x14ac:dyDescent="0.3">
      <c r="A688" s="40">
        <v>1225</v>
      </c>
      <c r="B688" s="40" t="s">
        <v>1678</v>
      </c>
      <c r="C688" s="40" t="s">
        <v>1684</v>
      </c>
      <c r="D688" s="40" t="s">
        <v>1685</v>
      </c>
      <c r="E688" s="40">
        <v>31.14</v>
      </c>
      <c r="F688" s="38" t="s">
        <v>1846</v>
      </c>
      <c r="G688" s="38" t="s">
        <v>789</v>
      </c>
      <c r="H688" s="40">
        <v>35</v>
      </c>
      <c r="I688" s="48">
        <v>43427</v>
      </c>
      <c r="J688" s="48">
        <v>43465</v>
      </c>
      <c r="K688" s="48">
        <v>43572</v>
      </c>
      <c r="L688" s="40">
        <v>38</v>
      </c>
      <c r="M688" s="40">
        <v>145</v>
      </c>
      <c r="N688" s="40">
        <v>8596</v>
      </c>
      <c r="O688" s="42">
        <f t="shared" si="86"/>
        <v>60687.759999999995</v>
      </c>
      <c r="Q688" s="40">
        <v>840</v>
      </c>
      <c r="R688" s="42">
        <f t="shared" si="92"/>
        <v>13</v>
      </c>
      <c r="S688" s="42">
        <f t="shared" si="87"/>
        <v>5930.4</v>
      </c>
      <c r="T688" s="40">
        <v>10920</v>
      </c>
      <c r="U688" s="40">
        <v>560</v>
      </c>
      <c r="W688" s="121"/>
      <c r="X688" s="40">
        <f t="shared" si="91"/>
        <v>785</v>
      </c>
      <c r="Y688" s="42">
        <f t="shared" si="88"/>
        <v>5542.0999999999995</v>
      </c>
      <c r="Z688" s="42">
        <f t="shared" si="89"/>
        <v>77095.199999999997</v>
      </c>
      <c r="AA688" s="42">
        <f t="shared" si="90"/>
        <v>16407.440000000002</v>
      </c>
    </row>
    <row r="689" spans="1:27" hidden="1" x14ac:dyDescent="0.3">
      <c r="A689" s="40">
        <v>1226</v>
      </c>
      <c r="B689" s="40" t="s">
        <v>1678</v>
      </c>
      <c r="C689" s="40" t="s">
        <v>1684</v>
      </c>
      <c r="D689" s="40" t="s">
        <v>1685</v>
      </c>
      <c r="E689" s="40">
        <v>31.16</v>
      </c>
      <c r="F689" s="38" t="s">
        <v>1847</v>
      </c>
      <c r="G689" s="38" t="s">
        <v>790</v>
      </c>
      <c r="H689" s="40">
        <v>35</v>
      </c>
      <c r="I689" s="48">
        <v>43431</v>
      </c>
      <c r="J689" s="48">
        <v>43472</v>
      </c>
      <c r="K689" s="48">
        <v>43575</v>
      </c>
      <c r="L689" s="40">
        <v>41</v>
      </c>
      <c r="M689" s="40">
        <v>144</v>
      </c>
      <c r="N689" s="40">
        <v>9111</v>
      </c>
      <c r="O689" s="42">
        <f t="shared" si="86"/>
        <v>64323.659999999989</v>
      </c>
      <c r="Q689" s="40">
        <v>770</v>
      </c>
      <c r="R689" s="42">
        <f t="shared" si="92"/>
        <v>13</v>
      </c>
      <c r="S689" s="42">
        <f t="shared" si="87"/>
        <v>5436.2</v>
      </c>
      <c r="T689" s="40">
        <v>10010</v>
      </c>
      <c r="U689" s="40">
        <v>560</v>
      </c>
      <c r="W689" s="121"/>
      <c r="X689" s="40">
        <f t="shared" si="91"/>
        <v>715</v>
      </c>
      <c r="Y689" s="42">
        <f t="shared" si="88"/>
        <v>5047.8999999999996</v>
      </c>
      <c r="Z689" s="42">
        <f t="shared" si="89"/>
        <v>70670.599999999991</v>
      </c>
      <c r="AA689" s="42">
        <f t="shared" si="90"/>
        <v>6346.9400000000023</v>
      </c>
    </row>
    <row r="690" spans="1:27" hidden="1" x14ac:dyDescent="0.3">
      <c r="A690" s="40">
        <v>1227</v>
      </c>
      <c r="B690" s="40" t="s">
        <v>1678</v>
      </c>
      <c r="C690" s="40" t="s">
        <v>1684</v>
      </c>
      <c r="D690" s="40" t="s">
        <v>1685</v>
      </c>
      <c r="E690" s="40">
        <v>31.19</v>
      </c>
      <c r="F690" s="38" t="s">
        <v>1848</v>
      </c>
      <c r="G690" s="38" t="s">
        <v>791</v>
      </c>
      <c r="H690" s="40">
        <v>35</v>
      </c>
      <c r="I690" s="48">
        <v>43435</v>
      </c>
      <c r="J690" s="48">
        <v>43482</v>
      </c>
      <c r="K690" s="48">
        <v>43575</v>
      </c>
      <c r="L690" s="40">
        <v>47</v>
      </c>
      <c r="M690" s="40">
        <v>140</v>
      </c>
      <c r="N690" s="40">
        <v>9076</v>
      </c>
      <c r="O690" s="42">
        <f t="shared" si="86"/>
        <v>64076.55999999999</v>
      </c>
      <c r="Q690" s="40">
        <v>700</v>
      </c>
      <c r="R690" s="42">
        <f t="shared" si="92"/>
        <v>13</v>
      </c>
      <c r="S690" s="42">
        <f t="shared" si="87"/>
        <v>4942</v>
      </c>
      <c r="T690" s="40">
        <v>9100</v>
      </c>
      <c r="U690" s="40">
        <v>645</v>
      </c>
      <c r="W690" s="121"/>
      <c r="X690" s="40">
        <f t="shared" si="91"/>
        <v>645</v>
      </c>
      <c r="Y690" s="42">
        <f t="shared" si="88"/>
        <v>4553.7</v>
      </c>
      <c r="Z690" s="42">
        <f t="shared" si="89"/>
        <v>64246</v>
      </c>
      <c r="AA690" s="42">
        <f t="shared" si="90"/>
        <v>169.4400000000096</v>
      </c>
    </row>
    <row r="691" spans="1:27" hidden="1" x14ac:dyDescent="0.3">
      <c r="A691" s="40">
        <v>1228</v>
      </c>
      <c r="B691" s="40" t="s">
        <v>1678</v>
      </c>
      <c r="C691" s="40" t="s">
        <v>1684</v>
      </c>
      <c r="D691" s="40" t="s">
        <v>1685</v>
      </c>
      <c r="E691" s="40">
        <v>31.18</v>
      </c>
      <c r="F691" s="38" t="s">
        <v>1849</v>
      </c>
      <c r="G691" s="38" t="s">
        <v>792</v>
      </c>
      <c r="H691" s="40">
        <v>35</v>
      </c>
      <c r="I691" s="48">
        <v>43441</v>
      </c>
      <c r="J691" s="48">
        <v>43480</v>
      </c>
      <c r="K691" s="48">
        <v>43556</v>
      </c>
      <c r="L691" s="40">
        <v>39</v>
      </c>
      <c r="M691" s="40">
        <v>115</v>
      </c>
      <c r="N691" s="40">
        <v>8326</v>
      </c>
      <c r="O691" s="42">
        <f t="shared" si="86"/>
        <v>58781.56</v>
      </c>
      <c r="Q691" s="40">
        <v>805</v>
      </c>
      <c r="R691" s="42">
        <f t="shared" si="92"/>
        <v>14</v>
      </c>
      <c r="S691" s="42">
        <f t="shared" si="87"/>
        <v>5683.3</v>
      </c>
      <c r="T691" s="40">
        <v>11270</v>
      </c>
      <c r="U691" s="40">
        <v>588</v>
      </c>
      <c r="W691" s="121"/>
      <c r="X691" s="40">
        <f t="shared" ref="X691:X711" si="93">Q691-55</f>
        <v>750</v>
      </c>
      <c r="Y691" s="42">
        <f t="shared" si="88"/>
        <v>5294.9999999999991</v>
      </c>
      <c r="Z691" s="42">
        <f t="shared" si="89"/>
        <v>79566.2</v>
      </c>
      <c r="AA691" s="42">
        <f t="shared" si="90"/>
        <v>20784.64</v>
      </c>
    </row>
    <row r="692" spans="1:27" hidden="1" x14ac:dyDescent="0.3">
      <c r="A692" s="40">
        <v>1229</v>
      </c>
      <c r="B692" s="40" t="s">
        <v>1678</v>
      </c>
      <c r="C692" s="40" t="s">
        <v>1684</v>
      </c>
      <c r="D692" s="40" t="s">
        <v>1685</v>
      </c>
      <c r="E692" s="40">
        <v>31.17</v>
      </c>
      <c r="F692" s="38" t="s">
        <v>1850</v>
      </c>
      <c r="G692" s="38" t="s">
        <v>787</v>
      </c>
      <c r="H692" s="40">
        <v>35</v>
      </c>
      <c r="I692" s="48">
        <v>43443</v>
      </c>
      <c r="J692" s="48">
        <v>43476</v>
      </c>
      <c r="K692" s="48">
        <v>43588</v>
      </c>
      <c r="L692" s="40">
        <v>33</v>
      </c>
      <c r="M692" s="40">
        <v>145</v>
      </c>
      <c r="N692" s="40">
        <v>9021</v>
      </c>
      <c r="O692" s="42">
        <f t="shared" si="86"/>
        <v>63688.259999999995</v>
      </c>
      <c r="Q692" s="40">
        <v>700</v>
      </c>
      <c r="R692" s="42">
        <f t="shared" si="92"/>
        <v>13</v>
      </c>
      <c r="S692" s="42">
        <f t="shared" si="87"/>
        <v>4942</v>
      </c>
      <c r="T692" s="40">
        <v>9100</v>
      </c>
      <c r="U692" s="40">
        <v>645</v>
      </c>
      <c r="W692" s="121"/>
      <c r="X692" s="40">
        <f t="shared" si="93"/>
        <v>645</v>
      </c>
      <c r="Y692" s="42">
        <f t="shared" si="88"/>
        <v>4553.7</v>
      </c>
      <c r="Z692" s="42">
        <f t="shared" si="89"/>
        <v>64246</v>
      </c>
      <c r="AA692" s="42">
        <f t="shared" si="90"/>
        <v>557.74000000000524</v>
      </c>
    </row>
    <row r="693" spans="1:27" hidden="1" x14ac:dyDescent="0.3">
      <c r="A693" s="40">
        <v>1230</v>
      </c>
      <c r="B693" s="40" t="s">
        <v>1678</v>
      </c>
      <c r="C693" s="40" t="s">
        <v>1684</v>
      </c>
      <c r="D693" s="40" t="s">
        <v>1685</v>
      </c>
      <c r="E693" s="40">
        <v>31.23</v>
      </c>
      <c r="F693" s="38" t="s">
        <v>1844</v>
      </c>
      <c r="G693" s="38" t="s">
        <v>787</v>
      </c>
      <c r="H693" s="40">
        <v>35</v>
      </c>
      <c r="I693" s="48">
        <v>43440</v>
      </c>
      <c r="J693" s="48">
        <v>43477</v>
      </c>
      <c r="K693" s="48">
        <v>43576</v>
      </c>
      <c r="L693" s="40">
        <v>37</v>
      </c>
      <c r="M693" s="40">
        <v>136</v>
      </c>
      <c r="N693" s="40">
        <v>8630</v>
      </c>
      <c r="O693" s="42">
        <f t="shared" si="86"/>
        <v>60927.8</v>
      </c>
      <c r="Q693" s="40">
        <v>770</v>
      </c>
      <c r="R693" s="42">
        <f t="shared" si="92"/>
        <v>140.01298701298703</v>
      </c>
      <c r="S693" s="42">
        <f t="shared" si="87"/>
        <v>5436.2</v>
      </c>
      <c r="T693" s="40">
        <v>107810</v>
      </c>
      <c r="U693" s="40">
        <v>630</v>
      </c>
      <c r="W693" s="121"/>
      <c r="X693" s="40">
        <f t="shared" si="93"/>
        <v>715</v>
      </c>
      <c r="Y693" s="42">
        <f t="shared" si="88"/>
        <v>5047.8999999999996</v>
      </c>
      <c r="Z693" s="42">
        <f t="shared" si="89"/>
        <v>761138.60000000009</v>
      </c>
      <c r="AA693" s="42">
        <f t="shared" si="90"/>
        <v>700210.8</v>
      </c>
    </row>
    <row r="694" spans="1:27" hidden="1" x14ac:dyDescent="0.3">
      <c r="A694" s="40">
        <v>1231</v>
      </c>
      <c r="B694" s="40" t="s">
        <v>1678</v>
      </c>
      <c r="C694" s="40" t="s">
        <v>1684</v>
      </c>
      <c r="D694" s="40" t="s">
        <v>1685</v>
      </c>
      <c r="E694" s="40">
        <v>31.22</v>
      </c>
      <c r="F694" s="38" t="s">
        <v>1851</v>
      </c>
      <c r="G694" s="38" t="s">
        <v>793</v>
      </c>
      <c r="H694" s="40">
        <v>35</v>
      </c>
      <c r="I694" s="48">
        <v>43438</v>
      </c>
      <c r="J694" s="48">
        <v>43482</v>
      </c>
      <c r="K694" s="48">
        <v>43581</v>
      </c>
      <c r="L694" s="40">
        <v>44</v>
      </c>
      <c r="M694" s="40">
        <v>143</v>
      </c>
      <c r="N694" s="40">
        <v>8511</v>
      </c>
      <c r="O694" s="42">
        <f t="shared" si="86"/>
        <v>60087.66</v>
      </c>
      <c r="Q694" s="40">
        <v>770</v>
      </c>
      <c r="R694" s="42">
        <f t="shared" si="92"/>
        <v>14</v>
      </c>
      <c r="S694" s="42">
        <f t="shared" si="87"/>
        <v>5436.2</v>
      </c>
      <c r="T694" s="40">
        <v>10780</v>
      </c>
      <c r="U694" s="40">
        <v>560</v>
      </c>
      <c r="W694" s="121"/>
      <c r="X694" s="40">
        <f t="shared" si="93"/>
        <v>715</v>
      </c>
      <c r="Y694" s="42">
        <f t="shared" si="88"/>
        <v>5047.8999999999996</v>
      </c>
      <c r="Z694" s="42">
        <f t="shared" si="89"/>
        <v>76106.8</v>
      </c>
      <c r="AA694" s="42">
        <f t="shared" si="90"/>
        <v>16019.14</v>
      </c>
    </row>
    <row r="695" spans="1:27" hidden="1" x14ac:dyDescent="0.3">
      <c r="A695" s="40">
        <v>1232</v>
      </c>
      <c r="B695" s="40" t="s">
        <v>1678</v>
      </c>
      <c r="C695" s="40" t="s">
        <v>1686</v>
      </c>
      <c r="D695" s="40" t="s">
        <v>1685</v>
      </c>
      <c r="E695" s="40">
        <v>30.05</v>
      </c>
      <c r="F695" s="38" t="s">
        <v>1852</v>
      </c>
      <c r="G695" s="38" t="s">
        <v>794</v>
      </c>
      <c r="H695" s="40">
        <v>35</v>
      </c>
      <c r="I695" s="48">
        <v>43426</v>
      </c>
      <c r="J695" s="48">
        <v>43469</v>
      </c>
      <c r="K695" s="48">
        <v>43567</v>
      </c>
      <c r="L695" s="40">
        <v>43</v>
      </c>
      <c r="M695" s="40">
        <v>141</v>
      </c>
      <c r="N695" s="40">
        <v>7726</v>
      </c>
      <c r="O695" s="42">
        <f t="shared" si="86"/>
        <v>54545.56</v>
      </c>
      <c r="Q695" s="40">
        <v>880</v>
      </c>
      <c r="R695" s="42">
        <f t="shared" si="92"/>
        <v>14</v>
      </c>
      <c r="S695" s="42">
        <f t="shared" si="87"/>
        <v>6212.8</v>
      </c>
      <c r="T695" s="40">
        <v>12320</v>
      </c>
      <c r="U695" s="40">
        <v>630</v>
      </c>
      <c r="W695" s="121"/>
      <c r="X695" s="40">
        <f t="shared" si="93"/>
        <v>825</v>
      </c>
      <c r="Y695" s="42">
        <f t="shared" si="88"/>
        <v>5824.5</v>
      </c>
      <c r="Z695" s="42">
        <f t="shared" si="89"/>
        <v>86979.199999999997</v>
      </c>
      <c r="AA695" s="42">
        <f t="shared" si="90"/>
        <v>32433.64</v>
      </c>
    </row>
    <row r="696" spans="1:27" hidden="1" x14ac:dyDescent="0.3">
      <c r="A696" s="40">
        <v>1233</v>
      </c>
      <c r="B696" s="40" t="s">
        <v>1678</v>
      </c>
      <c r="C696" s="40" t="s">
        <v>1686</v>
      </c>
      <c r="D696" s="40" t="s">
        <v>1685</v>
      </c>
      <c r="E696" s="40">
        <v>30.06</v>
      </c>
      <c r="F696" s="38" t="s">
        <v>1853</v>
      </c>
      <c r="G696" s="38" t="s">
        <v>795</v>
      </c>
      <c r="H696" s="40">
        <v>35</v>
      </c>
      <c r="I696" s="48">
        <v>43429</v>
      </c>
      <c r="J696" s="48">
        <v>43474</v>
      </c>
      <c r="K696" s="48">
        <v>43579</v>
      </c>
      <c r="L696" s="40">
        <v>45</v>
      </c>
      <c r="M696" s="40">
        <v>150</v>
      </c>
      <c r="N696" s="40">
        <v>8076</v>
      </c>
      <c r="O696" s="42">
        <f t="shared" si="86"/>
        <v>57016.56</v>
      </c>
      <c r="Q696" s="40">
        <v>770</v>
      </c>
      <c r="R696" s="42">
        <f t="shared" si="92"/>
        <v>14</v>
      </c>
      <c r="S696" s="42">
        <f t="shared" si="87"/>
        <v>5436.2</v>
      </c>
      <c r="T696" s="40">
        <v>10780</v>
      </c>
      <c r="U696" s="40">
        <v>630</v>
      </c>
      <c r="W696" s="121"/>
      <c r="X696" s="40">
        <f t="shared" si="93"/>
        <v>715</v>
      </c>
      <c r="Y696" s="42">
        <f t="shared" si="88"/>
        <v>5047.8999999999996</v>
      </c>
      <c r="Z696" s="42">
        <f t="shared" si="89"/>
        <v>76106.8</v>
      </c>
      <c r="AA696" s="42">
        <f t="shared" si="90"/>
        <v>19090.240000000005</v>
      </c>
    </row>
    <row r="697" spans="1:27" hidden="1" x14ac:dyDescent="0.3">
      <c r="A697" s="40">
        <v>1234</v>
      </c>
      <c r="B697" s="40" t="s">
        <v>1678</v>
      </c>
      <c r="C697" s="40" t="s">
        <v>1686</v>
      </c>
      <c r="D697" s="40" t="s">
        <v>1685</v>
      </c>
      <c r="E697" s="40">
        <v>30.18</v>
      </c>
      <c r="F697" s="38" t="s">
        <v>1854</v>
      </c>
      <c r="G697" s="38" t="s">
        <v>796</v>
      </c>
      <c r="H697" s="40">
        <v>35</v>
      </c>
      <c r="I697" s="48">
        <v>43432</v>
      </c>
      <c r="J697" s="48">
        <v>43472</v>
      </c>
      <c r="K697" s="48">
        <v>43576</v>
      </c>
      <c r="L697" s="40">
        <v>40</v>
      </c>
      <c r="M697" s="40">
        <v>144</v>
      </c>
      <c r="N697" s="40">
        <v>7975</v>
      </c>
      <c r="O697" s="42">
        <f t="shared" si="86"/>
        <v>56303.5</v>
      </c>
      <c r="Q697" s="40">
        <v>700</v>
      </c>
      <c r="R697" s="42">
        <f t="shared" si="92"/>
        <v>14</v>
      </c>
      <c r="S697" s="42">
        <f t="shared" si="87"/>
        <v>4942</v>
      </c>
      <c r="T697" s="40">
        <v>9800</v>
      </c>
      <c r="U697" s="40">
        <v>560</v>
      </c>
      <c r="W697" s="121"/>
      <c r="X697" s="40">
        <f t="shared" si="93"/>
        <v>645</v>
      </c>
      <c r="Y697" s="42">
        <f t="shared" si="88"/>
        <v>4553.7</v>
      </c>
      <c r="Z697" s="42">
        <f t="shared" si="89"/>
        <v>69188</v>
      </c>
      <c r="AA697" s="42">
        <f t="shared" si="90"/>
        <v>12884.5</v>
      </c>
    </row>
    <row r="698" spans="1:27" hidden="1" x14ac:dyDescent="0.3">
      <c r="A698" s="40">
        <v>1235</v>
      </c>
      <c r="B698" s="40" t="s">
        <v>1678</v>
      </c>
      <c r="C698" s="40" t="s">
        <v>1686</v>
      </c>
      <c r="D698" s="40" t="s">
        <v>1685</v>
      </c>
      <c r="E698" s="40">
        <v>30.19</v>
      </c>
      <c r="F698" s="38" t="s">
        <v>1981</v>
      </c>
      <c r="G698" s="38" t="s">
        <v>797</v>
      </c>
      <c r="H698" s="40">
        <v>35</v>
      </c>
      <c r="I698" s="48">
        <v>43432</v>
      </c>
      <c r="J698" s="48">
        <v>43468</v>
      </c>
      <c r="K698" s="48">
        <v>43575</v>
      </c>
      <c r="L698" s="40">
        <v>36</v>
      </c>
      <c r="M698" s="40">
        <v>143</v>
      </c>
      <c r="N698" s="40">
        <v>8051</v>
      </c>
      <c r="O698" s="42">
        <f t="shared" si="86"/>
        <v>56840.06</v>
      </c>
      <c r="Q698" s="40">
        <v>805</v>
      </c>
      <c r="R698" s="42">
        <f t="shared" si="92"/>
        <v>14</v>
      </c>
      <c r="S698" s="42">
        <f t="shared" si="87"/>
        <v>5683.3</v>
      </c>
      <c r="T698" s="40">
        <v>11270</v>
      </c>
      <c r="U698" s="40">
        <v>595</v>
      </c>
      <c r="W698" s="121"/>
      <c r="X698" s="40">
        <f t="shared" si="93"/>
        <v>750</v>
      </c>
      <c r="Y698" s="42">
        <f t="shared" si="88"/>
        <v>5294.9999999999991</v>
      </c>
      <c r="Z698" s="42">
        <f t="shared" si="89"/>
        <v>79566.2</v>
      </c>
      <c r="AA698" s="42">
        <f t="shared" si="90"/>
        <v>22726.14</v>
      </c>
    </row>
    <row r="699" spans="1:27" hidden="1" x14ac:dyDescent="0.3">
      <c r="A699" s="40">
        <v>1236</v>
      </c>
      <c r="B699" s="40" t="s">
        <v>1678</v>
      </c>
      <c r="C699" s="40" t="s">
        <v>1686</v>
      </c>
      <c r="D699" s="40" t="s">
        <v>1685</v>
      </c>
      <c r="E699" s="40">
        <v>30.21</v>
      </c>
      <c r="F699" s="38" t="s">
        <v>1855</v>
      </c>
      <c r="G699" s="38" t="s">
        <v>798</v>
      </c>
      <c r="H699" s="40">
        <v>35</v>
      </c>
      <c r="I699" s="48">
        <v>43430</v>
      </c>
      <c r="J699" s="48">
        <v>43459</v>
      </c>
      <c r="K699" s="48">
        <v>43575</v>
      </c>
      <c r="L699" s="40">
        <v>29</v>
      </c>
      <c r="M699" s="40">
        <v>145</v>
      </c>
      <c r="N699" s="40">
        <v>8226</v>
      </c>
      <c r="O699" s="42">
        <f t="shared" si="86"/>
        <v>58075.56</v>
      </c>
      <c r="Q699" s="40">
        <v>665</v>
      </c>
      <c r="R699" s="42">
        <f t="shared" si="92"/>
        <v>14</v>
      </c>
      <c r="S699" s="42">
        <f t="shared" si="87"/>
        <v>4694.8999999999996</v>
      </c>
      <c r="T699" s="40">
        <v>9310</v>
      </c>
      <c r="U699" s="40">
        <v>560</v>
      </c>
      <c r="W699" s="121"/>
      <c r="X699" s="40">
        <f t="shared" si="93"/>
        <v>610</v>
      </c>
      <c r="Y699" s="42">
        <f t="shared" si="88"/>
        <v>4306.5999999999995</v>
      </c>
      <c r="Z699" s="42">
        <f t="shared" si="89"/>
        <v>65728.599999999991</v>
      </c>
      <c r="AA699" s="42">
        <f t="shared" si="90"/>
        <v>7653.0399999999936</v>
      </c>
    </row>
    <row r="700" spans="1:27" hidden="1" x14ac:dyDescent="0.3">
      <c r="A700" s="40">
        <v>1237</v>
      </c>
      <c r="B700" s="40" t="s">
        <v>1678</v>
      </c>
      <c r="C700" s="40" t="s">
        <v>1686</v>
      </c>
      <c r="D700" s="40" t="s">
        <v>1685</v>
      </c>
      <c r="E700" s="40">
        <v>30.23</v>
      </c>
      <c r="F700" s="38" t="s">
        <v>1856</v>
      </c>
      <c r="G700" s="38" t="s">
        <v>799</v>
      </c>
      <c r="H700" s="40">
        <v>35</v>
      </c>
      <c r="I700" s="48">
        <v>43427</v>
      </c>
      <c r="J700" s="48">
        <v>43478</v>
      </c>
      <c r="K700" s="48">
        <v>43572</v>
      </c>
      <c r="L700" s="40">
        <v>51</v>
      </c>
      <c r="M700" s="40">
        <v>145</v>
      </c>
      <c r="N700" s="40">
        <v>8056</v>
      </c>
      <c r="O700" s="42">
        <f t="shared" si="86"/>
        <v>56875.360000000001</v>
      </c>
      <c r="Q700" s="40">
        <v>770</v>
      </c>
      <c r="R700" s="42">
        <f t="shared" si="92"/>
        <v>14</v>
      </c>
      <c r="S700" s="42">
        <f t="shared" si="87"/>
        <v>5436.2</v>
      </c>
      <c r="T700" s="40">
        <v>10780</v>
      </c>
      <c r="U700" s="40">
        <v>910</v>
      </c>
      <c r="W700" s="121"/>
      <c r="X700" s="40">
        <f t="shared" si="93"/>
        <v>715</v>
      </c>
      <c r="Y700" s="42">
        <f t="shared" si="88"/>
        <v>5047.8999999999996</v>
      </c>
      <c r="Z700" s="42">
        <f t="shared" si="89"/>
        <v>76106.8</v>
      </c>
      <c r="AA700" s="42">
        <f t="shared" si="90"/>
        <v>19231.440000000002</v>
      </c>
    </row>
    <row r="701" spans="1:27" hidden="1" x14ac:dyDescent="0.3">
      <c r="A701" s="40">
        <v>1238</v>
      </c>
      <c r="B701" s="40" t="s">
        <v>1678</v>
      </c>
      <c r="C701" s="40" t="s">
        <v>1686</v>
      </c>
      <c r="D701" s="40" t="s">
        <v>1685</v>
      </c>
      <c r="E701" s="40">
        <v>30.25</v>
      </c>
      <c r="F701" s="38" t="s">
        <v>1857</v>
      </c>
      <c r="G701" s="38" t="s">
        <v>787</v>
      </c>
      <c r="H701" s="40">
        <v>35</v>
      </c>
      <c r="I701" s="48">
        <v>43433</v>
      </c>
      <c r="J701" s="48">
        <v>43476</v>
      </c>
      <c r="K701" s="48">
        <v>43580</v>
      </c>
      <c r="L701" s="40">
        <v>43</v>
      </c>
      <c r="M701" s="40">
        <v>147</v>
      </c>
      <c r="N701" s="40">
        <v>7776</v>
      </c>
      <c r="O701" s="42">
        <f t="shared" si="86"/>
        <v>54898.559999999998</v>
      </c>
      <c r="Q701" s="40">
        <v>735</v>
      </c>
      <c r="R701" s="42">
        <f t="shared" si="92"/>
        <v>14</v>
      </c>
      <c r="S701" s="42">
        <f t="shared" si="87"/>
        <v>5189.0999999999995</v>
      </c>
      <c r="T701" s="40">
        <v>10290</v>
      </c>
      <c r="U701" s="40">
        <v>630</v>
      </c>
      <c r="W701" s="121"/>
      <c r="X701" s="40">
        <f t="shared" si="93"/>
        <v>680</v>
      </c>
      <c r="Y701" s="42">
        <f t="shared" si="88"/>
        <v>4800.7999999999993</v>
      </c>
      <c r="Z701" s="42">
        <f t="shared" si="89"/>
        <v>72647.399999999994</v>
      </c>
      <c r="AA701" s="42">
        <f t="shared" si="90"/>
        <v>17748.839999999997</v>
      </c>
    </row>
    <row r="702" spans="1:27" hidden="1" x14ac:dyDescent="0.3">
      <c r="A702" s="40">
        <v>1239</v>
      </c>
      <c r="B702" s="40" t="s">
        <v>1678</v>
      </c>
      <c r="C702" s="40" t="s">
        <v>1687</v>
      </c>
      <c r="D702" s="40" t="s">
        <v>124</v>
      </c>
      <c r="E702" s="40">
        <v>35.01</v>
      </c>
      <c r="F702" s="38" t="s">
        <v>1850</v>
      </c>
      <c r="G702" s="38" t="s">
        <v>800</v>
      </c>
      <c r="H702" s="40">
        <v>35</v>
      </c>
      <c r="I702" s="48">
        <v>43426</v>
      </c>
      <c r="J702" s="48">
        <v>43470</v>
      </c>
      <c r="K702" s="48">
        <v>43586</v>
      </c>
      <c r="L702" s="40">
        <v>44</v>
      </c>
      <c r="M702" s="40">
        <v>160</v>
      </c>
      <c r="N702" s="40">
        <v>8005</v>
      </c>
      <c r="O702" s="42">
        <f t="shared" si="86"/>
        <v>56515.3</v>
      </c>
      <c r="Q702" s="40">
        <v>960</v>
      </c>
      <c r="R702" s="42">
        <f t="shared" si="92"/>
        <v>15</v>
      </c>
      <c r="S702" s="42">
        <f t="shared" si="87"/>
        <v>6777.5999999999995</v>
      </c>
      <c r="T702" s="40">
        <v>14400</v>
      </c>
      <c r="U702" s="40">
        <v>840</v>
      </c>
      <c r="W702" s="121"/>
      <c r="X702" s="40">
        <f t="shared" si="93"/>
        <v>905</v>
      </c>
      <c r="Y702" s="42">
        <f t="shared" si="88"/>
        <v>6389.3</v>
      </c>
      <c r="Z702" s="42">
        <f t="shared" si="89"/>
        <v>101663.99999999999</v>
      </c>
      <c r="AA702" s="42">
        <f t="shared" si="90"/>
        <v>45148.699999999983</v>
      </c>
    </row>
    <row r="703" spans="1:27" hidden="1" x14ac:dyDescent="0.3">
      <c r="A703" s="40">
        <v>1240</v>
      </c>
      <c r="B703" s="40" t="s">
        <v>1678</v>
      </c>
      <c r="C703" s="40" t="s">
        <v>1687</v>
      </c>
      <c r="D703" s="40" t="s">
        <v>124</v>
      </c>
      <c r="E703" s="40">
        <v>35.020000000000003</v>
      </c>
      <c r="F703" s="38" t="s">
        <v>1982</v>
      </c>
      <c r="G703" s="38" t="s">
        <v>801</v>
      </c>
      <c r="H703" s="40">
        <v>35</v>
      </c>
      <c r="I703" s="48">
        <v>43430</v>
      </c>
      <c r="J703" s="48">
        <v>43467</v>
      </c>
      <c r="K703" s="48">
        <v>43584</v>
      </c>
      <c r="L703" s="40">
        <v>37</v>
      </c>
      <c r="M703" s="40">
        <v>154</v>
      </c>
      <c r="N703" s="40">
        <v>7665</v>
      </c>
      <c r="O703" s="42">
        <f t="shared" si="86"/>
        <v>54114.9</v>
      </c>
      <c r="Q703" s="40">
        <v>840</v>
      </c>
      <c r="R703" s="42">
        <f t="shared" si="92"/>
        <v>15</v>
      </c>
      <c r="S703" s="42">
        <f t="shared" si="87"/>
        <v>5930.4</v>
      </c>
      <c r="T703" s="40">
        <v>12600</v>
      </c>
      <c r="U703" s="40">
        <v>800</v>
      </c>
      <c r="W703" s="121"/>
      <c r="X703" s="40">
        <f t="shared" si="93"/>
        <v>785</v>
      </c>
      <c r="Y703" s="42">
        <f t="shared" si="88"/>
        <v>5542.0999999999995</v>
      </c>
      <c r="Z703" s="42">
        <f t="shared" si="89"/>
        <v>88956</v>
      </c>
      <c r="AA703" s="42">
        <f t="shared" si="90"/>
        <v>34841.1</v>
      </c>
    </row>
    <row r="704" spans="1:27" hidden="1" x14ac:dyDescent="0.3">
      <c r="A704" s="40">
        <v>1241</v>
      </c>
      <c r="B704" s="40" t="s">
        <v>1678</v>
      </c>
      <c r="C704" s="121" t="s">
        <v>1687</v>
      </c>
      <c r="D704" s="40" t="s">
        <v>124</v>
      </c>
      <c r="E704" s="40">
        <v>35.06</v>
      </c>
      <c r="F704" s="38" t="s">
        <v>1844</v>
      </c>
      <c r="G704" s="38" t="s">
        <v>787</v>
      </c>
      <c r="H704" s="40">
        <v>35</v>
      </c>
      <c r="I704" s="48">
        <v>43428</v>
      </c>
      <c r="J704" s="48">
        <v>43470</v>
      </c>
      <c r="K704" s="48">
        <v>43587</v>
      </c>
      <c r="L704" s="40">
        <v>42</v>
      </c>
      <c r="M704" s="40">
        <v>159</v>
      </c>
      <c r="N704" s="40">
        <v>8305</v>
      </c>
      <c r="O704" s="42">
        <f t="shared" si="86"/>
        <v>58633.299999999996</v>
      </c>
      <c r="Q704" s="40">
        <v>840</v>
      </c>
      <c r="R704" s="42">
        <f t="shared" si="92"/>
        <v>15</v>
      </c>
      <c r="S704" s="42">
        <f t="shared" si="87"/>
        <v>5930.4</v>
      </c>
      <c r="T704" s="40">
        <v>12600</v>
      </c>
      <c r="U704" s="40">
        <v>700</v>
      </c>
      <c r="W704" s="121"/>
      <c r="X704" s="40">
        <f t="shared" si="93"/>
        <v>785</v>
      </c>
      <c r="Y704" s="42">
        <f t="shared" si="88"/>
        <v>5542.0999999999995</v>
      </c>
      <c r="Z704" s="42">
        <f t="shared" si="89"/>
        <v>88956</v>
      </c>
      <c r="AA704" s="42">
        <f t="shared" si="90"/>
        <v>30322.700000000004</v>
      </c>
    </row>
    <row r="705" spans="1:27" hidden="1" x14ac:dyDescent="0.3">
      <c r="A705" s="40">
        <v>1242</v>
      </c>
      <c r="B705" s="40" t="s">
        <v>1678</v>
      </c>
      <c r="C705" s="121" t="s">
        <v>1687</v>
      </c>
      <c r="D705" s="40" t="s">
        <v>124</v>
      </c>
      <c r="E705" s="40">
        <v>35.07</v>
      </c>
      <c r="F705" s="38" t="s">
        <v>1845</v>
      </c>
      <c r="G705" s="38" t="s">
        <v>788</v>
      </c>
      <c r="H705" s="40">
        <v>35</v>
      </c>
      <c r="I705" s="48">
        <v>43429</v>
      </c>
      <c r="J705" s="48">
        <v>43468</v>
      </c>
      <c r="K705" s="48">
        <v>43586</v>
      </c>
      <c r="L705" s="40">
        <v>39</v>
      </c>
      <c r="M705" s="40">
        <v>157</v>
      </c>
      <c r="N705" s="40">
        <v>8355</v>
      </c>
      <c r="O705" s="42">
        <f t="shared" si="86"/>
        <v>58986.3</v>
      </c>
      <c r="Q705" s="40">
        <v>840</v>
      </c>
      <c r="R705" s="42">
        <f t="shared" si="92"/>
        <v>15</v>
      </c>
      <c r="S705" s="42">
        <f t="shared" si="87"/>
        <v>5930.4</v>
      </c>
      <c r="T705" s="40">
        <v>12600</v>
      </c>
      <c r="U705" s="40">
        <v>780</v>
      </c>
      <c r="W705" s="121"/>
      <c r="X705" s="40">
        <f t="shared" si="93"/>
        <v>785</v>
      </c>
      <c r="Y705" s="42">
        <f t="shared" si="88"/>
        <v>5542.0999999999995</v>
      </c>
      <c r="Z705" s="42">
        <f t="shared" si="89"/>
        <v>88956</v>
      </c>
      <c r="AA705" s="42">
        <f t="shared" si="90"/>
        <v>29969.699999999997</v>
      </c>
    </row>
    <row r="706" spans="1:27" hidden="1" x14ac:dyDescent="0.3">
      <c r="A706" s="40">
        <v>1243</v>
      </c>
      <c r="B706" s="40" t="s">
        <v>1678</v>
      </c>
      <c r="C706" s="121" t="s">
        <v>1687</v>
      </c>
      <c r="D706" s="40" t="s">
        <v>124</v>
      </c>
      <c r="E706" s="40">
        <v>35.090000000000003</v>
      </c>
      <c r="F706" s="122" t="s">
        <v>1846</v>
      </c>
      <c r="G706" s="122" t="s">
        <v>789</v>
      </c>
      <c r="H706" s="40">
        <v>35</v>
      </c>
      <c r="I706" s="48">
        <v>43438</v>
      </c>
      <c r="J706" s="48">
        <v>43474</v>
      </c>
      <c r="K706" s="48">
        <v>43586</v>
      </c>
      <c r="L706" s="40">
        <v>36</v>
      </c>
      <c r="M706" s="40">
        <v>148</v>
      </c>
      <c r="N706" s="121">
        <v>7955</v>
      </c>
      <c r="O706" s="42">
        <f t="shared" ref="O706:O769" si="94">(N706/H706)*247.1</f>
        <v>56162.299999999996</v>
      </c>
      <c r="Q706" s="40">
        <v>840</v>
      </c>
      <c r="R706" s="42">
        <f t="shared" si="92"/>
        <v>15</v>
      </c>
      <c r="S706" s="42">
        <f t="shared" ref="S706:S769" si="95">(Q706/H706)*247.1</f>
        <v>5930.4</v>
      </c>
      <c r="T706" s="40">
        <v>12600</v>
      </c>
      <c r="U706" s="40">
        <v>780</v>
      </c>
      <c r="W706" s="121"/>
      <c r="X706" s="40">
        <f t="shared" si="93"/>
        <v>785</v>
      </c>
      <c r="Y706" s="42">
        <f t="shared" ref="Y706:Y769" si="96">(X706/H706)*247.1</f>
        <v>5542.0999999999995</v>
      </c>
      <c r="Z706" s="42">
        <f t="shared" ref="Z706:Z769" si="97">S706*R706</f>
        <v>88956</v>
      </c>
      <c r="AA706" s="42">
        <f t="shared" ref="AA706:AA769" si="98">Z706-O706</f>
        <v>32793.700000000004</v>
      </c>
    </row>
    <row r="707" spans="1:27" hidden="1" x14ac:dyDescent="0.3">
      <c r="A707" s="40">
        <v>1244</v>
      </c>
      <c r="B707" s="40" t="s">
        <v>1678</v>
      </c>
      <c r="C707" s="121" t="s">
        <v>1687</v>
      </c>
      <c r="D707" s="40" t="s">
        <v>124</v>
      </c>
      <c r="E707" s="40">
        <v>35.119999999999997</v>
      </c>
      <c r="F707" s="38" t="s">
        <v>1846</v>
      </c>
      <c r="G707" s="38" t="s">
        <v>789</v>
      </c>
      <c r="H707" s="40">
        <v>35</v>
      </c>
      <c r="I707" s="48">
        <v>43429</v>
      </c>
      <c r="J707" s="48">
        <v>43471</v>
      </c>
      <c r="K707" s="48">
        <v>43585</v>
      </c>
      <c r="L707" s="40">
        <v>42</v>
      </c>
      <c r="M707" s="40">
        <v>156</v>
      </c>
      <c r="N707" s="40">
        <v>7755</v>
      </c>
      <c r="O707" s="42">
        <f t="shared" si="94"/>
        <v>54750.3</v>
      </c>
      <c r="Q707" s="40">
        <v>840</v>
      </c>
      <c r="R707" s="42">
        <f t="shared" si="92"/>
        <v>15</v>
      </c>
      <c r="S707" s="42">
        <f t="shared" si="95"/>
        <v>5930.4</v>
      </c>
      <c r="T707" s="40">
        <v>12600</v>
      </c>
      <c r="U707" s="40">
        <v>800</v>
      </c>
      <c r="W707" s="121"/>
      <c r="X707" s="40">
        <f t="shared" si="93"/>
        <v>785</v>
      </c>
      <c r="Y707" s="42">
        <f t="shared" si="96"/>
        <v>5542.0999999999995</v>
      </c>
      <c r="Z707" s="42">
        <f t="shared" si="97"/>
        <v>88956</v>
      </c>
      <c r="AA707" s="42">
        <f t="shared" si="98"/>
        <v>34205.699999999997</v>
      </c>
    </row>
    <row r="708" spans="1:27" hidden="1" x14ac:dyDescent="0.3">
      <c r="A708" s="40">
        <v>1245</v>
      </c>
      <c r="B708" s="40" t="s">
        <v>1678</v>
      </c>
      <c r="C708" s="121" t="s">
        <v>1687</v>
      </c>
      <c r="D708" s="40" t="s">
        <v>124</v>
      </c>
      <c r="E708" s="40">
        <v>35.14</v>
      </c>
      <c r="F708" s="38" t="s">
        <v>1847</v>
      </c>
      <c r="G708" s="38" t="s">
        <v>790</v>
      </c>
      <c r="H708" s="40">
        <v>35</v>
      </c>
      <c r="I708" s="48">
        <v>43435</v>
      </c>
      <c r="J708" s="48">
        <v>43472</v>
      </c>
      <c r="K708" s="48">
        <v>43586</v>
      </c>
      <c r="L708" s="40">
        <v>37</v>
      </c>
      <c r="M708" s="40">
        <v>151</v>
      </c>
      <c r="N708" s="40">
        <v>7755</v>
      </c>
      <c r="O708" s="42">
        <f t="shared" si="94"/>
        <v>54750.3</v>
      </c>
      <c r="Q708" s="40">
        <v>840</v>
      </c>
      <c r="R708" s="42">
        <f t="shared" si="92"/>
        <v>15</v>
      </c>
      <c r="S708" s="42">
        <f t="shared" si="95"/>
        <v>5930.4</v>
      </c>
      <c r="T708" s="40">
        <v>12600</v>
      </c>
      <c r="U708" s="40">
        <v>780</v>
      </c>
      <c r="W708" s="121"/>
      <c r="X708" s="40">
        <f t="shared" si="93"/>
        <v>785</v>
      </c>
      <c r="Y708" s="42">
        <f t="shared" si="96"/>
        <v>5542.0999999999995</v>
      </c>
      <c r="Z708" s="42">
        <f t="shared" si="97"/>
        <v>88956</v>
      </c>
      <c r="AA708" s="42">
        <f t="shared" si="98"/>
        <v>34205.699999999997</v>
      </c>
    </row>
    <row r="709" spans="1:27" hidden="1" x14ac:dyDescent="0.3">
      <c r="A709" s="40">
        <v>1246</v>
      </c>
      <c r="B709" s="40" t="s">
        <v>1678</v>
      </c>
      <c r="C709" s="121" t="s">
        <v>1687</v>
      </c>
      <c r="D709" s="40" t="s">
        <v>124</v>
      </c>
      <c r="E709" s="40">
        <v>35.18</v>
      </c>
      <c r="F709" s="38" t="s">
        <v>1848</v>
      </c>
      <c r="G709" s="38" t="s">
        <v>791</v>
      </c>
      <c r="H709" s="40">
        <v>35</v>
      </c>
      <c r="I709" s="48">
        <v>43446</v>
      </c>
      <c r="J709" s="48">
        <v>43478</v>
      </c>
      <c r="K709" s="48">
        <v>43592</v>
      </c>
      <c r="L709" s="40">
        <v>32</v>
      </c>
      <c r="M709" s="40">
        <v>146</v>
      </c>
      <c r="N709" s="40">
        <v>7655</v>
      </c>
      <c r="O709" s="42">
        <f t="shared" si="94"/>
        <v>54044.3</v>
      </c>
      <c r="Q709" s="40">
        <v>840</v>
      </c>
      <c r="R709" s="42">
        <f t="shared" si="92"/>
        <v>15</v>
      </c>
      <c r="S709" s="42">
        <f t="shared" si="95"/>
        <v>5930.4</v>
      </c>
      <c r="T709" s="40">
        <v>12600</v>
      </c>
      <c r="U709" s="40">
        <v>800</v>
      </c>
      <c r="W709" s="121"/>
      <c r="X709" s="40">
        <f t="shared" si="93"/>
        <v>785</v>
      </c>
      <c r="Y709" s="42">
        <f t="shared" si="96"/>
        <v>5542.0999999999995</v>
      </c>
      <c r="Z709" s="42">
        <f t="shared" si="97"/>
        <v>88956</v>
      </c>
      <c r="AA709" s="42">
        <f t="shared" si="98"/>
        <v>34911.699999999997</v>
      </c>
    </row>
    <row r="710" spans="1:27" hidden="1" x14ac:dyDescent="0.3">
      <c r="A710" s="40">
        <v>1247</v>
      </c>
      <c r="B710" s="40" t="s">
        <v>1678</v>
      </c>
      <c r="C710" s="121" t="s">
        <v>1687</v>
      </c>
      <c r="D710" s="40" t="s">
        <v>124</v>
      </c>
      <c r="E710" s="40">
        <v>35.21</v>
      </c>
      <c r="F710" s="38" t="s">
        <v>1849</v>
      </c>
      <c r="G710" s="38" t="s">
        <v>792</v>
      </c>
      <c r="H710" s="40">
        <v>35</v>
      </c>
      <c r="I710" s="48">
        <v>43434</v>
      </c>
      <c r="J710" s="48">
        <v>43473</v>
      </c>
      <c r="K710" s="48">
        <v>43587</v>
      </c>
      <c r="L710" s="40">
        <v>39</v>
      </c>
      <c r="M710" s="40">
        <v>153</v>
      </c>
      <c r="N710" s="40">
        <v>7855</v>
      </c>
      <c r="O710" s="42">
        <f t="shared" si="94"/>
        <v>55456.299999999996</v>
      </c>
      <c r="Q710" s="40">
        <v>840</v>
      </c>
      <c r="R710" s="42">
        <f t="shared" si="92"/>
        <v>15</v>
      </c>
      <c r="S710" s="42">
        <f t="shared" si="95"/>
        <v>5930.4</v>
      </c>
      <c r="T710" s="40">
        <v>12600</v>
      </c>
      <c r="U710" s="40">
        <v>800</v>
      </c>
      <c r="W710" s="121"/>
      <c r="X710" s="40">
        <f t="shared" si="93"/>
        <v>785</v>
      </c>
      <c r="Y710" s="42">
        <f t="shared" si="96"/>
        <v>5542.0999999999995</v>
      </c>
      <c r="Z710" s="42">
        <f t="shared" si="97"/>
        <v>88956</v>
      </c>
      <c r="AA710" s="42">
        <f t="shared" si="98"/>
        <v>33499.700000000004</v>
      </c>
    </row>
    <row r="711" spans="1:27" hidden="1" x14ac:dyDescent="0.3">
      <c r="A711" s="40">
        <v>1248</v>
      </c>
      <c r="B711" s="40" t="s">
        <v>1678</v>
      </c>
      <c r="C711" s="121" t="s">
        <v>1687</v>
      </c>
      <c r="D711" s="40" t="s">
        <v>124</v>
      </c>
      <c r="E711" s="40">
        <v>35.24</v>
      </c>
      <c r="F711" s="38" t="s">
        <v>1850</v>
      </c>
      <c r="G711" s="38" t="s">
        <v>787</v>
      </c>
      <c r="H711" s="40">
        <v>35</v>
      </c>
      <c r="I711" s="48">
        <v>43434</v>
      </c>
      <c r="J711" s="48">
        <v>43472</v>
      </c>
      <c r="K711" s="48">
        <v>43586</v>
      </c>
      <c r="L711" s="40">
        <v>38</v>
      </c>
      <c r="M711" s="40">
        <v>152</v>
      </c>
      <c r="N711" s="40">
        <v>8055</v>
      </c>
      <c r="O711" s="42">
        <f t="shared" si="94"/>
        <v>56868.299999999996</v>
      </c>
      <c r="Q711" s="40">
        <v>840</v>
      </c>
      <c r="R711" s="42">
        <f t="shared" si="92"/>
        <v>15</v>
      </c>
      <c r="S711" s="42">
        <f t="shared" si="95"/>
        <v>5930.4</v>
      </c>
      <c r="T711" s="40">
        <v>12600</v>
      </c>
      <c r="U711" s="40">
        <v>800</v>
      </c>
      <c r="W711" s="121"/>
      <c r="X711" s="40">
        <f t="shared" si="93"/>
        <v>785</v>
      </c>
      <c r="Y711" s="42">
        <f t="shared" si="96"/>
        <v>5542.0999999999995</v>
      </c>
      <c r="Z711" s="42">
        <f t="shared" si="97"/>
        <v>88956</v>
      </c>
      <c r="AA711" s="42">
        <f t="shared" si="98"/>
        <v>32087.700000000004</v>
      </c>
    </row>
    <row r="712" spans="1:27" hidden="1" x14ac:dyDescent="0.3">
      <c r="A712" s="40">
        <v>547</v>
      </c>
      <c r="B712" s="40" t="s">
        <v>809</v>
      </c>
      <c r="C712" s="74" t="s">
        <v>810</v>
      </c>
      <c r="D712" s="40" t="s">
        <v>811</v>
      </c>
      <c r="E712" s="40">
        <v>28.01</v>
      </c>
      <c r="F712" s="38" t="s">
        <v>1846</v>
      </c>
      <c r="G712" s="38" t="s">
        <v>789</v>
      </c>
      <c r="H712" s="40">
        <v>33</v>
      </c>
      <c r="I712" s="48">
        <v>43432</v>
      </c>
      <c r="J712" s="48">
        <v>43465</v>
      </c>
      <c r="K712" s="48">
        <v>43573</v>
      </c>
      <c r="L712" s="40">
        <v>33</v>
      </c>
      <c r="M712" s="40">
        <v>141</v>
      </c>
      <c r="N712" s="40">
        <v>9260</v>
      </c>
      <c r="O712" s="42">
        <f t="shared" si="94"/>
        <v>69337.757575757583</v>
      </c>
      <c r="Q712" s="42">
        <v>130</v>
      </c>
      <c r="R712" s="42">
        <v>15</v>
      </c>
      <c r="S712" s="42">
        <f t="shared" si="95"/>
        <v>973.42424242424238</v>
      </c>
      <c r="T712" s="40">
        <f>Q712*R712</f>
        <v>1950</v>
      </c>
      <c r="X712" s="40">
        <v>700</v>
      </c>
      <c r="Y712" s="42">
        <f t="shared" si="96"/>
        <v>5241.515151515151</v>
      </c>
      <c r="Z712" s="42">
        <f t="shared" si="97"/>
        <v>14601.363636363636</v>
      </c>
      <c r="AA712" s="42">
        <f t="shared" si="98"/>
        <v>-54736.393939393951</v>
      </c>
    </row>
    <row r="713" spans="1:27" hidden="1" x14ac:dyDescent="0.3">
      <c r="A713" s="40">
        <v>548</v>
      </c>
      <c r="B713" s="40" t="s">
        <v>809</v>
      </c>
      <c r="C713" s="74" t="s">
        <v>810</v>
      </c>
      <c r="D713" s="40" t="s">
        <v>811</v>
      </c>
      <c r="E713" s="40">
        <v>28.02</v>
      </c>
      <c r="F713" s="38" t="s">
        <v>1846</v>
      </c>
      <c r="G713" s="38" t="s">
        <v>789</v>
      </c>
      <c r="H713" s="40">
        <v>33</v>
      </c>
      <c r="I713" s="48">
        <v>43432</v>
      </c>
      <c r="J713" s="48">
        <v>43467</v>
      </c>
      <c r="K713" s="48">
        <v>43574</v>
      </c>
      <c r="L713" s="40">
        <v>35</v>
      </c>
      <c r="M713" s="40">
        <v>142</v>
      </c>
      <c r="N713" s="40">
        <v>9260</v>
      </c>
      <c r="O713" s="42">
        <f t="shared" si="94"/>
        <v>69337.757575757583</v>
      </c>
      <c r="Q713" s="42">
        <v>130</v>
      </c>
      <c r="R713" s="42">
        <f t="shared" ref="R713:R744" si="99">T712/Q713</f>
        <v>15</v>
      </c>
      <c r="S713" s="42">
        <f t="shared" si="95"/>
        <v>973.42424242424238</v>
      </c>
      <c r="T713" s="40">
        <v>1950</v>
      </c>
      <c r="U713" s="78"/>
      <c r="V713" s="78"/>
      <c r="W713" s="53"/>
      <c r="X713" s="40">
        <v>630</v>
      </c>
      <c r="Y713" s="42">
        <f t="shared" si="96"/>
        <v>4717.363636363636</v>
      </c>
      <c r="Z713" s="42">
        <f t="shared" si="97"/>
        <v>14601.363636363636</v>
      </c>
      <c r="AA713" s="42">
        <f t="shared" si="98"/>
        <v>-54736.393939393951</v>
      </c>
    </row>
    <row r="714" spans="1:27" hidden="1" x14ac:dyDescent="0.3">
      <c r="A714" s="40">
        <v>549</v>
      </c>
      <c r="B714" s="40" t="s">
        <v>809</v>
      </c>
      <c r="C714" s="74" t="s">
        <v>810</v>
      </c>
      <c r="D714" s="40" t="s">
        <v>811</v>
      </c>
      <c r="E714" s="40">
        <v>28.03</v>
      </c>
      <c r="F714" s="38" t="s">
        <v>1847</v>
      </c>
      <c r="G714" s="38" t="s">
        <v>790</v>
      </c>
      <c r="H714" s="40">
        <v>33</v>
      </c>
      <c r="I714" s="48">
        <v>43432</v>
      </c>
      <c r="J714" s="48">
        <v>43467</v>
      </c>
      <c r="K714" s="48">
        <v>43568</v>
      </c>
      <c r="L714" s="40">
        <v>35</v>
      </c>
      <c r="M714" s="40">
        <v>136</v>
      </c>
      <c r="N714" s="40">
        <v>9260</v>
      </c>
      <c r="O714" s="42">
        <f t="shared" si="94"/>
        <v>69337.757575757583</v>
      </c>
      <c r="Q714" s="42">
        <v>130</v>
      </c>
      <c r="R714" s="42">
        <f t="shared" si="99"/>
        <v>15</v>
      </c>
      <c r="S714" s="42">
        <f t="shared" si="95"/>
        <v>973.42424242424238</v>
      </c>
      <c r="T714" s="40">
        <v>1800</v>
      </c>
      <c r="X714" s="40">
        <v>700</v>
      </c>
      <c r="Y714" s="42">
        <f t="shared" si="96"/>
        <v>5241.515151515151</v>
      </c>
      <c r="Z714" s="42">
        <f t="shared" si="97"/>
        <v>14601.363636363636</v>
      </c>
      <c r="AA714" s="42">
        <f t="shared" si="98"/>
        <v>-54736.393939393951</v>
      </c>
    </row>
    <row r="715" spans="1:27" hidden="1" x14ac:dyDescent="0.3">
      <c r="A715" s="40">
        <v>550</v>
      </c>
      <c r="B715" s="40" t="s">
        <v>809</v>
      </c>
      <c r="C715" s="74" t="s">
        <v>810</v>
      </c>
      <c r="D715" s="40" t="s">
        <v>811</v>
      </c>
      <c r="E715" s="40">
        <v>28.04</v>
      </c>
      <c r="F715" s="38" t="s">
        <v>1848</v>
      </c>
      <c r="G715" s="38" t="s">
        <v>791</v>
      </c>
      <c r="H715" s="40">
        <v>33</v>
      </c>
      <c r="I715" s="48">
        <v>43434</v>
      </c>
      <c r="J715" s="48">
        <v>43469</v>
      </c>
      <c r="K715" s="48">
        <v>43577</v>
      </c>
      <c r="L715" s="40">
        <v>35</v>
      </c>
      <c r="M715" s="40">
        <v>143</v>
      </c>
      <c r="N715" s="40">
        <v>9260</v>
      </c>
      <c r="O715" s="42">
        <f t="shared" si="94"/>
        <v>69337.757575757583</v>
      </c>
      <c r="Q715" s="42">
        <v>125</v>
      </c>
      <c r="R715" s="42">
        <f t="shared" si="99"/>
        <v>14.4</v>
      </c>
      <c r="S715" s="42">
        <f t="shared" si="95"/>
        <v>935.9848484848485</v>
      </c>
      <c r="T715" s="40">
        <f>Q715*R715</f>
        <v>1800</v>
      </c>
      <c r="X715" s="40">
        <v>700</v>
      </c>
      <c r="Y715" s="42">
        <f t="shared" si="96"/>
        <v>5241.515151515151</v>
      </c>
      <c r="Z715" s="42">
        <f t="shared" si="97"/>
        <v>13478.181818181818</v>
      </c>
      <c r="AA715" s="42">
        <f t="shared" si="98"/>
        <v>-55859.575757575767</v>
      </c>
    </row>
    <row r="716" spans="1:27" hidden="1" x14ac:dyDescent="0.3">
      <c r="A716" s="40">
        <v>551</v>
      </c>
      <c r="B716" s="40" t="s">
        <v>809</v>
      </c>
      <c r="C716" s="74" t="s">
        <v>810</v>
      </c>
      <c r="D716" s="40" t="s">
        <v>811</v>
      </c>
      <c r="E716" s="40">
        <v>28.05</v>
      </c>
      <c r="F716" s="38" t="s">
        <v>1849</v>
      </c>
      <c r="G716" s="38" t="s">
        <v>792</v>
      </c>
      <c r="H716" s="40">
        <v>33</v>
      </c>
      <c r="I716" s="48">
        <v>43434</v>
      </c>
      <c r="J716" s="48">
        <v>43469</v>
      </c>
      <c r="K716" s="48">
        <v>43576</v>
      </c>
      <c r="L716" s="40">
        <v>35</v>
      </c>
      <c r="M716" s="40">
        <v>142</v>
      </c>
      <c r="N716" s="40">
        <v>9260</v>
      </c>
      <c r="O716" s="42">
        <f t="shared" si="94"/>
        <v>69337.757575757583</v>
      </c>
      <c r="Q716" s="42">
        <v>130</v>
      </c>
      <c r="R716" s="42">
        <f t="shared" si="99"/>
        <v>13.846153846153847</v>
      </c>
      <c r="S716" s="42">
        <f t="shared" si="95"/>
        <v>973.42424242424238</v>
      </c>
      <c r="T716" s="40">
        <v>1300</v>
      </c>
      <c r="X716" s="40">
        <v>700</v>
      </c>
      <c r="Y716" s="42">
        <f t="shared" si="96"/>
        <v>5241.515151515151</v>
      </c>
      <c r="Z716" s="42">
        <f t="shared" si="97"/>
        <v>13478.181818181818</v>
      </c>
      <c r="AA716" s="42">
        <f t="shared" si="98"/>
        <v>-55859.575757575767</v>
      </c>
    </row>
    <row r="717" spans="1:27" hidden="1" x14ac:dyDescent="0.3">
      <c r="A717" s="40">
        <v>552</v>
      </c>
      <c r="B717" s="40" t="s">
        <v>809</v>
      </c>
      <c r="C717" s="74" t="s">
        <v>810</v>
      </c>
      <c r="D717" s="40" t="s">
        <v>811</v>
      </c>
      <c r="E717" s="40">
        <v>28.06</v>
      </c>
      <c r="F717" s="38" t="s">
        <v>1850</v>
      </c>
      <c r="G717" s="38" t="s">
        <v>787</v>
      </c>
      <c r="H717" s="40">
        <v>33</v>
      </c>
      <c r="I717" s="48">
        <v>43434</v>
      </c>
      <c r="J717" s="48">
        <v>43473</v>
      </c>
      <c r="K717" s="48">
        <v>43577</v>
      </c>
      <c r="L717" s="40">
        <v>39</v>
      </c>
      <c r="M717" s="40">
        <v>143</v>
      </c>
      <c r="N717" s="40">
        <v>9260</v>
      </c>
      <c r="O717" s="42">
        <f t="shared" si="94"/>
        <v>69337.757575757583</v>
      </c>
      <c r="Q717" s="42">
        <v>130</v>
      </c>
      <c r="R717" s="42">
        <f t="shared" si="99"/>
        <v>10</v>
      </c>
      <c r="S717" s="42">
        <f t="shared" si="95"/>
        <v>973.42424242424238</v>
      </c>
      <c r="T717" s="40">
        <v>3600</v>
      </c>
      <c r="X717" s="40">
        <v>770</v>
      </c>
      <c r="Y717" s="42">
        <f t="shared" si="96"/>
        <v>5765.6666666666661</v>
      </c>
      <c r="Z717" s="42">
        <f t="shared" si="97"/>
        <v>9734.242424242424</v>
      </c>
      <c r="AA717" s="42">
        <f t="shared" si="98"/>
        <v>-59603.515151515159</v>
      </c>
    </row>
    <row r="718" spans="1:27" hidden="1" x14ac:dyDescent="0.3">
      <c r="A718" s="40">
        <v>553</v>
      </c>
      <c r="B718" s="40" t="s">
        <v>809</v>
      </c>
      <c r="C718" s="74" t="s">
        <v>810</v>
      </c>
      <c r="D718" s="40" t="s">
        <v>811</v>
      </c>
      <c r="E718" s="40">
        <v>28.07</v>
      </c>
      <c r="F718" s="38" t="s">
        <v>1844</v>
      </c>
      <c r="G718" s="38" t="s">
        <v>787</v>
      </c>
      <c r="H718" s="40">
        <v>33</v>
      </c>
      <c r="I718" s="48">
        <v>43432</v>
      </c>
      <c r="J718" s="48">
        <v>43466</v>
      </c>
      <c r="K718" s="48">
        <v>43575</v>
      </c>
      <c r="L718" s="40">
        <v>34</v>
      </c>
      <c r="M718" s="40">
        <v>143</v>
      </c>
      <c r="N718" s="40">
        <v>9260</v>
      </c>
      <c r="O718" s="42">
        <f t="shared" si="94"/>
        <v>69337.757575757583</v>
      </c>
      <c r="Q718" s="42">
        <v>250</v>
      </c>
      <c r="R718" s="42">
        <f t="shared" si="99"/>
        <v>14.4</v>
      </c>
      <c r="S718" s="42">
        <f t="shared" si="95"/>
        <v>1871.969696969697</v>
      </c>
      <c r="T718" s="40">
        <v>1400</v>
      </c>
      <c r="X718" s="40">
        <v>770</v>
      </c>
      <c r="Y718" s="42">
        <f t="shared" si="96"/>
        <v>5765.6666666666661</v>
      </c>
      <c r="Z718" s="42">
        <f t="shared" si="97"/>
        <v>26956.363636363636</v>
      </c>
      <c r="AA718" s="42">
        <f t="shared" si="98"/>
        <v>-42381.393939393951</v>
      </c>
    </row>
    <row r="719" spans="1:27" hidden="1" x14ac:dyDescent="0.3">
      <c r="A719" s="40">
        <v>554</v>
      </c>
      <c r="B719" s="40" t="s">
        <v>809</v>
      </c>
      <c r="C719" s="74" t="s">
        <v>810</v>
      </c>
      <c r="D719" s="40" t="s">
        <v>811</v>
      </c>
      <c r="E719" s="40">
        <v>28.08</v>
      </c>
      <c r="F719" s="38" t="s">
        <v>1851</v>
      </c>
      <c r="G719" s="38" t="s">
        <v>793</v>
      </c>
      <c r="H719" s="40">
        <v>33</v>
      </c>
      <c r="I719" s="48">
        <v>43432</v>
      </c>
      <c r="J719" s="48">
        <v>43466</v>
      </c>
      <c r="K719" s="48">
        <v>43574</v>
      </c>
      <c r="L719" s="40">
        <v>34</v>
      </c>
      <c r="M719" s="40">
        <v>142</v>
      </c>
      <c r="N719" s="40">
        <v>9260</v>
      </c>
      <c r="O719" s="42">
        <f t="shared" si="94"/>
        <v>69337.757575757583</v>
      </c>
      <c r="Q719" s="42">
        <v>125</v>
      </c>
      <c r="R719" s="42">
        <f t="shared" si="99"/>
        <v>11.2</v>
      </c>
      <c r="S719" s="42">
        <f t="shared" si="95"/>
        <v>935.9848484848485</v>
      </c>
      <c r="T719" s="40">
        <v>1500</v>
      </c>
      <c r="X719" s="40">
        <v>630</v>
      </c>
      <c r="Y719" s="42">
        <f t="shared" si="96"/>
        <v>4717.363636363636</v>
      </c>
      <c r="Z719" s="42">
        <f t="shared" si="97"/>
        <v>10483.030303030302</v>
      </c>
      <c r="AA719" s="42">
        <f t="shared" si="98"/>
        <v>-58854.727272727279</v>
      </c>
    </row>
    <row r="720" spans="1:27" hidden="1" x14ac:dyDescent="0.3">
      <c r="A720" s="40">
        <v>555</v>
      </c>
      <c r="B720" s="40" t="s">
        <v>809</v>
      </c>
      <c r="C720" s="74" t="s">
        <v>810</v>
      </c>
      <c r="D720" s="40" t="s">
        <v>811</v>
      </c>
      <c r="E720" s="40">
        <v>28.09</v>
      </c>
      <c r="F720" s="38" t="s">
        <v>1852</v>
      </c>
      <c r="G720" s="38" t="s">
        <v>794</v>
      </c>
      <c r="H720" s="40">
        <v>33</v>
      </c>
      <c r="I720" s="48">
        <v>43432</v>
      </c>
      <c r="J720" s="48">
        <v>43465</v>
      </c>
      <c r="K720" s="48">
        <v>43574</v>
      </c>
      <c r="L720" s="40">
        <v>33</v>
      </c>
      <c r="M720" s="40">
        <v>142</v>
      </c>
      <c r="N720" s="40">
        <v>9260</v>
      </c>
      <c r="O720" s="42">
        <f t="shared" si="94"/>
        <v>69337.757575757583</v>
      </c>
      <c r="Q720" s="42">
        <v>130</v>
      </c>
      <c r="R720" s="42">
        <f t="shared" si="99"/>
        <v>11.538461538461538</v>
      </c>
      <c r="S720" s="42">
        <f t="shared" si="95"/>
        <v>973.42424242424238</v>
      </c>
      <c r="T720" s="40">
        <v>2100</v>
      </c>
      <c r="X720" s="40">
        <v>630</v>
      </c>
      <c r="Y720" s="42">
        <f t="shared" si="96"/>
        <v>4717.363636363636</v>
      </c>
      <c r="Z720" s="42">
        <f t="shared" si="97"/>
        <v>11231.818181818182</v>
      </c>
      <c r="AA720" s="42">
        <f t="shared" si="98"/>
        <v>-58105.939393939399</v>
      </c>
    </row>
    <row r="721" spans="1:27" hidden="1" x14ac:dyDescent="0.3">
      <c r="A721" s="40">
        <v>556</v>
      </c>
      <c r="B721" s="40" t="s">
        <v>809</v>
      </c>
      <c r="C721" s="74" t="s">
        <v>810</v>
      </c>
      <c r="D721" s="40" t="s">
        <v>811</v>
      </c>
      <c r="E721" s="40">
        <v>28.1</v>
      </c>
      <c r="F721" s="38" t="s">
        <v>1853</v>
      </c>
      <c r="G721" s="38" t="s">
        <v>795</v>
      </c>
      <c r="H721" s="40">
        <v>33</v>
      </c>
      <c r="I721" s="48">
        <v>43434</v>
      </c>
      <c r="J721" s="48">
        <v>43473</v>
      </c>
      <c r="K721" s="48">
        <v>43576</v>
      </c>
      <c r="L721" s="40">
        <v>39</v>
      </c>
      <c r="M721" s="40">
        <v>142</v>
      </c>
      <c r="N721" s="40">
        <v>9260</v>
      </c>
      <c r="O721" s="42">
        <f t="shared" si="94"/>
        <v>69337.757575757583</v>
      </c>
      <c r="Q721" s="42">
        <v>180</v>
      </c>
      <c r="R721" s="42">
        <f t="shared" si="99"/>
        <v>11.666666666666666</v>
      </c>
      <c r="S721" s="42">
        <f t="shared" si="95"/>
        <v>1347.8181818181818</v>
      </c>
      <c r="T721" s="40">
        <v>19650</v>
      </c>
      <c r="X721" s="40">
        <v>700</v>
      </c>
      <c r="Y721" s="42">
        <f t="shared" si="96"/>
        <v>5241.515151515151</v>
      </c>
      <c r="Z721" s="42">
        <f t="shared" si="97"/>
        <v>15724.545454545452</v>
      </c>
      <c r="AA721" s="42">
        <f t="shared" si="98"/>
        <v>-53613.212121212127</v>
      </c>
    </row>
    <row r="722" spans="1:27" hidden="1" x14ac:dyDescent="0.3">
      <c r="A722" s="40">
        <v>557</v>
      </c>
      <c r="B722" s="40" t="s">
        <v>809</v>
      </c>
      <c r="C722" s="74" t="s">
        <v>810</v>
      </c>
      <c r="D722" s="40" t="s">
        <v>811</v>
      </c>
      <c r="E722" s="40">
        <v>28.11</v>
      </c>
      <c r="F722" s="38" t="s">
        <v>1854</v>
      </c>
      <c r="G722" s="38" t="s">
        <v>796</v>
      </c>
      <c r="H722" s="40">
        <v>33</v>
      </c>
      <c r="I722" s="48">
        <v>43434</v>
      </c>
      <c r="J722" s="48">
        <v>43469</v>
      </c>
      <c r="K722" s="48">
        <v>43576</v>
      </c>
      <c r="L722" s="40">
        <v>35</v>
      </c>
      <c r="M722" s="40">
        <v>142</v>
      </c>
      <c r="N722" s="40">
        <v>9260</v>
      </c>
      <c r="O722" s="42">
        <f t="shared" si="94"/>
        <v>69337.757575757583</v>
      </c>
      <c r="Q722" s="42">
        <v>1140</v>
      </c>
      <c r="R722" s="42">
        <f t="shared" si="99"/>
        <v>17.236842105263158</v>
      </c>
      <c r="S722" s="42">
        <f t="shared" si="95"/>
        <v>8536.181818181818</v>
      </c>
      <c r="T722" s="40">
        <v>1800</v>
      </c>
      <c r="X722" s="40">
        <v>840</v>
      </c>
      <c r="Y722" s="42">
        <f t="shared" si="96"/>
        <v>6289.8181818181811</v>
      </c>
      <c r="Z722" s="42">
        <f t="shared" si="97"/>
        <v>147136.81818181818</v>
      </c>
      <c r="AA722" s="42">
        <f t="shared" si="98"/>
        <v>77799.060606060593</v>
      </c>
    </row>
    <row r="723" spans="1:27" hidden="1" x14ac:dyDescent="0.3">
      <c r="A723" s="40">
        <v>558</v>
      </c>
      <c r="B723" s="40" t="s">
        <v>809</v>
      </c>
      <c r="C723" s="74" t="s">
        <v>810</v>
      </c>
      <c r="D723" s="40" t="s">
        <v>811</v>
      </c>
      <c r="E723" s="40">
        <v>28.12</v>
      </c>
      <c r="F723" s="38" t="s">
        <v>1981</v>
      </c>
      <c r="G723" s="38" t="s">
        <v>797</v>
      </c>
      <c r="H723" s="40">
        <v>33</v>
      </c>
      <c r="I723" s="48">
        <v>43434</v>
      </c>
      <c r="J723" s="48">
        <v>43467</v>
      </c>
      <c r="K723" s="48">
        <v>43577</v>
      </c>
      <c r="L723" s="40">
        <v>33</v>
      </c>
      <c r="M723" s="40">
        <v>143</v>
      </c>
      <c r="N723" s="40">
        <v>9260</v>
      </c>
      <c r="O723" s="42">
        <f t="shared" si="94"/>
        <v>69337.757575757583</v>
      </c>
      <c r="Q723" s="42">
        <v>140</v>
      </c>
      <c r="R723" s="42">
        <f t="shared" si="99"/>
        <v>12.857142857142858</v>
      </c>
      <c r="S723" s="42">
        <f t="shared" si="95"/>
        <v>1048.3030303030303</v>
      </c>
      <c r="T723" s="40">
        <v>1800</v>
      </c>
      <c r="X723" s="40">
        <v>1120</v>
      </c>
      <c r="Y723" s="42">
        <f t="shared" si="96"/>
        <v>8386.424242424242</v>
      </c>
      <c r="Z723" s="42">
        <f t="shared" si="97"/>
        <v>13478.181818181818</v>
      </c>
      <c r="AA723" s="42">
        <f t="shared" si="98"/>
        <v>-55859.575757575767</v>
      </c>
    </row>
    <row r="724" spans="1:27" hidden="1" x14ac:dyDescent="0.3">
      <c r="A724" s="40">
        <v>559</v>
      </c>
      <c r="B724" s="40" t="s">
        <v>809</v>
      </c>
      <c r="C724" s="74" t="s">
        <v>810</v>
      </c>
      <c r="D724" s="40" t="s">
        <v>811</v>
      </c>
      <c r="E724" s="40">
        <v>28.13</v>
      </c>
      <c r="F724" s="38" t="s">
        <v>1855</v>
      </c>
      <c r="G724" s="38" t="s">
        <v>798</v>
      </c>
      <c r="H724" s="40">
        <v>33</v>
      </c>
      <c r="I724" s="48">
        <v>43432</v>
      </c>
      <c r="J724" s="48">
        <v>43466</v>
      </c>
      <c r="K724" s="48">
        <v>43574</v>
      </c>
      <c r="L724" s="40">
        <v>34</v>
      </c>
      <c r="M724" s="40">
        <v>142</v>
      </c>
      <c r="N724" s="40">
        <v>9260</v>
      </c>
      <c r="O724" s="42">
        <f t="shared" si="94"/>
        <v>69337.757575757583</v>
      </c>
      <c r="Q724" s="42">
        <v>140</v>
      </c>
      <c r="R724" s="42">
        <f t="shared" si="99"/>
        <v>12.857142857142858</v>
      </c>
      <c r="S724" s="42">
        <f t="shared" si="95"/>
        <v>1048.3030303030303</v>
      </c>
      <c r="T724" s="40">
        <v>1500</v>
      </c>
      <c r="X724" s="40">
        <v>630</v>
      </c>
      <c r="Y724" s="42">
        <f t="shared" si="96"/>
        <v>4717.363636363636</v>
      </c>
      <c r="Z724" s="42">
        <f t="shared" si="97"/>
        <v>13478.181818181818</v>
      </c>
      <c r="AA724" s="42">
        <f t="shared" si="98"/>
        <v>-55859.575757575767</v>
      </c>
    </row>
    <row r="725" spans="1:27" hidden="1" x14ac:dyDescent="0.3">
      <c r="A725" s="40">
        <v>560</v>
      </c>
      <c r="B725" s="40" t="s">
        <v>809</v>
      </c>
      <c r="C725" s="74" t="s">
        <v>810</v>
      </c>
      <c r="D725" s="40" t="s">
        <v>811</v>
      </c>
      <c r="E725" s="40">
        <v>28.14</v>
      </c>
      <c r="F725" s="38" t="s">
        <v>1856</v>
      </c>
      <c r="G725" s="38" t="s">
        <v>799</v>
      </c>
      <c r="H725" s="40">
        <v>33</v>
      </c>
      <c r="I725" s="48">
        <v>43434</v>
      </c>
      <c r="J725" s="48">
        <v>43469</v>
      </c>
      <c r="K725" s="48">
        <v>43577</v>
      </c>
      <c r="L725" s="40">
        <v>35</v>
      </c>
      <c r="M725" s="40">
        <v>143</v>
      </c>
      <c r="N725" s="40">
        <v>9260</v>
      </c>
      <c r="O725" s="42">
        <f t="shared" si="94"/>
        <v>69337.757575757583</v>
      </c>
      <c r="Q725" s="42">
        <v>140</v>
      </c>
      <c r="R725" s="42">
        <f t="shared" si="99"/>
        <v>10.714285714285714</v>
      </c>
      <c r="S725" s="42">
        <f t="shared" si="95"/>
        <v>1048.3030303030303</v>
      </c>
      <c r="T725" s="40">
        <v>1500</v>
      </c>
      <c r="X725" s="40">
        <v>700</v>
      </c>
      <c r="Y725" s="42">
        <f t="shared" si="96"/>
        <v>5241.515151515151</v>
      </c>
      <c r="Z725" s="42">
        <f t="shared" si="97"/>
        <v>11231.81818181818</v>
      </c>
      <c r="AA725" s="42">
        <f t="shared" si="98"/>
        <v>-58105.939393939407</v>
      </c>
    </row>
    <row r="726" spans="1:27" hidden="1" x14ac:dyDescent="0.3">
      <c r="A726" s="40">
        <v>561</v>
      </c>
      <c r="B726" s="40" t="s">
        <v>809</v>
      </c>
      <c r="C726" s="74" t="s">
        <v>810</v>
      </c>
      <c r="D726" s="40" t="s">
        <v>811</v>
      </c>
      <c r="E726" s="40">
        <v>28.15</v>
      </c>
      <c r="F726" s="38" t="s">
        <v>1857</v>
      </c>
      <c r="G726" s="38" t="s">
        <v>787</v>
      </c>
      <c r="H726" s="40">
        <v>33</v>
      </c>
      <c r="I726" s="48">
        <v>43434</v>
      </c>
      <c r="J726" s="48">
        <v>43473</v>
      </c>
      <c r="K726" s="48">
        <v>43576</v>
      </c>
      <c r="L726" s="40">
        <v>39</v>
      </c>
      <c r="M726" s="40">
        <v>142</v>
      </c>
      <c r="N726" s="40">
        <v>9260</v>
      </c>
      <c r="O726" s="42">
        <f t="shared" si="94"/>
        <v>69337.757575757583</v>
      </c>
      <c r="Q726" s="42">
        <v>140</v>
      </c>
      <c r="R726" s="42">
        <f t="shared" si="99"/>
        <v>10.714285714285714</v>
      </c>
      <c r="S726" s="42">
        <f t="shared" si="95"/>
        <v>1048.3030303030303</v>
      </c>
      <c r="T726" s="40">
        <v>1800</v>
      </c>
      <c r="X726" s="40">
        <v>630</v>
      </c>
      <c r="Y726" s="42">
        <f t="shared" si="96"/>
        <v>4717.363636363636</v>
      </c>
      <c r="Z726" s="42">
        <f t="shared" si="97"/>
        <v>11231.81818181818</v>
      </c>
      <c r="AA726" s="42">
        <f t="shared" si="98"/>
        <v>-58105.939393939407</v>
      </c>
    </row>
    <row r="727" spans="1:27" hidden="1" x14ac:dyDescent="0.3">
      <c r="A727" s="40">
        <v>562</v>
      </c>
      <c r="B727" s="40" t="s">
        <v>809</v>
      </c>
      <c r="C727" s="74" t="s">
        <v>810</v>
      </c>
      <c r="D727" s="40" t="s">
        <v>811</v>
      </c>
      <c r="E727" s="40">
        <v>28.16</v>
      </c>
      <c r="F727" s="38" t="s">
        <v>1850</v>
      </c>
      <c r="G727" s="38" t="s">
        <v>800</v>
      </c>
      <c r="H727" s="40">
        <v>33</v>
      </c>
      <c r="I727" s="48">
        <v>43434</v>
      </c>
      <c r="J727" s="48">
        <v>43472</v>
      </c>
      <c r="K727" s="48">
        <v>43577</v>
      </c>
      <c r="L727" s="40">
        <v>38</v>
      </c>
      <c r="M727" s="40">
        <v>143</v>
      </c>
      <c r="N727" s="40">
        <v>9260</v>
      </c>
      <c r="O727" s="42">
        <f t="shared" si="94"/>
        <v>69337.757575757583</v>
      </c>
      <c r="Q727" s="42">
        <v>140</v>
      </c>
      <c r="R727" s="42">
        <f t="shared" si="99"/>
        <v>12.857142857142858</v>
      </c>
      <c r="S727" s="42">
        <f t="shared" si="95"/>
        <v>1048.3030303030303</v>
      </c>
      <c r="T727" s="40">
        <v>2150</v>
      </c>
      <c r="X727" s="40">
        <v>700</v>
      </c>
      <c r="Y727" s="42">
        <f t="shared" si="96"/>
        <v>5241.515151515151</v>
      </c>
      <c r="Z727" s="42">
        <f t="shared" si="97"/>
        <v>13478.181818181818</v>
      </c>
      <c r="AA727" s="42">
        <f t="shared" si="98"/>
        <v>-55859.575757575767</v>
      </c>
    </row>
    <row r="728" spans="1:27" hidden="1" x14ac:dyDescent="0.3">
      <c r="A728" s="40">
        <v>563</v>
      </c>
      <c r="B728" s="40" t="s">
        <v>809</v>
      </c>
      <c r="C728" s="74" t="s">
        <v>810</v>
      </c>
      <c r="D728" s="40" t="s">
        <v>811</v>
      </c>
      <c r="E728" s="40">
        <v>28.17</v>
      </c>
      <c r="F728" s="38" t="s">
        <v>1982</v>
      </c>
      <c r="G728" s="38" t="s">
        <v>801</v>
      </c>
      <c r="H728" s="40">
        <v>33</v>
      </c>
      <c r="I728" s="48">
        <v>43434</v>
      </c>
      <c r="J728" s="48">
        <v>43468</v>
      </c>
      <c r="K728" s="48">
        <v>43574</v>
      </c>
      <c r="L728" s="40">
        <v>34</v>
      </c>
      <c r="M728" s="40">
        <v>140</v>
      </c>
      <c r="N728" s="40">
        <v>9260</v>
      </c>
      <c r="O728" s="42">
        <f t="shared" si="94"/>
        <v>69337.757575757583</v>
      </c>
      <c r="Q728" s="42">
        <v>140</v>
      </c>
      <c r="R728" s="42">
        <f t="shared" si="99"/>
        <v>15.357142857142858</v>
      </c>
      <c r="S728" s="42">
        <f t="shared" si="95"/>
        <v>1048.3030303030303</v>
      </c>
      <c r="T728" s="40">
        <v>1800</v>
      </c>
      <c r="X728" s="40">
        <v>700</v>
      </c>
      <c r="Y728" s="42">
        <f t="shared" si="96"/>
        <v>5241.515151515151</v>
      </c>
      <c r="Z728" s="42">
        <f t="shared" si="97"/>
        <v>16098.939393939394</v>
      </c>
      <c r="AA728" s="42">
        <f t="shared" si="98"/>
        <v>-53238.818181818191</v>
      </c>
    </row>
    <row r="729" spans="1:27" hidden="1" x14ac:dyDescent="0.3">
      <c r="A729" s="40">
        <v>564</v>
      </c>
      <c r="B729" s="40" t="s">
        <v>809</v>
      </c>
      <c r="C729" s="74" t="s">
        <v>810</v>
      </c>
      <c r="D729" s="40" t="s">
        <v>811</v>
      </c>
      <c r="E729" s="40">
        <v>28.18</v>
      </c>
      <c r="F729" s="38" t="s">
        <v>1844</v>
      </c>
      <c r="G729" s="38" t="s">
        <v>787</v>
      </c>
      <c r="H729" s="40">
        <v>33</v>
      </c>
      <c r="I729" s="48">
        <v>43430</v>
      </c>
      <c r="J729" s="48">
        <v>43468</v>
      </c>
      <c r="K729" s="48">
        <v>43573</v>
      </c>
      <c r="L729" s="40">
        <v>38</v>
      </c>
      <c r="M729" s="40">
        <v>143</v>
      </c>
      <c r="N729" s="40">
        <v>9260</v>
      </c>
      <c r="O729" s="42">
        <f t="shared" si="94"/>
        <v>69337.757575757583</v>
      </c>
      <c r="Q729" s="42">
        <v>140</v>
      </c>
      <c r="R729" s="42">
        <f t="shared" si="99"/>
        <v>12.857142857142858</v>
      </c>
      <c r="S729" s="42">
        <f t="shared" si="95"/>
        <v>1048.3030303030303</v>
      </c>
      <c r="T729" s="40">
        <v>1650</v>
      </c>
      <c r="X729" s="40">
        <v>630</v>
      </c>
      <c r="Y729" s="42">
        <f t="shared" si="96"/>
        <v>4717.363636363636</v>
      </c>
      <c r="Z729" s="42">
        <f t="shared" si="97"/>
        <v>13478.181818181818</v>
      </c>
      <c r="AA729" s="42">
        <f t="shared" si="98"/>
        <v>-55859.575757575767</v>
      </c>
    </row>
    <row r="730" spans="1:27" hidden="1" x14ac:dyDescent="0.3">
      <c r="A730" s="40">
        <v>565</v>
      </c>
      <c r="B730" s="40" t="s">
        <v>809</v>
      </c>
      <c r="C730" s="74" t="s">
        <v>810</v>
      </c>
      <c r="D730" s="40" t="s">
        <v>811</v>
      </c>
      <c r="E730" s="121">
        <v>28.19</v>
      </c>
      <c r="F730" s="38" t="s">
        <v>1845</v>
      </c>
      <c r="G730" s="38" t="s">
        <v>788</v>
      </c>
      <c r="H730" s="40">
        <v>33</v>
      </c>
      <c r="I730" s="48">
        <v>43432</v>
      </c>
      <c r="J730" s="48">
        <v>43470</v>
      </c>
      <c r="K730" s="48">
        <v>43574</v>
      </c>
      <c r="L730" s="121">
        <v>38</v>
      </c>
      <c r="M730" s="121">
        <v>142</v>
      </c>
      <c r="N730" s="40">
        <v>9260</v>
      </c>
      <c r="O730" s="42">
        <f t="shared" si="94"/>
        <v>69337.757575757583</v>
      </c>
      <c r="P730" s="121"/>
      <c r="Q730" s="42">
        <v>140</v>
      </c>
      <c r="R730" s="42">
        <f t="shared" si="99"/>
        <v>11.785714285714286</v>
      </c>
      <c r="S730" s="42">
        <f t="shared" si="95"/>
        <v>1048.3030303030303</v>
      </c>
      <c r="T730" s="40">
        <v>1500</v>
      </c>
      <c r="U730" s="121"/>
      <c r="X730" s="121">
        <v>700</v>
      </c>
      <c r="Y730" s="42">
        <f t="shared" si="96"/>
        <v>5241.515151515151</v>
      </c>
      <c r="Z730" s="42">
        <f t="shared" si="97"/>
        <v>12355</v>
      </c>
      <c r="AA730" s="42">
        <f t="shared" si="98"/>
        <v>-56982.757575757583</v>
      </c>
    </row>
    <row r="731" spans="1:27" hidden="1" x14ac:dyDescent="0.3">
      <c r="A731" s="40">
        <v>566</v>
      </c>
      <c r="B731" s="40" t="s">
        <v>809</v>
      </c>
      <c r="C731" s="74" t="s">
        <v>810</v>
      </c>
      <c r="D731" s="40" t="s">
        <v>811</v>
      </c>
      <c r="E731" s="121">
        <v>28.2</v>
      </c>
      <c r="F731" s="38" t="s">
        <v>1846</v>
      </c>
      <c r="G731" s="38" t="s">
        <v>789</v>
      </c>
      <c r="H731" s="40">
        <v>33</v>
      </c>
      <c r="I731" s="48">
        <v>43434</v>
      </c>
      <c r="J731" s="48">
        <v>43472</v>
      </c>
      <c r="K731" s="48">
        <v>43576</v>
      </c>
      <c r="L731" s="121">
        <v>38</v>
      </c>
      <c r="M731" s="121">
        <v>142</v>
      </c>
      <c r="N731" s="40">
        <v>9260</v>
      </c>
      <c r="O731" s="42">
        <f t="shared" si="94"/>
        <v>69337.757575757583</v>
      </c>
      <c r="P731" s="121"/>
      <c r="Q731" s="42">
        <v>140</v>
      </c>
      <c r="R731" s="42">
        <f t="shared" si="99"/>
        <v>10.714285714285714</v>
      </c>
      <c r="S731" s="42">
        <f t="shared" si="95"/>
        <v>1048.3030303030303</v>
      </c>
      <c r="T731" s="40">
        <v>1500</v>
      </c>
      <c r="U731" s="121"/>
      <c r="X731" s="121">
        <v>700</v>
      </c>
      <c r="Y731" s="42">
        <f t="shared" si="96"/>
        <v>5241.515151515151</v>
      </c>
      <c r="Z731" s="42">
        <f t="shared" si="97"/>
        <v>11231.81818181818</v>
      </c>
      <c r="AA731" s="42">
        <f t="shared" si="98"/>
        <v>-58105.939393939407</v>
      </c>
    </row>
    <row r="732" spans="1:27" hidden="1" x14ac:dyDescent="0.3">
      <c r="A732" s="40">
        <v>567</v>
      </c>
      <c r="B732" s="40" t="s">
        <v>809</v>
      </c>
      <c r="C732" s="74" t="s">
        <v>810</v>
      </c>
      <c r="D732" s="40" t="s">
        <v>811</v>
      </c>
      <c r="E732" s="121">
        <v>28.21</v>
      </c>
      <c r="F732" s="38" t="s">
        <v>1846</v>
      </c>
      <c r="G732" s="38" t="s">
        <v>789</v>
      </c>
      <c r="H732" s="40">
        <v>33</v>
      </c>
      <c r="I732" s="48">
        <v>43434</v>
      </c>
      <c r="J732" s="48">
        <v>43473</v>
      </c>
      <c r="K732" s="48">
        <v>43576</v>
      </c>
      <c r="L732" s="121">
        <v>39</v>
      </c>
      <c r="M732" s="121">
        <v>142</v>
      </c>
      <c r="N732" s="40">
        <v>9260</v>
      </c>
      <c r="O732" s="42">
        <f t="shared" si="94"/>
        <v>69337.757575757583</v>
      </c>
      <c r="P732" s="121"/>
      <c r="Q732" s="42">
        <v>140</v>
      </c>
      <c r="R732" s="42">
        <f t="shared" si="99"/>
        <v>10.714285714285714</v>
      </c>
      <c r="S732" s="42">
        <f t="shared" si="95"/>
        <v>1048.3030303030303</v>
      </c>
      <c r="T732" s="40">
        <v>1800</v>
      </c>
      <c r="U732" s="121"/>
      <c r="X732" s="121">
        <v>700</v>
      </c>
      <c r="Y732" s="42">
        <f t="shared" si="96"/>
        <v>5241.515151515151</v>
      </c>
      <c r="Z732" s="42">
        <f t="shared" si="97"/>
        <v>11231.81818181818</v>
      </c>
      <c r="AA732" s="42">
        <f t="shared" si="98"/>
        <v>-58105.939393939407</v>
      </c>
    </row>
    <row r="733" spans="1:27" hidden="1" x14ac:dyDescent="0.3">
      <c r="A733" s="40">
        <v>568</v>
      </c>
      <c r="B733" s="40" t="s">
        <v>809</v>
      </c>
      <c r="C733" s="74" t="s">
        <v>810</v>
      </c>
      <c r="D733" s="40" t="s">
        <v>811</v>
      </c>
      <c r="E733" s="121">
        <v>28.22</v>
      </c>
      <c r="F733" s="38" t="s">
        <v>1847</v>
      </c>
      <c r="G733" s="38" t="s">
        <v>790</v>
      </c>
      <c r="H733" s="40">
        <v>33</v>
      </c>
      <c r="I733" s="48">
        <v>43432</v>
      </c>
      <c r="J733" s="48">
        <v>43466</v>
      </c>
      <c r="K733" s="48">
        <v>43573</v>
      </c>
      <c r="L733" s="121">
        <v>34</v>
      </c>
      <c r="M733" s="121">
        <v>141</v>
      </c>
      <c r="N733" s="40">
        <v>9260</v>
      </c>
      <c r="O733" s="42">
        <f t="shared" si="94"/>
        <v>69337.757575757583</v>
      </c>
      <c r="P733" s="121"/>
      <c r="Q733" s="42">
        <v>140</v>
      </c>
      <c r="R733" s="42">
        <f t="shared" si="99"/>
        <v>12.857142857142858</v>
      </c>
      <c r="S733" s="42">
        <f t="shared" si="95"/>
        <v>1048.3030303030303</v>
      </c>
      <c r="T733" s="40">
        <v>1800</v>
      </c>
      <c r="U733" s="78"/>
      <c r="V733" s="78"/>
      <c r="W733" s="53"/>
      <c r="X733" s="121">
        <v>770</v>
      </c>
      <c r="Y733" s="42">
        <f t="shared" si="96"/>
        <v>5765.6666666666661</v>
      </c>
      <c r="Z733" s="42">
        <f t="shared" si="97"/>
        <v>13478.181818181818</v>
      </c>
      <c r="AA733" s="42">
        <f t="shared" si="98"/>
        <v>-55859.575757575767</v>
      </c>
    </row>
    <row r="734" spans="1:27" hidden="1" x14ac:dyDescent="0.3">
      <c r="A734" s="40">
        <v>569</v>
      </c>
      <c r="B734" s="40" t="s">
        <v>809</v>
      </c>
      <c r="C734" s="74" t="s">
        <v>810</v>
      </c>
      <c r="D734" s="40" t="s">
        <v>811</v>
      </c>
      <c r="E734" s="121">
        <v>28.23</v>
      </c>
      <c r="F734" s="38" t="s">
        <v>1848</v>
      </c>
      <c r="G734" s="38" t="s">
        <v>791</v>
      </c>
      <c r="H734" s="40">
        <v>33</v>
      </c>
      <c r="I734" s="48">
        <v>43432</v>
      </c>
      <c r="J734" s="48">
        <v>43468</v>
      </c>
      <c r="K734" s="48">
        <v>43574</v>
      </c>
      <c r="L734" s="121">
        <v>36</v>
      </c>
      <c r="M734" s="121">
        <v>142</v>
      </c>
      <c r="N734" s="40">
        <v>9260</v>
      </c>
      <c r="O734" s="42">
        <f t="shared" si="94"/>
        <v>69337.757575757583</v>
      </c>
      <c r="P734" s="121"/>
      <c r="Q734" s="42">
        <v>140</v>
      </c>
      <c r="R734" s="42">
        <f t="shared" si="99"/>
        <v>12.857142857142858</v>
      </c>
      <c r="S734" s="42">
        <f t="shared" si="95"/>
        <v>1048.3030303030303</v>
      </c>
      <c r="T734" s="40">
        <v>1800</v>
      </c>
      <c r="U734" s="121"/>
      <c r="X734" s="121">
        <v>770</v>
      </c>
      <c r="Y734" s="42">
        <f t="shared" si="96"/>
        <v>5765.6666666666661</v>
      </c>
      <c r="Z734" s="42">
        <f t="shared" si="97"/>
        <v>13478.181818181818</v>
      </c>
      <c r="AA734" s="42">
        <f t="shared" si="98"/>
        <v>-55859.575757575767</v>
      </c>
    </row>
    <row r="735" spans="1:27" hidden="1" x14ac:dyDescent="0.3">
      <c r="A735" s="40">
        <v>570</v>
      </c>
      <c r="B735" s="40" t="s">
        <v>809</v>
      </c>
      <c r="C735" s="74" t="s">
        <v>810</v>
      </c>
      <c r="D735" s="40" t="s">
        <v>811</v>
      </c>
      <c r="E735" s="121">
        <v>28.24</v>
      </c>
      <c r="F735" s="38" t="s">
        <v>1849</v>
      </c>
      <c r="G735" s="38" t="s">
        <v>792</v>
      </c>
      <c r="H735" s="40">
        <v>33</v>
      </c>
      <c r="I735" s="48">
        <v>43434</v>
      </c>
      <c r="J735" s="48">
        <v>43469</v>
      </c>
      <c r="K735" s="48">
        <v>43576</v>
      </c>
      <c r="L735" s="121">
        <v>35</v>
      </c>
      <c r="M735" s="121">
        <v>142</v>
      </c>
      <c r="N735" s="40">
        <v>9260</v>
      </c>
      <c r="O735" s="42">
        <f t="shared" si="94"/>
        <v>69337.757575757583</v>
      </c>
      <c r="P735" s="121"/>
      <c r="Q735" s="42">
        <v>140</v>
      </c>
      <c r="R735" s="42">
        <f t="shared" si="99"/>
        <v>12.857142857142858</v>
      </c>
      <c r="S735" s="42">
        <f t="shared" si="95"/>
        <v>1048.3030303030303</v>
      </c>
      <c r="T735" s="40">
        <v>1870</v>
      </c>
      <c r="U735" s="121"/>
      <c r="X735" s="121">
        <v>630</v>
      </c>
      <c r="Y735" s="42">
        <f t="shared" si="96"/>
        <v>4717.363636363636</v>
      </c>
      <c r="Z735" s="42">
        <f t="shared" si="97"/>
        <v>13478.181818181818</v>
      </c>
      <c r="AA735" s="42">
        <f t="shared" si="98"/>
        <v>-55859.575757575767</v>
      </c>
    </row>
    <row r="736" spans="1:27" hidden="1" x14ac:dyDescent="0.3">
      <c r="A736" s="40">
        <v>571</v>
      </c>
      <c r="B736" s="40" t="s">
        <v>809</v>
      </c>
      <c r="C736" s="74" t="s">
        <v>810</v>
      </c>
      <c r="D736" s="40" t="s">
        <v>811</v>
      </c>
      <c r="E736" s="121">
        <v>28.25</v>
      </c>
      <c r="F736" s="38" t="s">
        <v>1850</v>
      </c>
      <c r="G736" s="38" t="s">
        <v>787</v>
      </c>
      <c r="H736" s="40">
        <v>33</v>
      </c>
      <c r="I736" s="48">
        <v>43431</v>
      </c>
      <c r="J736" s="48">
        <v>43465</v>
      </c>
      <c r="K736" s="48">
        <v>43574</v>
      </c>
      <c r="L736" s="121">
        <v>34</v>
      </c>
      <c r="M736" s="121">
        <v>143</v>
      </c>
      <c r="N736" s="40">
        <v>9260</v>
      </c>
      <c r="O736" s="42">
        <f t="shared" si="94"/>
        <v>69337.757575757583</v>
      </c>
      <c r="P736" s="121"/>
      <c r="Q736" s="42">
        <v>140</v>
      </c>
      <c r="R736" s="42">
        <f t="shared" si="99"/>
        <v>13.357142857142858</v>
      </c>
      <c r="S736" s="42">
        <f t="shared" si="95"/>
        <v>1048.3030303030303</v>
      </c>
      <c r="T736" s="40">
        <v>1870</v>
      </c>
      <c r="U736" s="78"/>
      <c r="V736" s="78"/>
      <c r="W736" s="53"/>
      <c r="X736" s="121">
        <v>630</v>
      </c>
      <c r="Y736" s="42">
        <f t="shared" si="96"/>
        <v>4717.363636363636</v>
      </c>
      <c r="Z736" s="42">
        <f t="shared" si="97"/>
        <v>14002.333333333334</v>
      </c>
      <c r="AA736" s="42">
        <f t="shared" si="98"/>
        <v>-55335.424242424247</v>
      </c>
    </row>
    <row r="737" spans="1:27" hidden="1" x14ac:dyDescent="0.3">
      <c r="A737" s="40">
        <v>572</v>
      </c>
      <c r="B737" s="40" t="s">
        <v>809</v>
      </c>
      <c r="C737" s="74" t="s">
        <v>810</v>
      </c>
      <c r="D737" s="40" t="s">
        <v>811</v>
      </c>
      <c r="E737" s="121">
        <v>28.26</v>
      </c>
      <c r="F737" s="38" t="s">
        <v>1844</v>
      </c>
      <c r="G737" s="38" t="s">
        <v>787</v>
      </c>
      <c r="H737" s="40">
        <v>33</v>
      </c>
      <c r="I737" s="48">
        <v>43431</v>
      </c>
      <c r="J737" s="48">
        <v>43465</v>
      </c>
      <c r="K737" s="48">
        <v>43575</v>
      </c>
      <c r="L737" s="121">
        <v>34</v>
      </c>
      <c r="M737" s="121">
        <v>144</v>
      </c>
      <c r="N737" s="40">
        <v>9260</v>
      </c>
      <c r="O737" s="42">
        <f t="shared" si="94"/>
        <v>69337.757575757583</v>
      </c>
      <c r="P737" s="121"/>
      <c r="Q737" s="42">
        <v>140</v>
      </c>
      <c r="R737" s="42">
        <f t="shared" si="99"/>
        <v>13.357142857142858</v>
      </c>
      <c r="S737" s="42">
        <f t="shared" si="95"/>
        <v>1048.3030303030303</v>
      </c>
      <c r="T737" s="40">
        <v>3000</v>
      </c>
      <c r="U737" s="121"/>
      <c r="X737" s="121">
        <v>700</v>
      </c>
      <c r="Y737" s="42">
        <f t="shared" si="96"/>
        <v>5241.515151515151</v>
      </c>
      <c r="Z737" s="42">
        <f t="shared" si="97"/>
        <v>14002.333333333334</v>
      </c>
      <c r="AA737" s="42">
        <f t="shared" si="98"/>
        <v>-55335.424242424247</v>
      </c>
    </row>
    <row r="738" spans="1:27" hidden="1" x14ac:dyDescent="0.3">
      <c r="A738" s="40">
        <v>573</v>
      </c>
      <c r="B738" s="40" t="s">
        <v>809</v>
      </c>
      <c r="C738" s="40" t="s">
        <v>812</v>
      </c>
      <c r="D738" s="40" t="s">
        <v>811</v>
      </c>
      <c r="E738" s="121">
        <v>28.01</v>
      </c>
      <c r="F738" s="38" t="s">
        <v>1851</v>
      </c>
      <c r="G738" s="38" t="s">
        <v>793</v>
      </c>
      <c r="H738" s="40">
        <v>33</v>
      </c>
      <c r="I738" s="48">
        <v>43431</v>
      </c>
      <c r="J738" s="48">
        <v>43465</v>
      </c>
      <c r="K738" s="48">
        <v>43575</v>
      </c>
      <c r="L738" s="121">
        <v>34</v>
      </c>
      <c r="M738" s="121">
        <v>144</v>
      </c>
      <c r="N738" s="40">
        <v>9260</v>
      </c>
      <c r="O738" s="42">
        <f t="shared" si="94"/>
        <v>69337.757575757583</v>
      </c>
      <c r="P738" s="121"/>
      <c r="Q738" s="42">
        <v>140</v>
      </c>
      <c r="R738" s="42">
        <f t="shared" si="99"/>
        <v>21.428571428571427</v>
      </c>
      <c r="S738" s="42">
        <f t="shared" si="95"/>
        <v>1048.3030303030303</v>
      </c>
      <c r="T738" s="40">
        <v>1200</v>
      </c>
      <c r="U738" s="121"/>
      <c r="X738" s="121">
        <v>840</v>
      </c>
      <c r="Y738" s="42">
        <f t="shared" si="96"/>
        <v>6289.8181818181811</v>
      </c>
      <c r="Z738" s="42">
        <f t="shared" si="97"/>
        <v>22463.63636363636</v>
      </c>
      <c r="AA738" s="42">
        <f t="shared" si="98"/>
        <v>-46874.121212121223</v>
      </c>
    </row>
    <row r="739" spans="1:27" hidden="1" x14ac:dyDescent="0.3">
      <c r="A739" s="40">
        <v>574</v>
      </c>
      <c r="B739" s="40" t="s">
        <v>809</v>
      </c>
      <c r="C739" s="40" t="s">
        <v>812</v>
      </c>
      <c r="D739" s="40" t="s">
        <v>811</v>
      </c>
      <c r="E739" s="121">
        <v>28.02</v>
      </c>
      <c r="F739" s="38" t="s">
        <v>1852</v>
      </c>
      <c r="G739" s="38" t="s">
        <v>794</v>
      </c>
      <c r="H739" s="40">
        <v>33</v>
      </c>
      <c r="I739" s="48">
        <v>43433</v>
      </c>
      <c r="J739" s="48">
        <v>43467</v>
      </c>
      <c r="K739" s="48">
        <v>43573</v>
      </c>
      <c r="L739" s="121">
        <v>34</v>
      </c>
      <c r="M739" s="121">
        <v>140</v>
      </c>
      <c r="N739" s="40">
        <v>9260</v>
      </c>
      <c r="O739" s="42">
        <f t="shared" si="94"/>
        <v>69337.757575757583</v>
      </c>
      <c r="P739" s="121"/>
      <c r="Q739" s="42">
        <v>140</v>
      </c>
      <c r="R739" s="42">
        <f t="shared" si="99"/>
        <v>8.5714285714285712</v>
      </c>
      <c r="S739" s="42">
        <f t="shared" si="95"/>
        <v>1048.3030303030303</v>
      </c>
      <c r="T739" s="40">
        <v>1500</v>
      </c>
      <c r="U739" s="121"/>
      <c r="X739" s="121">
        <v>1120</v>
      </c>
      <c r="Y739" s="42">
        <f t="shared" si="96"/>
        <v>8386.424242424242</v>
      </c>
      <c r="Z739" s="42">
        <f t="shared" si="97"/>
        <v>8985.4545454545441</v>
      </c>
      <c r="AA739" s="42">
        <f t="shared" si="98"/>
        <v>-60352.303030303039</v>
      </c>
    </row>
    <row r="740" spans="1:27" hidden="1" x14ac:dyDescent="0.3">
      <c r="A740" s="40">
        <v>575</v>
      </c>
      <c r="B740" s="40" t="s">
        <v>809</v>
      </c>
      <c r="C740" s="40" t="s">
        <v>812</v>
      </c>
      <c r="D740" s="40" t="s">
        <v>811</v>
      </c>
      <c r="E740" s="121">
        <v>28.03</v>
      </c>
      <c r="F740" s="38" t="s">
        <v>1853</v>
      </c>
      <c r="G740" s="122" t="s">
        <v>795</v>
      </c>
      <c r="H740" s="40">
        <v>33</v>
      </c>
      <c r="I740" s="48">
        <v>43432</v>
      </c>
      <c r="J740" s="48">
        <v>43467</v>
      </c>
      <c r="K740" s="48">
        <v>43575</v>
      </c>
      <c r="L740" s="121">
        <v>35</v>
      </c>
      <c r="M740" s="121">
        <v>143</v>
      </c>
      <c r="N740" s="40">
        <v>9260</v>
      </c>
      <c r="O740" s="42">
        <f t="shared" si="94"/>
        <v>69337.757575757583</v>
      </c>
      <c r="P740" s="121"/>
      <c r="Q740" s="42">
        <v>140</v>
      </c>
      <c r="R740" s="42">
        <f t="shared" si="99"/>
        <v>10.714285714285714</v>
      </c>
      <c r="S740" s="42">
        <f t="shared" si="95"/>
        <v>1048.3030303030303</v>
      </c>
      <c r="T740" s="40">
        <v>1650</v>
      </c>
      <c r="U740" s="121"/>
      <c r="X740" s="121">
        <v>630</v>
      </c>
      <c r="Y740" s="42">
        <f t="shared" si="96"/>
        <v>4717.363636363636</v>
      </c>
      <c r="Z740" s="42">
        <f t="shared" si="97"/>
        <v>11231.81818181818</v>
      </c>
      <c r="AA740" s="42">
        <f t="shared" si="98"/>
        <v>-58105.939393939407</v>
      </c>
    </row>
    <row r="741" spans="1:27" hidden="1" x14ac:dyDescent="0.3">
      <c r="A741" s="40">
        <v>576</v>
      </c>
      <c r="B741" s="40" t="s">
        <v>809</v>
      </c>
      <c r="C741" s="40" t="s">
        <v>812</v>
      </c>
      <c r="D741" s="40" t="s">
        <v>811</v>
      </c>
      <c r="E741" s="121">
        <v>28.04</v>
      </c>
      <c r="F741" s="122" t="s">
        <v>1854</v>
      </c>
      <c r="G741" s="122" t="s">
        <v>796</v>
      </c>
      <c r="H741" s="40">
        <v>33</v>
      </c>
      <c r="I741" s="48">
        <v>43434</v>
      </c>
      <c r="J741" s="48">
        <v>43467</v>
      </c>
      <c r="K741" s="48">
        <v>43575</v>
      </c>
      <c r="L741" s="121">
        <v>33</v>
      </c>
      <c r="M741" s="121">
        <v>141</v>
      </c>
      <c r="N741" s="40">
        <v>9260</v>
      </c>
      <c r="O741" s="42">
        <f t="shared" si="94"/>
        <v>69337.757575757583</v>
      </c>
      <c r="P741" s="121"/>
      <c r="Q741" s="42">
        <v>140</v>
      </c>
      <c r="R741" s="42">
        <f t="shared" si="99"/>
        <v>11.785714285714286</v>
      </c>
      <c r="S741" s="42">
        <f t="shared" si="95"/>
        <v>1048.3030303030303</v>
      </c>
      <c r="T741" s="40">
        <v>600</v>
      </c>
      <c r="U741" s="121"/>
      <c r="X741" s="121">
        <v>700</v>
      </c>
      <c r="Y741" s="42">
        <f t="shared" si="96"/>
        <v>5241.515151515151</v>
      </c>
      <c r="Z741" s="42">
        <f t="shared" si="97"/>
        <v>12355</v>
      </c>
      <c r="AA741" s="42">
        <f t="shared" si="98"/>
        <v>-56982.757575757583</v>
      </c>
    </row>
    <row r="742" spans="1:27" hidden="1" x14ac:dyDescent="0.3">
      <c r="A742" s="40">
        <v>577</v>
      </c>
      <c r="B742" s="40" t="s">
        <v>809</v>
      </c>
      <c r="C742" s="40" t="s">
        <v>812</v>
      </c>
      <c r="D742" s="40" t="s">
        <v>811</v>
      </c>
      <c r="E742" s="121">
        <v>28.05</v>
      </c>
      <c r="F742" s="122" t="s">
        <v>1981</v>
      </c>
      <c r="G742" s="122" t="s">
        <v>797</v>
      </c>
      <c r="H742" s="40">
        <v>33</v>
      </c>
      <c r="I742" s="48">
        <v>43434</v>
      </c>
      <c r="J742" s="48">
        <v>43470</v>
      </c>
      <c r="K742" s="48">
        <v>43576</v>
      </c>
      <c r="L742" s="121">
        <v>36</v>
      </c>
      <c r="M742" s="121">
        <v>142</v>
      </c>
      <c r="N742" s="40">
        <v>9260</v>
      </c>
      <c r="O742" s="42">
        <f t="shared" si="94"/>
        <v>69337.757575757583</v>
      </c>
      <c r="P742" s="121"/>
      <c r="Q742" s="42">
        <v>140</v>
      </c>
      <c r="R742" s="42">
        <f t="shared" si="99"/>
        <v>4.2857142857142856</v>
      </c>
      <c r="S742" s="42">
        <f t="shared" si="95"/>
        <v>1048.3030303030303</v>
      </c>
      <c r="T742" s="40">
        <v>1500</v>
      </c>
      <c r="U742" s="121"/>
      <c r="X742" s="121">
        <v>630</v>
      </c>
      <c r="Y742" s="42">
        <f t="shared" si="96"/>
        <v>4717.363636363636</v>
      </c>
      <c r="Z742" s="42">
        <f t="shared" si="97"/>
        <v>4492.7272727272721</v>
      </c>
      <c r="AA742" s="42">
        <f t="shared" si="98"/>
        <v>-64845.030303030311</v>
      </c>
    </row>
    <row r="743" spans="1:27" hidden="1" x14ac:dyDescent="0.3">
      <c r="A743" s="40">
        <v>578</v>
      </c>
      <c r="B743" s="40" t="s">
        <v>809</v>
      </c>
      <c r="C743" s="40" t="s">
        <v>812</v>
      </c>
      <c r="D743" s="40" t="s">
        <v>811</v>
      </c>
      <c r="E743" s="121">
        <v>28.06</v>
      </c>
      <c r="F743" s="122" t="s">
        <v>1855</v>
      </c>
      <c r="G743" s="122" t="s">
        <v>798</v>
      </c>
      <c r="H743" s="40">
        <v>33</v>
      </c>
      <c r="I743" s="48">
        <v>43434</v>
      </c>
      <c r="J743" s="48">
        <v>43470</v>
      </c>
      <c r="K743" s="48">
        <v>43576</v>
      </c>
      <c r="L743" s="121">
        <v>36</v>
      </c>
      <c r="M743" s="121">
        <v>142</v>
      </c>
      <c r="N743" s="40">
        <v>9260</v>
      </c>
      <c r="O743" s="42">
        <f t="shared" si="94"/>
        <v>69337.757575757583</v>
      </c>
      <c r="P743" s="121"/>
      <c r="Q743" s="42">
        <v>140</v>
      </c>
      <c r="R743" s="42">
        <f t="shared" si="99"/>
        <v>10.714285714285714</v>
      </c>
      <c r="S743" s="42">
        <f t="shared" si="95"/>
        <v>1048.3030303030303</v>
      </c>
      <c r="T743" s="40">
        <v>1800</v>
      </c>
      <c r="U743" s="121"/>
      <c r="X743" s="121">
        <v>700</v>
      </c>
      <c r="Y743" s="42">
        <f t="shared" si="96"/>
        <v>5241.515151515151</v>
      </c>
      <c r="Z743" s="42">
        <f t="shared" si="97"/>
        <v>11231.81818181818</v>
      </c>
      <c r="AA743" s="42">
        <f t="shared" si="98"/>
        <v>-58105.939393939407</v>
      </c>
    </row>
    <row r="744" spans="1:27" hidden="1" x14ac:dyDescent="0.3">
      <c r="A744" s="40">
        <v>579</v>
      </c>
      <c r="B744" s="40" t="s">
        <v>809</v>
      </c>
      <c r="C744" s="40" t="s">
        <v>812</v>
      </c>
      <c r="D744" s="40" t="s">
        <v>811</v>
      </c>
      <c r="E744" s="121">
        <v>28.07</v>
      </c>
      <c r="F744" s="38" t="s">
        <v>1856</v>
      </c>
      <c r="G744" s="38" t="s">
        <v>799</v>
      </c>
      <c r="H744" s="40">
        <v>33</v>
      </c>
      <c r="I744" s="48">
        <v>43434</v>
      </c>
      <c r="J744" s="48">
        <v>43468</v>
      </c>
      <c r="K744" s="48">
        <v>43577</v>
      </c>
      <c r="L744" s="121">
        <v>34</v>
      </c>
      <c r="M744" s="121">
        <v>143</v>
      </c>
      <c r="N744" s="40">
        <v>9260</v>
      </c>
      <c r="O744" s="42">
        <f t="shared" si="94"/>
        <v>69337.757575757583</v>
      </c>
      <c r="Q744" s="42">
        <v>140</v>
      </c>
      <c r="R744" s="42">
        <f t="shared" si="99"/>
        <v>12.857142857142858</v>
      </c>
      <c r="S744" s="42">
        <f t="shared" si="95"/>
        <v>1048.3030303030303</v>
      </c>
      <c r="T744" s="40">
        <v>3000</v>
      </c>
      <c r="U744" s="121"/>
      <c r="X744" s="121">
        <v>700</v>
      </c>
      <c r="Y744" s="42">
        <f t="shared" si="96"/>
        <v>5241.515151515151</v>
      </c>
      <c r="Z744" s="42">
        <f t="shared" si="97"/>
        <v>13478.181818181818</v>
      </c>
      <c r="AA744" s="42">
        <f t="shared" si="98"/>
        <v>-55859.575757575767</v>
      </c>
    </row>
    <row r="745" spans="1:27" hidden="1" x14ac:dyDescent="0.3">
      <c r="A745" s="40">
        <v>580</v>
      </c>
      <c r="B745" s="40" t="s">
        <v>809</v>
      </c>
      <c r="C745" s="40" t="s">
        <v>812</v>
      </c>
      <c r="D745" s="40" t="s">
        <v>811</v>
      </c>
      <c r="E745" s="121">
        <v>28.08</v>
      </c>
      <c r="F745" s="38" t="s">
        <v>1857</v>
      </c>
      <c r="G745" s="38" t="s">
        <v>787</v>
      </c>
      <c r="H745" s="40">
        <v>33</v>
      </c>
      <c r="I745" s="48">
        <v>43434</v>
      </c>
      <c r="J745" s="48">
        <v>43469</v>
      </c>
      <c r="K745" s="48">
        <v>43575</v>
      </c>
      <c r="L745" s="121">
        <v>35</v>
      </c>
      <c r="M745" s="121">
        <v>141</v>
      </c>
      <c r="N745" s="40">
        <v>9260</v>
      </c>
      <c r="O745" s="42">
        <f t="shared" si="94"/>
        <v>69337.757575757583</v>
      </c>
      <c r="Q745" s="42">
        <v>140</v>
      </c>
      <c r="R745" s="42">
        <f t="shared" ref="R745:R763" si="100">T744/Q745</f>
        <v>21.428571428571427</v>
      </c>
      <c r="S745" s="42">
        <f t="shared" si="95"/>
        <v>1048.3030303030303</v>
      </c>
      <c r="T745" s="40">
        <v>600</v>
      </c>
      <c r="U745" s="121"/>
      <c r="X745" s="121">
        <v>630</v>
      </c>
      <c r="Y745" s="42">
        <f t="shared" si="96"/>
        <v>4717.363636363636</v>
      </c>
      <c r="Z745" s="42">
        <f t="shared" si="97"/>
        <v>22463.63636363636</v>
      </c>
      <c r="AA745" s="42">
        <f t="shared" si="98"/>
        <v>-46874.121212121223</v>
      </c>
    </row>
    <row r="746" spans="1:27" hidden="1" x14ac:dyDescent="0.3">
      <c r="A746" s="40">
        <v>581</v>
      </c>
      <c r="B746" s="40" t="s">
        <v>809</v>
      </c>
      <c r="C746" s="40" t="s">
        <v>812</v>
      </c>
      <c r="D746" s="40" t="s">
        <v>811</v>
      </c>
      <c r="E746" s="121">
        <v>28.09</v>
      </c>
      <c r="F746" s="38" t="s">
        <v>1850</v>
      </c>
      <c r="G746" s="38" t="s">
        <v>800</v>
      </c>
      <c r="H746" s="40">
        <v>33</v>
      </c>
      <c r="I746" s="48">
        <v>43432</v>
      </c>
      <c r="J746" s="48">
        <v>43471</v>
      </c>
      <c r="K746" s="48">
        <v>43575</v>
      </c>
      <c r="L746" s="121">
        <v>39</v>
      </c>
      <c r="M746" s="121">
        <v>143</v>
      </c>
      <c r="N746" s="40">
        <v>9260</v>
      </c>
      <c r="O746" s="42">
        <f t="shared" si="94"/>
        <v>69337.757575757583</v>
      </c>
      <c r="Q746" s="42">
        <v>140</v>
      </c>
      <c r="R746" s="42">
        <f t="shared" si="100"/>
        <v>4.2857142857142856</v>
      </c>
      <c r="S746" s="42">
        <f t="shared" si="95"/>
        <v>1048.3030303030303</v>
      </c>
      <c r="T746" s="40">
        <v>1200</v>
      </c>
      <c r="U746" s="121"/>
      <c r="X746" s="121">
        <v>700</v>
      </c>
      <c r="Y746" s="42">
        <f t="shared" si="96"/>
        <v>5241.515151515151</v>
      </c>
      <c r="Z746" s="42">
        <f t="shared" si="97"/>
        <v>4492.7272727272721</v>
      </c>
      <c r="AA746" s="42">
        <f t="shared" si="98"/>
        <v>-64845.030303030311</v>
      </c>
    </row>
    <row r="747" spans="1:27" hidden="1" x14ac:dyDescent="0.3">
      <c r="A747" s="40">
        <v>582</v>
      </c>
      <c r="B747" s="40" t="s">
        <v>809</v>
      </c>
      <c r="C747" s="40" t="s">
        <v>812</v>
      </c>
      <c r="D747" s="40" t="s">
        <v>811</v>
      </c>
      <c r="E747" s="121">
        <v>28.1</v>
      </c>
      <c r="F747" s="38" t="s">
        <v>1982</v>
      </c>
      <c r="G747" s="38" t="s">
        <v>801</v>
      </c>
      <c r="H747" s="40">
        <v>33</v>
      </c>
      <c r="I747" s="48">
        <v>43434</v>
      </c>
      <c r="J747" s="48">
        <v>43473</v>
      </c>
      <c r="K747" s="48">
        <v>43575</v>
      </c>
      <c r="L747" s="121">
        <v>39</v>
      </c>
      <c r="M747" s="121">
        <v>141</v>
      </c>
      <c r="N747" s="40">
        <v>9260</v>
      </c>
      <c r="O747" s="42">
        <f t="shared" si="94"/>
        <v>69337.757575757583</v>
      </c>
      <c r="Q747" s="42">
        <v>140</v>
      </c>
      <c r="R747" s="42">
        <f t="shared" si="100"/>
        <v>8.5714285714285712</v>
      </c>
      <c r="S747" s="42">
        <f t="shared" si="95"/>
        <v>1048.3030303030303</v>
      </c>
      <c r="T747" s="40">
        <v>750</v>
      </c>
      <c r="U747" s="121"/>
      <c r="X747" s="121">
        <v>700</v>
      </c>
      <c r="Y747" s="42">
        <f t="shared" si="96"/>
        <v>5241.515151515151</v>
      </c>
      <c r="Z747" s="42">
        <f t="shared" si="97"/>
        <v>8985.4545454545441</v>
      </c>
      <c r="AA747" s="42">
        <f t="shared" si="98"/>
        <v>-60352.303030303039</v>
      </c>
    </row>
    <row r="748" spans="1:27" hidden="1" x14ac:dyDescent="0.3">
      <c r="A748" s="40">
        <v>583</v>
      </c>
      <c r="B748" s="40" t="s">
        <v>809</v>
      </c>
      <c r="C748" s="40" t="s">
        <v>812</v>
      </c>
      <c r="D748" s="40" t="s">
        <v>811</v>
      </c>
      <c r="E748" s="121">
        <v>28.11</v>
      </c>
      <c r="F748" s="38" t="s">
        <v>1844</v>
      </c>
      <c r="G748" s="38" t="s">
        <v>787</v>
      </c>
      <c r="H748" s="40">
        <v>33</v>
      </c>
      <c r="I748" s="48">
        <v>43434</v>
      </c>
      <c r="J748" s="48">
        <v>43473</v>
      </c>
      <c r="K748" s="48">
        <v>43577</v>
      </c>
      <c r="L748" s="121">
        <v>39</v>
      </c>
      <c r="M748" s="121">
        <v>143</v>
      </c>
      <c r="N748" s="40">
        <v>9260</v>
      </c>
      <c r="O748" s="42">
        <f t="shared" si="94"/>
        <v>69337.757575757583</v>
      </c>
      <c r="Q748" s="42">
        <v>140</v>
      </c>
      <c r="R748" s="42">
        <f t="shared" si="100"/>
        <v>5.3571428571428568</v>
      </c>
      <c r="S748" s="42">
        <f t="shared" si="95"/>
        <v>1048.3030303030303</v>
      </c>
      <c r="T748" s="40">
        <v>900</v>
      </c>
      <c r="U748" s="121"/>
      <c r="X748" s="121">
        <v>700</v>
      </c>
      <c r="Y748" s="42">
        <f t="shared" si="96"/>
        <v>5241.515151515151</v>
      </c>
      <c r="Z748" s="42">
        <f t="shared" si="97"/>
        <v>5615.9090909090901</v>
      </c>
      <c r="AA748" s="42">
        <f t="shared" si="98"/>
        <v>-63721.848484848495</v>
      </c>
    </row>
    <row r="749" spans="1:27" hidden="1" x14ac:dyDescent="0.3">
      <c r="A749" s="40">
        <v>584</v>
      </c>
      <c r="B749" s="40" t="s">
        <v>809</v>
      </c>
      <c r="C749" s="40" t="s">
        <v>812</v>
      </c>
      <c r="D749" s="40" t="s">
        <v>811</v>
      </c>
      <c r="E749" s="121">
        <v>28.12</v>
      </c>
      <c r="F749" s="38" t="s">
        <v>1845</v>
      </c>
      <c r="G749" s="38" t="s">
        <v>788</v>
      </c>
      <c r="H749" s="40">
        <v>33</v>
      </c>
      <c r="I749" s="48">
        <v>43432</v>
      </c>
      <c r="J749" s="48">
        <v>43469</v>
      </c>
      <c r="K749" s="48">
        <v>43575</v>
      </c>
      <c r="L749" s="121">
        <v>37</v>
      </c>
      <c r="M749" s="121">
        <v>143</v>
      </c>
      <c r="N749" s="40">
        <v>9260</v>
      </c>
      <c r="O749" s="42">
        <f t="shared" si="94"/>
        <v>69337.757575757583</v>
      </c>
      <c r="Q749" s="42">
        <v>140</v>
      </c>
      <c r="R749" s="42">
        <f t="shared" si="100"/>
        <v>6.4285714285714288</v>
      </c>
      <c r="S749" s="42">
        <f t="shared" si="95"/>
        <v>1048.3030303030303</v>
      </c>
      <c r="T749" s="40">
        <v>600</v>
      </c>
      <c r="U749" s="121"/>
      <c r="X749" s="121">
        <v>770</v>
      </c>
      <c r="Y749" s="42">
        <f t="shared" si="96"/>
        <v>5765.6666666666661</v>
      </c>
      <c r="Z749" s="42">
        <f t="shared" si="97"/>
        <v>6739.090909090909</v>
      </c>
      <c r="AA749" s="42">
        <f t="shared" si="98"/>
        <v>-62598.666666666672</v>
      </c>
    </row>
    <row r="750" spans="1:27" hidden="1" x14ac:dyDescent="0.3">
      <c r="A750" s="40">
        <v>585</v>
      </c>
      <c r="B750" s="40" t="s">
        <v>809</v>
      </c>
      <c r="C750" s="40" t="s">
        <v>812</v>
      </c>
      <c r="D750" s="40" t="s">
        <v>811</v>
      </c>
      <c r="E750" s="121">
        <v>28.13</v>
      </c>
      <c r="F750" s="38" t="s">
        <v>1846</v>
      </c>
      <c r="G750" s="38" t="s">
        <v>789</v>
      </c>
      <c r="H750" s="40">
        <v>33</v>
      </c>
      <c r="I750" s="48">
        <v>43431</v>
      </c>
      <c r="J750" s="48">
        <v>43467</v>
      </c>
      <c r="K750" s="48">
        <v>43574</v>
      </c>
      <c r="L750" s="121">
        <v>36</v>
      </c>
      <c r="M750" s="121">
        <v>143</v>
      </c>
      <c r="N750" s="40">
        <v>9260</v>
      </c>
      <c r="O750" s="42">
        <f t="shared" si="94"/>
        <v>69337.757575757583</v>
      </c>
      <c r="Q750" s="42">
        <v>140</v>
      </c>
      <c r="R750" s="42">
        <f t="shared" si="100"/>
        <v>4.2857142857142856</v>
      </c>
      <c r="S750" s="42">
        <f t="shared" si="95"/>
        <v>1048.3030303030303</v>
      </c>
      <c r="T750" s="40">
        <v>600</v>
      </c>
      <c r="U750" s="78"/>
      <c r="V750" s="78"/>
      <c r="W750" s="53"/>
      <c r="X750" s="121">
        <v>770</v>
      </c>
      <c r="Y750" s="42">
        <f t="shared" si="96"/>
        <v>5765.6666666666661</v>
      </c>
      <c r="Z750" s="42">
        <f t="shared" si="97"/>
        <v>4492.7272727272721</v>
      </c>
      <c r="AA750" s="42">
        <f t="shared" si="98"/>
        <v>-64845.030303030311</v>
      </c>
    </row>
    <row r="751" spans="1:27" hidden="1" x14ac:dyDescent="0.3">
      <c r="A751" s="40">
        <v>586</v>
      </c>
      <c r="B751" s="40" t="s">
        <v>809</v>
      </c>
      <c r="C751" s="40" t="s">
        <v>812</v>
      </c>
      <c r="D751" s="40" t="s">
        <v>811</v>
      </c>
      <c r="E751" s="121">
        <v>28.14</v>
      </c>
      <c r="F751" s="38" t="s">
        <v>1846</v>
      </c>
      <c r="G751" s="38" t="s">
        <v>789</v>
      </c>
      <c r="H751" s="40">
        <v>33</v>
      </c>
      <c r="I751" s="48">
        <v>43426</v>
      </c>
      <c r="J751" s="48">
        <v>43466</v>
      </c>
      <c r="K751" s="48">
        <v>43574</v>
      </c>
      <c r="L751" s="121">
        <v>40</v>
      </c>
      <c r="M751" s="121">
        <v>148</v>
      </c>
      <c r="N751" s="40">
        <v>9260</v>
      </c>
      <c r="O751" s="42">
        <f t="shared" si="94"/>
        <v>69337.757575757583</v>
      </c>
      <c r="Q751" s="42">
        <v>140</v>
      </c>
      <c r="R751" s="42">
        <f t="shared" si="100"/>
        <v>4.2857142857142856</v>
      </c>
      <c r="S751" s="42">
        <f t="shared" si="95"/>
        <v>1048.3030303030303</v>
      </c>
      <c r="T751" s="40">
        <v>2100</v>
      </c>
      <c r="U751" s="121"/>
      <c r="X751" s="121">
        <v>630</v>
      </c>
      <c r="Y751" s="42">
        <f t="shared" si="96"/>
        <v>4717.363636363636</v>
      </c>
      <c r="Z751" s="42">
        <f t="shared" si="97"/>
        <v>4492.7272727272721</v>
      </c>
      <c r="AA751" s="42">
        <f t="shared" si="98"/>
        <v>-64845.030303030311</v>
      </c>
    </row>
    <row r="752" spans="1:27" hidden="1" x14ac:dyDescent="0.3">
      <c r="A752" s="40">
        <v>587</v>
      </c>
      <c r="B752" s="40" t="s">
        <v>809</v>
      </c>
      <c r="C752" s="40" t="s">
        <v>812</v>
      </c>
      <c r="D752" s="40" t="s">
        <v>811</v>
      </c>
      <c r="E752" s="121">
        <v>28.15</v>
      </c>
      <c r="F752" s="38" t="s">
        <v>1847</v>
      </c>
      <c r="G752" s="122" t="s">
        <v>790</v>
      </c>
      <c r="H752" s="40">
        <v>33</v>
      </c>
      <c r="I752" s="48">
        <v>43432</v>
      </c>
      <c r="J752" s="48">
        <v>43469</v>
      </c>
      <c r="K752" s="48">
        <v>43574</v>
      </c>
      <c r="L752" s="121">
        <v>37</v>
      </c>
      <c r="M752" s="121">
        <v>142</v>
      </c>
      <c r="N752" s="40">
        <v>9260</v>
      </c>
      <c r="O752" s="42">
        <f t="shared" si="94"/>
        <v>69337.757575757583</v>
      </c>
      <c r="Q752" s="42">
        <v>140</v>
      </c>
      <c r="R752" s="42">
        <f t="shared" si="100"/>
        <v>15</v>
      </c>
      <c r="S752" s="42">
        <f t="shared" si="95"/>
        <v>1048.3030303030303</v>
      </c>
      <c r="T752" s="40">
        <v>600</v>
      </c>
      <c r="U752" s="121"/>
      <c r="X752" s="121">
        <v>630</v>
      </c>
      <c r="Y752" s="42">
        <f t="shared" si="96"/>
        <v>4717.363636363636</v>
      </c>
      <c r="Z752" s="42">
        <f t="shared" si="97"/>
        <v>15724.545454545454</v>
      </c>
      <c r="AA752" s="42">
        <f t="shared" si="98"/>
        <v>-53613.212121212127</v>
      </c>
    </row>
    <row r="753" spans="1:27" hidden="1" x14ac:dyDescent="0.3">
      <c r="A753" s="40">
        <v>588</v>
      </c>
      <c r="B753" s="40" t="s">
        <v>809</v>
      </c>
      <c r="C753" s="40" t="s">
        <v>812</v>
      </c>
      <c r="D753" s="40" t="s">
        <v>811</v>
      </c>
      <c r="E753" s="121">
        <v>28.16</v>
      </c>
      <c r="F753" s="122" t="s">
        <v>1848</v>
      </c>
      <c r="G753" s="122" t="s">
        <v>791</v>
      </c>
      <c r="H753" s="40">
        <v>33</v>
      </c>
      <c r="I753" s="48">
        <v>43434</v>
      </c>
      <c r="J753" s="48">
        <v>43469</v>
      </c>
      <c r="K753" s="48">
        <v>43576</v>
      </c>
      <c r="L753" s="121">
        <v>35</v>
      </c>
      <c r="M753" s="121">
        <v>142</v>
      </c>
      <c r="N753" s="40">
        <v>9260</v>
      </c>
      <c r="O753" s="42">
        <f t="shared" si="94"/>
        <v>69337.757575757583</v>
      </c>
      <c r="Q753" s="42">
        <v>140</v>
      </c>
      <c r="R753" s="42">
        <f t="shared" si="100"/>
        <v>4.2857142857142856</v>
      </c>
      <c r="S753" s="42">
        <f t="shared" si="95"/>
        <v>1048.3030303030303</v>
      </c>
      <c r="T753" s="40">
        <v>600</v>
      </c>
      <c r="U753" s="121"/>
      <c r="X753" s="121">
        <v>700</v>
      </c>
      <c r="Y753" s="42">
        <f t="shared" si="96"/>
        <v>5241.515151515151</v>
      </c>
      <c r="Z753" s="42">
        <f t="shared" si="97"/>
        <v>4492.7272727272721</v>
      </c>
      <c r="AA753" s="42">
        <f t="shared" si="98"/>
        <v>-64845.030303030311</v>
      </c>
    </row>
    <row r="754" spans="1:27" hidden="1" x14ac:dyDescent="0.3">
      <c r="A754" s="40">
        <v>589</v>
      </c>
      <c r="B754" s="40" t="s">
        <v>809</v>
      </c>
      <c r="C754" s="40" t="s">
        <v>812</v>
      </c>
      <c r="D754" s="40" t="s">
        <v>811</v>
      </c>
      <c r="E754" s="121">
        <v>28.17</v>
      </c>
      <c r="F754" s="122" t="s">
        <v>1849</v>
      </c>
      <c r="G754" s="122" t="s">
        <v>792</v>
      </c>
      <c r="H754" s="40">
        <v>33</v>
      </c>
      <c r="I754" s="48">
        <v>43434</v>
      </c>
      <c r="J754" s="48">
        <v>43468</v>
      </c>
      <c r="K754" s="48">
        <v>43566</v>
      </c>
      <c r="L754" s="121">
        <v>34</v>
      </c>
      <c r="M754" s="121">
        <v>132</v>
      </c>
      <c r="N754" s="40">
        <v>9260</v>
      </c>
      <c r="O754" s="42">
        <f t="shared" si="94"/>
        <v>69337.757575757583</v>
      </c>
      <c r="Q754" s="42">
        <v>140</v>
      </c>
      <c r="R754" s="42">
        <f t="shared" si="100"/>
        <v>4.2857142857142856</v>
      </c>
      <c r="S754" s="42">
        <f t="shared" si="95"/>
        <v>1048.3030303030303</v>
      </c>
      <c r="T754" s="40">
        <v>600</v>
      </c>
      <c r="U754" s="78"/>
      <c r="V754" s="78"/>
      <c r="W754" s="53"/>
      <c r="X754" s="121">
        <v>840</v>
      </c>
      <c r="Y754" s="42">
        <f t="shared" si="96"/>
        <v>6289.8181818181811</v>
      </c>
      <c r="Z754" s="42">
        <f t="shared" si="97"/>
        <v>4492.7272727272721</v>
      </c>
      <c r="AA754" s="42">
        <f t="shared" si="98"/>
        <v>-64845.030303030311</v>
      </c>
    </row>
    <row r="755" spans="1:27" hidden="1" x14ac:dyDescent="0.3">
      <c r="A755" s="40">
        <v>590</v>
      </c>
      <c r="B755" s="40" t="s">
        <v>809</v>
      </c>
      <c r="C755" s="40" t="s">
        <v>812</v>
      </c>
      <c r="D755" s="40" t="s">
        <v>811</v>
      </c>
      <c r="E755" s="121">
        <v>28.18</v>
      </c>
      <c r="F755" s="122" t="s">
        <v>1850</v>
      </c>
      <c r="G755" s="122" t="s">
        <v>787</v>
      </c>
      <c r="H755" s="40">
        <v>33</v>
      </c>
      <c r="I755" s="48">
        <v>43432</v>
      </c>
      <c r="J755" s="48">
        <v>43469</v>
      </c>
      <c r="K755" s="48">
        <v>43574</v>
      </c>
      <c r="L755" s="121">
        <v>37</v>
      </c>
      <c r="M755" s="121">
        <v>142</v>
      </c>
      <c r="N755" s="40">
        <v>9260</v>
      </c>
      <c r="O755" s="42">
        <f t="shared" si="94"/>
        <v>69337.757575757583</v>
      </c>
      <c r="Q755" s="42">
        <v>140</v>
      </c>
      <c r="R755" s="42">
        <f t="shared" si="100"/>
        <v>4.2857142857142856</v>
      </c>
      <c r="S755" s="42">
        <f t="shared" si="95"/>
        <v>1048.3030303030303</v>
      </c>
      <c r="T755" s="40">
        <v>1800</v>
      </c>
      <c r="U755" s="121"/>
      <c r="X755" s="121">
        <v>800</v>
      </c>
      <c r="Y755" s="42">
        <f t="shared" si="96"/>
        <v>5990.30303030303</v>
      </c>
      <c r="Z755" s="42">
        <f t="shared" si="97"/>
        <v>4492.7272727272721</v>
      </c>
      <c r="AA755" s="42">
        <f t="shared" si="98"/>
        <v>-64845.030303030311</v>
      </c>
    </row>
    <row r="756" spans="1:27" hidden="1" x14ac:dyDescent="0.3">
      <c r="A756" s="40">
        <v>591</v>
      </c>
      <c r="B756" s="40" t="s">
        <v>809</v>
      </c>
      <c r="C756" s="40" t="s">
        <v>812</v>
      </c>
      <c r="D756" s="40" t="s">
        <v>811</v>
      </c>
      <c r="E756" s="121">
        <v>28.19</v>
      </c>
      <c r="F756" s="38" t="s">
        <v>1844</v>
      </c>
      <c r="G756" s="38" t="s">
        <v>787</v>
      </c>
      <c r="H756" s="40">
        <v>33</v>
      </c>
      <c r="I756" s="48">
        <v>43432</v>
      </c>
      <c r="J756" s="48">
        <v>43468</v>
      </c>
      <c r="K756" s="48">
        <v>43575</v>
      </c>
      <c r="L756" s="121">
        <v>36</v>
      </c>
      <c r="M756" s="121">
        <v>143</v>
      </c>
      <c r="N756" s="40">
        <v>9260</v>
      </c>
      <c r="O756" s="42">
        <f t="shared" si="94"/>
        <v>69337.757575757583</v>
      </c>
      <c r="Q756" s="42">
        <v>140</v>
      </c>
      <c r="R756" s="42">
        <f t="shared" si="100"/>
        <v>12.857142857142858</v>
      </c>
      <c r="S756" s="42">
        <f t="shared" si="95"/>
        <v>1048.3030303030303</v>
      </c>
      <c r="T756" s="40">
        <v>1950</v>
      </c>
      <c r="U756" s="121"/>
      <c r="X756" s="121">
        <v>850</v>
      </c>
      <c r="Y756" s="42">
        <f t="shared" si="96"/>
        <v>6364.69696969697</v>
      </c>
      <c r="Z756" s="42">
        <f t="shared" si="97"/>
        <v>13478.181818181818</v>
      </c>
      <c r="AA756" s="42">
        <f t="shared" si="98"/>
        <v>-55859.575757575767</v>
      </c>
    </row>
    <row r="757" spans="1:27" hidden="1" x14ac:dyDescent="0.3">
      <c r="A757" s="40">
        <v>592</v>
      </c>
      <c r="B757" s="40" t="s">
        <v>809</v>
      </c>
      <c r="C757" s="40" t="s">
        <v>812</v>
      </c>
      <c r="D757" s="40" t="s">
        <v>811</v>
      </c>
      <c r="E757" s="121">
        <v>28.2</v>
      </c>
      <c r="F757" s="38" t="s">
        <v>1851</v>
      </c>
      <c r="G757" s="38" t="s">
        <v>793</v>
      </c>
      <c r="H757" s="40">
        <v>33</v>
      </c>
      <c r="I757" s="48">
        <v>43434</v>
      </c>
      <c r="J757" s="48">
        <v>43470</v>
      </c>
      <c r="K757" s="48">
        <v>43574</v>
      </c>
      <c r="L757" s="121">
        <v>36</v>
      </c>
      <c r="M757" s="121">
        <v>140</v>
      </c>
      <c r="N757" s="40">
        <v>9260</v>
      </c>
      <c r="O757" s="42">
        <f t="shared" si="94"/>
        <v>69337.757575757583</v>
      </c>
      <c r="Q757" s="42">
        <v>140</v>
      </c>
      <c r="R757" s="42">
        <f t="shared" si="100"/>
        <v>13.928571428571429</v>
      </c>
      <c r="S757" s="42">
        <f t="shared" si="95"/>
        <v>1048.3030303030303</v>
      </c>
      <c r="T757" s="40">
        <v>1800</v>
      </c>
      <c r="U757" s="121"/>
      <c r="X757" s="121">
        <v>850</v>
      </c>
      <c r="Y757" s="42">
        <f t="shared" si="96"/>
        <v>6364.69696969697</v>
      </c>
      <c r="Z757" s="42">
        <f t="shared" si="97"/>
        <v>14601.363636363636</v>
      </c>
      <c r="AA757" s="42">
        <f t="shared" si="98"/>
        <v>-54736.393939393951</v>
      </c>
    </row>
    <row r="758" spans="1:27" hidden="1" x14ac:dyDescent="0.3">
      <c r="A758" s="40">
        <v>593</v>
      </c>
      <c r="B758" s="40" t="s">
        <v>809</v>
      </c>
      <c r="C758" s="40" t="s">
        <v>812</v>
      </c>
      <c r="D758" s="40" t="s">
        <v>811</v>
      </c>
      <c r="E758" s="121">
        <v>28.21</v>
      </c>
      <c r="F758" s="38" t="s">
        <v>1852</v>
      </c>
      <c r="G758" s="38" t="s">
        <v>794</v>
      </c>
      <c r="H758" s="40">
        <v>33</v>
      </c>
      <c r="I758" s="48">
        <v>43432</v>
      </c>
      <c r="J758" s="48">
        <v>43465</v>
      </c>
      <c r="K758" s="48">
        <v>43574</v>
      </c>
      <c r="L758" s="121">
        <v>33</v>
      </c>
      <c r="M758" s="121">
        <v>142</v>
      </c>
      <c r="N758" s="40">
        <v>9260</v>
      </c>
      <c r="O758" s="42">
        <f t="shared" si="94"/>
        <v>69337.757575757583</v>
      </c>
      <c r="Q758" s="42">
        <v>140</v>
      </c>
      <c r="R758" s="42">
        <f t="shared" si="100"/>
        <v>12.857142857142858</v>
      </c>
      <c r="S758" s="42">
        <f t="shared" si="95"/>
        <v>1048.3030303030303</v>
      </c>
      <c r="T758" s="40">
        <v>1500</v>
      </c>
      <c r="U758" s="121"/>
      <c r="X758" s="121">
        <v>800</v>
      </c>
      <c r="Y758" s="42">
        <f t="shared" si="96"/>
        <v>5990.30303030303</v>
      </c>
      <c r="Z758" s="42">
        <f t="shared" si="97"/>
        <v>13478.181818181818</v>
      </c>
      <c r="AA758" s="42">
        <f t="shared" si="98"/>
        <v>-55859.575757575767</v>
      </c>
    </row>
    <row r="759" spans="1:27" hidden="1" x14ac:dyDescent="0.3">
      <c r="A759" s="40">
        <v>594</v>
      </c>
      <c r="B759" s="40" t="s">
        <v>809</v>
      </c>
      <c r="C759" s="40" t="s">
        <v>812</v>
      </c>
      <c r="D759" s="40" t="s">
        <v>811</v>
      </c>
      <c r="E759" s="121">
        <v>28.22</v>
      </c>
      <c r="F759" s="38" t="s">
        <v>1853</v>
      </c>
      <c r="G759" s="38" t="s">
        <v>795</v>
      </c>
      <c r="H759" s="40">
        <v>33</v>
      </c>
      <c r="I759" s="48">
        <v>43434</v>
      </c>
      <c r="J759" s="48">
        <v>43472</v>
      </c>
      <c r="K759" s="48">
        <v>43576</v>
      </c>
      <c r="L759" s="121">
        <v>38</v>
      </c>
      <c r="M759" s="121">
        <v>142</v>
      </c>
      <c r="N759" s="40">
        <v>9260</v>
      </c>
      <c r="O759" s="42">
        <f t="shared" si="94"/>
        <v>69337.757575757583</v>
      </c>
      <c r="Q759" s="42">
        <v>140</v>
      </c>
      <c r="R759" s="42">
        <f t="shared" si="100"/>
        <v>10.714285714285714</v>
      </c>
      <c r="S759" s="42">
        <f t="shared" si="95"/>
        <v>1048.3030303030303</v>
      </c>
      <c r="T759" s="40">
        <v>2250</v>
      </c>
      <c r="U759" s="121"/>
      <c r="X759" s="121">
        <v>7820</v>
      </c>
      <c r="Y759" s="42">
        <f t="shared" si="96"/>
        <v>58555.21212121212</v>
      </c>
      <c r="Z759" s="42">
        <f t="shared" si="97"/>
        <v>11231.81818181818</v>
      </c>
      <c r="AA759" s="42">
        <f t="shared" si="98"/>
        <v>-58105.939393939407</v>
      </c>
    </row>
    <row r="760" spans="1:27" hidden="1" x14ac:dyDescent="0.3">
      <c r="A760" s="40">
        <v>595</v>
      </c>
      <c r="B760" s="40" t="s">
        <v>809</v>
      </c>
      <c r="C760" s="40" t="s">
        <v>812</v>
      </c>
      <c r="D760" s="40" t="s">
        <v>811</v>
      </c>
      <c r="E760" s="121">
        <v>28.23</v>
      </c>
      <c r="F760" s="38" t="s">
        <v>1854</v>
      </c>
      <c r="G760" s="38" t="s">
        <v>796</v>
      </c>
      <c r="H760" s="40">
        <v>33</v>
      </c>
      <c r="I760" s="48">
        <v>43434</v>
      </c>
      <c r="J760" s="48">
        <v>43473</v>
      </c>
      <c r="K760" s="48">
        <v>43577</v>
      </c>
      <c r="L760" s="121">
        <v>39</v>
      </c>
      <c r="M760" s="121">
        <v>143</v>
      </c>
      <c r="N760" s="40">
        <v>9260</v>
      </c>
      <c r="O760" s="42">
        <f t="shared" si="94"/>
        <v>69337.757575757583</v>
      </c>
      <c r="Q760" s="42">
        <v>140</v>
      </c>
      <c r="R760" s="42">
        <f t="shared" si="100"/>
        <v>16.071428571428573</v>
      </c>
      <c r="S760" s="42">
        <f t="shared" si="95"/>
        <v>1048.3030303030303</v>
      </c>
      <c r="T760" s="40">
        <v>1800</v>
      </c>
      <c r="U760" s="121"/>
      <c r="X760" s="121">
        <v>850</v>
      </c>
      <c r="Y760" s="42">
        <f t="shared" si="96"/>
        <v>6364.69696969697</v>
      </c>
      <c r="Z760" s="42">
        <f t="shared" si="97"/>
        <v>16847.727272727272</v>
      </c>
      <c r="AA760" s="42">
        <f t="shared" si="98"/>
        <v>-52490.030303030311</v>
      </c>
    </row>
    <row r="761" spans="1:27" hidden="1" x14ac:dyDescent="0.3">
      <c r="A761" s="40">
        <v>596</v>
      </c>
      <c r="B761" s="40" t="s">
        <v>809</v>
      </c>
      <c r="C761" s="40" t="s">
        <v>812</v>
      </c>
      <c r="D761" s="40" t="s">
        <v>811</v>
      </c>
      <c r="E761" s="121">
        <v>28.24</v>
      </c>
      <c r="F761" s="38" t="s">
        <v>1981</v>
      </c>
      <c r="G761" s="38" t="s">
        <v>797</v>
      </c>
      <c r="H761" s="40">
        <v>33</v>
      </c>
      <c r="I761" s="48">
        <v>43434</v>
      </c>
      <c r="J761" s="48">
        <v>43470</v>
      </c>
      <c r="K761" s="48">
        <v>43576</v>
      </c>
      <c r="L761" s="121">
        <v>36</v>
      </c>
      <c r="M761" s="121">
        <v>142</v>
      </c>
      <c r="N761" s="40">
        <v>9260</v>
      </c>
      <c r="O761" s="42">
        <f t="shared" si="94"/>
        <v>69337.757575757583</v>
      </c>
      <c r="Q761" s="42">
        <v>140</v>
      </c>
      <c r="R761" s="42">
        <f t="shared" si="100"/>
        <v>12.857142857142858</v>
      </c>
      <c r="S761" s="42">
        <f t="shared" si="95"/>
        <v>1048.3030303030303</v>
      </c>
      <c r="T761" s="40">
        <v>2400</v>
      </c>
      <c r="U761" s="121"/>
      <c r="X761" s="121">
        <v>800</v>
      </c>
      <c r="Y761" s="42">
        <f t="shared" si="96"/>
        <v>5990.30303030303</v>
      </c>
      <c r="Z761" s="42">
        <f t="shared" si="97"/>
        <v>13478.181818181818</v>
      </c>
      <c r="AA761" s="42">
        <f t="shared" si="98"/>
        <v>-55859.575757575767</v>
      </c>
    </row>
    <row r="762" spans="1:27" hidden="1" x14ac:dyDescent="0.3">
      <c r="A762" s="40">
        <v>597</v>
      </c>
      <c r="B762" s="40" t="s">
        <v>809</v>
      </c>
      <c r="C762" s="40" t="s">
        <v>812</v>
      </c>
      <c r="D762" s="40" t="s">
        <v>811</v>
      </c>
      <c r="E762" s="121">
        <v>28.25</v>
      </c>
      <c r="F762" s="38" t="s">
        <v>1855</v>
      </c>
      <c r="G762" s="38" t="s">
        <v>798</v>
      </c>
      <c r="H762" s="40">
        <v>33</v>
      </c>
      <c r="I762" s="48">
        <v>43434</v>
      </c>
      <c r="J762" s="48">
        <v>43468</v>
      </c>
      <c r="K762" s="48">
        <v>43576</v>
      </c>
      <c r="L762" s="121">
        <v>34</v>
      </c>
      <c r="M762" s="121">
        <v>142</v>
      </c>
      <c r="N762" s="40">
        <v>9260</v>
      </c>
      <c r="O762" s="42">
        <f t="shared" si="94"/>
        <v>69337.757575757583</v>
      </c>
      <c r="Q762" s="42">
        <v>140</v>
      </c>
      <c r="R762" s="42">
        <f t="shared" si="100"/>
        <v>17.142857142857142</v>
      </c>
      <c r="S762" s="42">
        <f t="shared" si="95"/>
        <v>1048.3030303030303</v>
      </c>
      <c r="T762" s="40">
        <v>2100</v>
      </c>
      <c r="U762" s="121"/>
      <c r="X762" s="121">
        <v>850</v>
      </c>
      <c r="Y762" s="42">
        <f t="shared" si="96"/>
        <v>6364.69696969697</v>
      </c>
      <c r="Z762" s="42">
        <f t="shared" si="97"/>
        <v>17970.909090909088</v>
      </c>
      <c r="AA762" s="42">
        <f t="shared" si="98"/>
        <v>-51366.848484848495</v>
      </c>
    </row>
    <row r="763" spans="1:27" hidden="1" x14ac:dyDescent="0.3">
      <c r="A763" s="40">
        <v>598</v>
      </c>
      <c r="B763" s="40" t="s">
        <v>809</v>
      </c>
      <c r="C763" s="40" t="s">
        <v>812</v>
      </c>
      <c r="D763" s="40" t="s">
        <v>811</v>
      </c>
      <c r="E763" s="121">
        <v>28.26</v>
      </c>
      <c r="F763" s="38" t="s">
        <v>1856</v>
      </c>
      <c r="G763" s="38" t="s">
        <v>799</v>
      </c>
      <c r="H763" s="40">
        <v>33</v>
      </c>
      <c r="I763" s="48">
        <v>43432</v>
      </c>
      <c r="J763" s="48">
        <v>43465</v>
      </c>
      <c r="K763" s="48">
        <v>43574</v>
      </c>
      <c r="L763" s="121">
        <v>33</v>
      </c>
      <c r="M763" s="121">
        <v>142</v>
      </c>
      <c r="N763" s="40">
        <v>9260</v>
      </c>
      <c r="O763" s="42">
        <f t="shared" si="94"/>
        <v>69337.757575757583</v>
      </c>
      <c r="Q763" s="42">
        <v>140</v>
      </c>
      <c r="R763" s="42">
        <f t="shared" si="100"/>
        <v>15</v>
      </c>
      <c r="S763" s="42">
        <f t="shared" si="95"/>
        <v>1048.3030303030303</v>
      </c>
      <c r="T763" s="40">
        <v>1500</v>
      </c>
      <c r="U763" s="121"/>
      <c r="X763" s="121">
        <v>800</v>
      </c>
      <c r="Y763" s="42">
        <f t="shared" si="96"/>
        <v>5990.30303030303</v>
      </c>
      <c r="Z763" s="42">
        <f t="shared" si="97"/>
        <v>15724.545454545454</v>
      </c>
      <c r="AA763" s="42">
        <f t="shared" si="98"/>
        <v>-53613.212121212127</v>
      </c>
    </row>
    <row r="764" spans="1:27" hidden="1" x14ac:dyDescent="0.3">
      <c r="A764" s="40">
        <v>599</v>
      </c>
      <c r="B764" s="40" t="s">
        <v>809</v>
      </c>
      <c r="C764" s="40" t="s">
        <v>813</v>
      </c>
      <c r="D764" s="40" t="s">
        <v>814</v>
      </c>
      <c r="E764" s="121">
        <v>1</v>
      </c>
      <c r="F764" s="38" t="s">
        <v>1857</v>
      </c>
      <c r="G764" s="122" t="s">
        <v>787</v>
      </c>
      <c r="H764" s="40">
        <v>33</v>
      </c>
      <c r="I764" s="48">
        <v>43435</v>
      </c>
      <c r="J764" s="48">
        <v>43465</v>
      </c>
      <c r="K764" s="48">
        <v>43576</v>
      </c>
      <c r="L764" s="121">
        <v>30</v>
      </c>
      <c r="M764" s="121">
        <v>141</v>
      </c>
      <c r="N764" s="40">
        <v>9260</v>
      </c>
      <c r="O764" s="42">
        <f t="shared" si="94"/>
        <v>69337.757575757583</v>
      </c>
      <c r="Q764" s="121">
        <v>140</v>
      </c>
      <c r="R764" s="42">
        <v>15</v>
      </c>
      <c r="S764" s="42">
        <f t="shared" si="95"/>
        <v>1048.3030303030303</v>
      </c>
      <c r="T764" s="40">
        <v>2100</v>
      </c>
      <c r="U764" s="121"/>
      <c r="X764" s="121">
        <v>800</v>
      </c>
      <c r="Y764" s="42">
        <f t="shared" si="96"/>
        <v>5990.30303030303</v>
      </c>
      <c r="Z764" s="42">
        <f t="shared" si="97"/>
        <v>15724.545454545454</v>
      </c>
      <c r="AA764" s="42">
        <f t="shared" si="98"/>
        <v>-53613.212121212127</v>
      </c>
    </row>
    <row r="765" spans="1:27" hidden="1" x14ac:dyDescent="0.3">
      <c r="A765" s="40">
        <v>600</v>
      </c>
      <c r="B765" s="40" t="s">
        <v>809</v>
      </c>
      <c r="C765" s="40" t="s">
        <v>813</v>
      </c>
      <c r="D765" s="40" t="s">
        <v>814</v>
      </c>
      <c r="E765" s="121">
        <v>2</v>
      </c>
      <c r="F765" s="122" t="s">
        <v>1850</v>
      </c>
      <c r="G765" s="122" t="s">
        <v>800</v>
      </c>
      <c r="H765" s="40">
        <v>33</v>
      </c>
      <c r="I765" s="48">
        <v>43435</v>
      </c>
      <c r="J765" s="48">
        <v>43465</v>
      </c>
      <c r="K765" s="48">
        <v>43577</v>
      </c>
      <c r="L765" s="121">
        <v>30</v>
      </c>
      <c r="M765" s="121">
        <v>142</v>
      </c>
      <c r="N765" s="40">
        <v>9260</v>
      </c>
      <c r="O765" s="42">
        <f t="shared" si="94"/>
        <v>69337.757575757583</v>
      </c>
      <c r="Q765" s="121">
        <v>130</v>
      </c>
      <c r="R765" s="42">
        <v>15</v>
      </c>
      <c r="S765" s="42">
        <f t="shared" si="95"/>
        <v>973.42424242424238</v>
      </c>
      <c r="T765" s="40">
        <v>1950</v>
      </c>
      <c r="U765" s="121"/>
      <c r="X765" s="121">
        <v>800</v>
      </c>
      <c r="Y765" s="42">
        <f t="shared" si="96"/>
        <v>5990.30303030303</v>
      </c>
      <c r="Z765" s="42">
        <f t="shared" si="97"/>
        <v>14601.363636363636</v>
      </c>
      <c r="AA765" s="42">
        <f t="shared" si="98"/>
        <v>-54736.393939393951</v>
      </c>
    </row>
    <row r="766" spans="1:27" hidden="1" x14ac:dyDescent="0.3">
      <c r="A766" s="40">
        <v>601</v>
      </c>
      <c r="B766" s="40" t="s">
        <v>809</v>
      </c>
      <c r="C766" s="40" t="s">
        <v>813</v>
      </c>
      <c r="D766" s="40" t="s">
        <v>814</v>
      </c>
      <c r="E766" s="121">
        <v>3</v>
      </c>
      <c r="F766" s="122" t="s">
        <v>1982</v>
      </c>
      <c r="G766" s="122" t="s">
        <v>801</v>
      </c>
      <c r="H766" s="40">
        <v>33</v>
      </c>
      <c r="I766" s="48">
        <v>43438</v>
      </c>
      <c r="J766" s="48">
        <v>43473</v>
      </c>
      <c r="K766" s="48">
        <v>43580</v>
      </c>
      <c r="L766" s="121">
        <v>35</v>
      </c>
      <c r="M766" s="121">
        <v>142</v>
      </c>
      <c r="N766" s="40">
        <v>9260</v>
      </c>
      <c r="O766" s="42">
        <f t="shared" si="94"/>
        <v>69337.757575757583</v>
      </c>
      <c r="Q766" s="121">
        <v>80</v>
      </c>
      <c r="R766" s="42">
        <v>15</v>
      </c>
      <c r="S766" s="42">
        <f t="shared" si="95"/>
        <v>599.030303030303</v>
      </c>
      <c r="T766" s="40">
        <v>1200</v>
      </c>
      <c r="U766" s="121"/>
      <c r="X766" s="121">
        <v>800</v>
      </c>
      <c r="Y766" s="42">
        <f t="shared" si="96"/>
        <v>5990.30303030303</v>
      </c>
      <c r="Z766" s="42">
        <f t="shared" si="97"/>
        <v>8985.4545454545441</v>
      </c>
      <c r="AA766" s="42">
        <f t="shared" si="98"/>
        <v>-60352.303030303039</v>
      </c>
    </row>
    <row r="767" spans="1:27" hidden="1" x14ac:dyDescent="0.3">
      <c r="A767" s="40">
        <v>602</v>
      </c>
      <c r="B767" s="40" t="s">
        <v>809</v>
      </c>
      <c r="C767" s="40" t="s">
        <v>813</v>
      </c>
      <c r="D767" s="40" t="s">
        <v>814</v>
      </c>
      <c r="E767" s="121">
        <v>4</v>
      </c>
      <c r="F767" s="122" t="s">
        <v>1857</v>
      </c>
      <c r="G767" s="122" t="s">
        <v>787</v>
      </c>
      <c r="H767" s="40">
        <v>33</v>
      </c>
      <c r="I767" s="48">
        <v>43438</v>
      </c>
      <c r="J767" s="48">
        <v>43469</v>
      </c>
      <c r="K767" s="48">
        <v>43581</v>
      </c>
      <c r="L767" s="121">
        <v>31</v>
      </c>
      <c r="M767" s="121">
        <v>143</v>
      </c>
      <c r="N767" s="40">
        <v>9260</v>
      </c>
      <c r="O767" s="42">
        <f t="shared" si="94"/>
        <v>69337.757575757583</v>
      </c>
      <c r="Q767" s="121">
        <v>100</v>
      </c>
      <c r="R767" s="42">
        <v>15</v>
      </c>
      <c r="S767" s="42">
        <f t="shared" si="95"/>
        <v>748.78787878787875</v>
      </c>
      <c r="T767" s="40">
        <v>14500</v>
      </c>
      <c r="U767" s="121"/>
      <c r="X767" s="121">
        <v>840</v>
      </c>
      <c r="Y767" s="42">
        <f t="shared" si="96"/>
        <v>6289.8181818181811</v>
      </c>
      <c r="Z767" s="42">
        <f t="shared" si="97"/>
        <v>11231.818181818182</v>
      </c>
      <c r="AA767" s="42">
        <f t="shared" si="98"/>
        <v>-58105.939393939399</v>
      </c>
    </row>
    <row r="768" spans="1:27" hidden="1" x14ac:dyDescent="0.3">
      <c r="A768" s="40">
        <v>603</v>
      </c>
      <c r="B768" s="40" t="s">
        <v>809</v>
      </c>
      <c r="C768" s="40" t="s">
        <v>813</v>
      </c>
      <c r="D768" s="40" t="s">
        <v>814</v>
      </c>
      <c r="E768" s="121">
        <v>5</v>
      </c>
      <c r="F768" s="122" t="s">
        <v>1857</v>
      </c>
      <c r="G768" s="122" t="s">
        <v>787</v>
      </c>
      <c r="H768" s="40">
        <v>33</v>
      </c>
      <c r="I768" s="48">
        <v>43439</v>
      </c>
      <c r="J768" s="48">
        <v>43469</v>
      </c>
      <c r="K768" s="48">
        <v>43579</v>
      </c>
      <c r="L768" s="121">
        <v>30</v>
      </c>
      <c r="M768" s="121">
        <v>140</v>
      </c>
      <c r="N768" s="40">
        <v>9260</v>
      </c>
      <c r="O768" s="42">
        <f t="shared" si="94"/>
        <v>69337.757575757583</v>
      </c>
      <c r="Q768" s="121">
        <v>80</v>
      </c>
      <c r="R768" s="42">
        <v>15</v>
      </c>
      <c r="S768" s="42">
        <f t="shared" si="95"/>
        <v>599.030303030303</v>
      </c>
      <c r="T768" s="40">
        <v>1200</v>
      </c>
      <c r="U768" s="121"/>
      <c r="X768" s="121">
        <v>800</v>
      </c>
      <c r="Y768" s="42">
        <f t="shared" si="96"/>
        <v>5990.30303030303</v>
      </c>
      <c r="Z768" s="42">
        <f t="shared" si="97"/>
        <v>8985.4545454545441</v>
      </c>
      <c r="AA768" s="42">
        <f t="shared" si="98"/>
        <v>-60352.303030303039</v>
      </c>
    </row>
    <row r="769" spans="1:27" hidden="1" x14ac:dyDescent="0.3">
      <c r="A769" s="40">
        <v>604</v>
      </c>
      <c r="B769" s="40" t="s">
        <v>809</v>
      </c>
      <c r="C769" s="40" t="s">
        <v>813</v>
      </c>
      <c r="D769" s="40" t="s">
        <v>814</v>
      </c>
      <c r="E769" s="121">
        <v>6</v>
      </c>
      <c r="F769" s="122" t="s">
        <v>1857</v>
      </c>
      <c r="G769" s="122" t="s">
        <v>787</v>
      </c>
      <c r="H769" s="40">
        <v>33</v>
      </c>
      <c r="I769" s="48">
        <v>43438</v>
      </c>
      <c r="J769" s="48">
        <v>43472</v>
      </c>
      <c r="K769" s="48">
        <v>43581</v>
      </c>
      <c r="L769" s="121">
        <v>34</v>
      </c>
      <c r="M769" s="121">
        <v>143</v>
      </c>
      <c r="N769" s="40">
        <v>9260</v>
      </c>
      <c r="O769" s="42">
        <f t="shared" si="94"/>
        <v>69337.757575757583</v>
      </c>
      <c r="Q769" s="121">
        <v>90</v>
      </c>
      <c r="R769" s="42">
        <v>15</v>
      </c>
      <c r="S769" s="42">
        <f t="shared" si="95"/>
        <v>673.90909090909088</v>
      </c>
      <c r="T769" s="40">
        <v>1350</v>
      </c>
      <c r="U769" s="121"/>
      <c r="X769" s="121">
        <v>800</v>
      </c>
      <c r="Y769" s="42">
        <f t="shared" si="96"/>
        <v>5990.30303030303</v>
      </c>
      <c r="Z769" s="42">
        <f t="shared" si="97"/>
        <v>10108.636363636364</v>
      </c>
      <c r="AA769" s="42">
        <f t="shared" si="98"/>
        <v>-59229.121212121216</v>
      </c>
    </row>
    <row r="770" spans="1:27" hidden="1" x14ac:dyDescent="0.3">
      <c r="A770" s="40">
        <v>605</v>
      </c>
      <c r="B770" s="40" t="s">
        <v>809</v>
      </c>
      <c r="C770" s="40" t="s">
        <v>813</v>
      </c>
      <c r="D770" s="40" t="s">
        <v>814</v>
      </c>
      <c r="E770" s="121">
        <v>7</v>
      </c>
      <c r="F770" s="122" t="s">
        <v>1857</v>
      </c>
      <c r="G770" s="122" t="s">
        <v>787</v>
      </c>
      <c r="H770" s="40">
        <v>33</v>
      </c>
      <c r="I770" s="48">
        <v>43436</v>
      </c>
      <c r="J770" s="48">
        <v>43470</v>
      </c>
      <c r="K770" s="48">
        <v>43576</v>
      </c>
      <c r="L770" s="121">
        <v>34</v>
      </c>
      <c r="M770" s="121">
        <v>140</v>
      </c>
      <c r="N770" s="40">
        <v>9260</v>
      </c>
      <c r="O770" s="42">
        <f t="shared" ref="O770:O833" si="101">(N770/H770)*247.1</f>
        <v>69337.757575757583</v>
      </c>
      <c r="Q770" s="121">
        <v>70</v>
      </c>
      <c r="R770" s="42">
        <v>15</v>
      </c>
      <c r="S770" s="42">
        <f t="shared" ref="S770:S833" si="102">(Q770/H770)*247.1</f>
        <v>524.15151515151513</v>
      </c>
      <c r="T770" s="40">
        <v>1050</v>
      </c>
      <c r="U770" s="121"/>
      <c r="X770" s="121">
        <v>800</v>
      </c>
      <c r="Y770" s="42">
        <f t="shared" ref="Y770:Y833" si="103">(X770/H770)*247.1</f>
        <v>5990.30303030303</v>
      </c>
      <c r="Z770" s="42">
        <f t="shared" ref="Z770:Z833" si="104">S770*R770</f>
        <v>7862.272727272727</v>
      </c>
      <c r="AA770" s="42">
        <f t="shared" ref="AA770:AA833" si="105">Z770-O770</f>
        <v>-61475.484848484855</v>
      </c>
    </row>
    <row r="771" spans="1:27" hidden="1" x14ac:dyDescent="0.3">
      <c r="A771" s="40">
        <v>606</v>
      </c>
      <c r="B771" s="40" t="s">
        <v>809</v>
      </c>
      <c r="C771" s="40" t="s">
        <v>813</v>
      </c>
      <c r="D771" s="40" t="s">
        <v>814</v>
      </c>
      <c r="E771" s="121">
        <v>8</v>
      </c>
      <c r="F771" s="122" t="s">
        <v>1857</v>
      </c>
      <c r="G771" s="122" t="s">
        <v>787</v>
      </c>
      <c r="H771" s="40">
        <v>33</v>
      </c>
      <c r="I771" s="48">
        <v>43437</v>
      </c>
      <c r="J771" s="48">
        <v>43470</v>
      </c>
      <c r="K771" s="48">
        <v>43577</v>
      </c>
      <c r="L771" s="121">
        <v>33</v>
      </c>
      <c r="M771" s="121">
        <v>140</v>
      </c>
      <c r="N771" s="40">
        <v>9260</v>
      </c>
      <c r="O771" s="42">
        <f t="shared" si="101"/>
        <v>69337.757575757583</v>
      </c>
      <c r="Q771" s="121">
        <v>80</v>
      </c>
      <c r="R771" s="42">
        <v>15</v>
      </c>
      <c r="S771" s="42">
        <f t="shared" si="102"/>
        <v>599.030303030303</v>
      </c>
      <c r="T771" s="40">
        <v>1200</v>
      </c>
      <c r="U771" s="121"/>
      <c r="X771" s="121">
        <v>800</v>
      </c>
      <c r="Y771" s="42">
        <f t="shared" si="103"/>
        <v>5990.30303030303</v>
      </c>
      <c r="Z771" s="42">
        <f t="shared" si="104"/>
        <v>8985.4545454545441</v>
      </c>
      <c r="AA771" s="42">
        <f t="shared" si="105"/>
        <v>-60352.303030303039</v>
      </c>
    </row>
    <row r="772" spans="1:27" hidden="1" x14ac:dyDescent="0.3">
      <c r="A772" s="40">
        <v>607</v>
      </c>
      <c r="B772" s="40" t="s">
        <v>809</v>
      </c>
      <c r="C772" s="40" t="s">
        <v>813</v>
      </c>
      <c r="D772" s="40" t="s">
        <v>814</v>
      </c>
      <c r="E772" s="121">
        <v>9</v>
      </c>
      <c r="F772" s="122" t="s">
        <v>1857</v>
      </c>
      <c r="G772" s="122" t="s">
        <v>787</v>
      </c>
      <c r="H772" s="40">
        <v>33</v>
      </c>
      <c r="I772" s="48">
        <v>43436</v>
      </c>
      <c r="J772" s="48">
        <v>43470</v>
      </c>
      <c r="K772" s="48">
        <v>43577</v>
      </c>
      <c r="L772" s="121">
        <v>34</v>
      </c>
      <c r="M772" s="121">
        <v>141</v>
      </c>
      <c r="N772" s="40">
        <v>9260</v>
      </c>
      <c r="O772" s="42">
        <f t="shared" si="101"/>
        <v>69337.757575757583</v>
      </c>
      <c r="Q772" s="121">
        <v>120</v>
      </c>
      <c r="R772" s="42">
        <v>15</v>
      </c>
      <c r="S772" s="42">
        <f t="shared" si="102"/>
        <v>898.5454545454545</v>
      </c>
      <c r="T772" s="40">
        <v>1800</v>
      </c>
      <c r="U772" s="121"/>
      <c r="X772" s="121">
        <v>800</v>
      </c>
      <c r="Y772" s="42">
        <f t="shared" si="103"/>
        <v>5990.30303030303</v>
      </c>
      <c r="Z772" s="42">
        <f t="shared" si="104"/>
        <v>13478.181818181818</v>
      </c>
      <c r="AA772" s="42">
        <f t="shared" si="105"/>
        <v>-55859.575757575767</v>
      </c>
    </row>
    <row r="773" spans="1:27" hidden="1" x14ac:dyDescent="0.3">
      <c r="A773" s="40">
        <v>608</v>
      </c>
      <c r="B773" s="40" t="s">
        <v>809</v>
      </c>
      <c r="C773" s="40" t="s">
        <v>813</v>
      </c>
      <c r="D773" s="40" t="s">
        <v>814</v>
      </c>
      <c r="E773" s="121">
        <v>10</v>
      </c>
      <c r="F773" s="122" t="s">
        <v>1857</v>
      </c>
      <c r="G773" s="122" t="s">
        <v>787</v>
      </c>
      <c r="H773" s="40">
        <v>33</v>
      </c>
      <c r="I773" s="48">
        <v>43438</v>
      </c>
      <c r="J773" s="48">
        <v>43470</v>
      </c>
      <c r="K773" s="48">
        <v>43580</v>
      </c>
      <c r="L773" s="121">
        <v>32</v>
      </c>
      <c r="M773" s="121">
        <v>142</v>
      </c>
      <c r="N773" s="40">
        <v>9260</v>
      </c>
      <c r="O773" s="42">
        <f t="shared" si="101"/>
        <v>69337.757575757583</v>
      </c>
      <c r="Q773" s="121">
        <v>125</v>
      </c>
      <c r="R773" s="42">
        <v>15</v>
      </c>
      <c r="S773" s="42">
        <f t="shared" si="102"/>
        <v>935.9848484848485</v>
      </c>
      <c r="T773" s="40">
        <v>1875</v>
      </c>
      <c r="U773" s="121"/>
      <c r="X773" s="121">
        <v>800</v>
      </c>
      <c r="Y773" s="42">
        <f t="shared" si="103"/>
        <v>5990.30303030303</v>
      </c>
      <c r="Z773" s="42">
        <f t="shared" si="104"/>
        <v>14039.772727272728</v>
      </c>
      <c r="AA773" s="42">
        <f t="shared" si="105"/>
        <v>-55297.984848484855</v>
      </c>
    </row>
    <row r="774" spans="1:27" hidden="1" x14ac:dyDescent="0.3">
      <c r="A774" s="40">
        <v>609</v>
      </c>
      <c r="B774" s="40" t="s">
        <v>809</v>
      </c>
      <c r="C774" s="40" t="s">
        <v>813</v>
      </c>
      <c r="D774" s="40" t="s">
        <v>814</v>
      </c>
      <c r="E774" s="121">
        <v>11</v>
      </c>
      <c r="F774" s="122" t="s">
        <v>1857</v>
      </c>
      <c r="G774" s="122" t="s">
        <v>787</v>
      </c>
      <c r="H774" s="40">
        <v>33</v>
      </c>
      <c r="I774" s="48">
        <v>43438</v>
      </c>
      <c r="J774" s="48">
        <v>43473</v>
      </c>
      <c r="K774" s="48">
        <v>43581</v>
      </c>
      <c r="L774" s="121">
        <v>35</v>
      </c>
      <c r="M774" s="121">
        <v>143</v>
      </c>
      <c r="N774" s="40">
        <v>9260</v>
      </c>
      <c r="O774" s="42">
        <f t="shared" si="101"/>
        <v>69337.757575757583</v>
      </c>
      <c r="Q774" s="121">
        <v>100</v>
      </c>
      <c r="R774" s="42">
        <v>15</v>
      </c>
      <c r="S774" s="42">
        <f t="shared" si="102"/>
        <v>748.78787878787875</v>
      </c>
      <c r="T774" s="40">
        <v>1500</v>
      </c>
      <c r="U774" s="121"/>
      <c r="X774" s="121">
        <v>800</v>
      </c>
      <c r="Y774" s="42">
        <f t="shared" si="103"/>
        <v>5990.30303030303</v>
      </c>
      <c r="Z774" s="42">
        <f t="shared" si="104"/>
        <v>11231.818181818182</v>
      </c>
      <c r="AA774" s="42">
        <f t="shared" si="105"/>
        <v>-58105.939393939399</v>
      </c>
    </row>
    <row r="775" spans="1:27" hidden="1" x14ac:dyDescent="0.3">
      <c r="A775" s="40">
        <v>610</v>
      </c>
      <c r="B775" s="40" t="s">
        <v>809</v>
      </c>
      <c r="C775" s="40" t="s">
        <v>813</v>
      </c>
      <c r="D775" s="40" t="s">
        <v>814</v>
      </c>
      <c r="E775" s="121">
        <v>12</v>
      </c>
      <c r="F775" s="122" t="s">
        <v>1857</v>
      </c>
      <c r="G775" s="122" t="s">
        <v>787</v>
      </c>
      <c r="H775" s="40">
        <v>33</v>
      </c>
      <c r="I775" s="48">
        <v>43437</v>
      </c>
      <c r="J775" s="48">
        <v>43473</v>
      </c>
      <c r="K775" s="48">
        <v>43579</v>
      </c>
      <c r="L775" s="121">
        <v>36</v>
      </c>
      <c r="M775" s="121">
        <v>142</v>
      </c>
      <c r="N775" s="40">
        <v>9260</v>
      </c>
      <c r="O775" s="42">
        <f t="shared" si="101"/>
        <v>69337.757575757583</v>
      </c>
      <c r="Q775" s="121">
        <v>140</v>
      </c>
      <c r="R775" s="42">
        <v>15</v>
      </c>
      <c r="S775" s="42">
        <f t="shared" si="102"/>
        <v>1048.3030303030303</v>
      </c>
      <c r="T775" s="40">
        <v>2100</v>
      </c>
      <c r="U775" s="121"/>
      <c r="X775" s="121">
        <v>800</v>
      </c>
      <c r="Y775" s="42">
        <f t="shared" si="103"/>
        <v>5990.30303030303</v>
      </c>
      <c r="Z775" s="42">
        <f t="shared" si="104"/>
        <v>15724.545454545454</v>
      </c>
      <c r="AA775" s="42">
        <f t="shared" si="105"/>
        <v>-53613.212121212127</v>
      </c>
    </row>
    <row r="776" spans="1:27" hidden="1" x14ac:dyDescent="0.3">
      <c r="A776" s="40">
        <v>611</v>
      </c>
      <c r="B776" s="40" t="s">
        <v>809</v>
      </c>
      <c r="C776" s="40" t="s">
        <v>813</v>
      </c>
      <c r="D776" s="40" t="s">
        <v>814</v>
      </c>
      <c r="E776" s="121">
        <v>13</v>
      </c>
      <c r="F776" s="122" t="s">
        <v>1857</v>
      </c>
      <c r="G776" s="122" t="s">
        <v>787</v>
      </c>
      <c r="H776" s="40">
        <v>33</v>
      </c>
      <c r="I776" s="48">
        <v>43437</v>
      </c>
      <c r="J776" s="48">
        <v>43471</v>
      </c>
      <c r="K776" s="48">
        <v>43579</v>
      </c>
      <c r="L776" s="121">
        <v>34</v>
      </c>
      <c r="M776" s="121">
        <v>142</v>
      </c>
      <c r="N776" s="40">
        <v>9260</v>
      </c>
      <c r="O776" s="42">
        <f t="shared" si="101"/>
        <v>69337.757575757583</v>
      </c>
      <c r="Q776" s="121">
        <v>95</v>
      </c>
      <c r="R776" s="42">
        <v>15</v>
      </c>
      <c r="S776" s="42">
        <f t="shared" si="102"/>
        <v>711.34848484848487</v>
      </c>
      <c r="T776" s="40">
        <v>1425</v>
      </c>
      <c r="U776" s="121"/>
      <c r="X776" s="121">
        <v>800</v>
      </c>
      <c r="Y776" s="42">
        <f t="shared" si="103"/>
        <v>5990.30303030303</v>
      </c>
      <c r="Z776" s="42">
        <f t="shared" si="104"/>
        <v>10670.227272727274</v>
      </c>
      <c r="AA776" s="42">
        <f t="shared" si="105"/>
        <v>-58667.530303030311</v>
      </c>
    </row>
    <row r="777" spans="1:27" hidden="1" x14ac:dyDescent="0.3">
      <c r="A777" s="40">
        <v>612</v>
      </c>
      <c r="B777" s="40" t="s">
        <v>809</v>
      </c>
      <c r="C777" s="40" t="s">
        <v>813</v>
      </c>
      <c r="D777" s="40" t="s">
        <v>814</v>
      </c>
      <c r="E777" s="121">
        <v>14</v>
      </c>
      <c r="F777" s="122" t="s">
        <v>1857</v>
      </c>
      <c r="G777" s="122" t="s">
        <v>787</v>
      </c>
      <c r="H777" s="40">
        <v>33</v>
      </c>
      <c r="I777" s="48">
        <v>43435</v>
      </c>
      <c r="J777" s="48">
        <v>43468</v>
      </c>
      <c r="K777" s="48">
        <v>43577</v>
      </c>
      <c r="L777" s="121">
        <v>33</v>
      </c>
      <c r="M777" s="121">
        <v>142</v>
      </c>
      <c r="N777" s="40">
        <v>9260</v>
      </c>
      <c r="O777" s="42">
        <f t="shared" si="101"/>
        <v>69337.757575757583</v>
      </c>
      <c r="Q777" s="121">
        <v>120</v>
      </c>
      <c r="R777" s="42">
        <v>15</v>
      </c>
      <c r="S777" s="42">
        <f t="shared" si="102"/>
        <v>898.5454545454545</v>
      </c>
      <c r="T777" s="40">
        <v>1800</v>
      </c>
      <c r="U777" s="121"/>
      <c r="X777" s="121">
        <v>850</v>
      </c>
      <c r="Y777" s="42">
        <f t="shared" si="103"/>
        <v>6364.69696969697</v>
      </c>
      <c r="Z777" s="42">
        <f t="shared" si="104"/>
        <v>13478.181818181818</v>
      </c>
      <c r="AA777" s="42">
        <f t="shared" si="105"/>
        <v>-55859.575757575767</v>
      </c>
    </row>
    <row r="778" spans="1:27" hidden="1" x14ac:dyDescent="0.3">
      <c r="A778" s="40">
        <v>613</v>
      </c>
      <c r="B778" s="40" t="s">
        <v>809</v>
      </c>
      <c r="C778" s="40" t="s">
        <v>813</v>
      </c>
      <c r="D778" s="40" t="s">
        <v>814</v>
      </c>
      <c r="E778" s="121">
        <v>15</v>
      </c>
      <c r="F778" s="122" t="s">
        <v>1857</v>
      </c>
      <c r="G778" s="122" t="s">
        <v>787</v>
      </c>
      <c r="H778" s="40">
        <v>33</v>
      </c>
      <c r="I778" s="48">
        <v>43436</v>
      </c>
      <c r="J778" s="48">
        <v>43469</v>
      </c>
      <c r="K778" s="48">
        <v>43579</v>
      </c>
      <c r="L778" s="121">
        <v>33</v>
      </c>
      <c r="M778" s="121">
        <v>143</v>
      </c>
      <c r="N778" s="40">
        <v>9260</v>
      </c>
      <c r="O778" s="42">
        <f t="shared" si="101"/>
        <v>69337.757575757583</v>
      </c>
      <c r="Q778" s="121">
        <v>40</v>
      </c>
      <c r="R778" s="42">
        <v>15</v>
      </c>
      <c r="S778" s="42">
        <f t="shared" si="102"/>
        <v>299.5151515151515</v>
      </c>
      <c r="T778" s="40">
        <v>600</v>
      </c>
      <c r="U778" s="121"/>
      <c r="X778" s="121">
        <v>840</v>
      </c>
      <c r="Y778" s="42">
        <f t="shared" si="103"/>
        <v>6289.8181818181811</v>
      </c>
      <c r="Z778" s="42">
        <f t="shared" si="104"/>
        <v>4492.7272727272721</v>
      </c>
      <c r="AA778" s="42">
        <f t="shared" si="105"/>
        <v>-64845.030303030311</v>
      </c>
    </row>
    <row r="779" spans="1:27" hidden="1" x14ac:dyDescent="0.3">
      <c r="A779" s="40">
        <v>614</v>
      </c>
      <c r="B779" s="40" t="s">
        <v>809</v>
      </c>
      <c r="C779" s="40" t="s">
        <v>813</v>
      </c>
      <c r="D779" s="40" t="s">
        <v>814</v>
      </c>
      <c r="E779" s="121">
        <v>16</v>
      </c>
      <c r="F779" s="122" t="s">
        <v>1857</v>
      </c>
      <c r="G779" s="122" t="s">
        <v>787</v>
      </c>
      <c r="H779" s="40">
        <v>33</v>
      </c>
      <c r="I779" s="48">
        <v>43437</v>
      </c>
      <c r="J779" s="48">
        <v>43472</v>
      </c>
      <c r="K779" s="48">
        <v>43580</v>
      </c>
      <c r="L779" s="121">
        <v>35</v>
      </c>
      <c r="M779" s="121">
        <v>143</v>
      </c>
      <c r="N779" s="40">
        <v>9260</v>
      </c>
      <c r="O779" s="42">
        <f t="shared" si="101"/>
        <v>69337.757575757583</v>
      </c>
      <c r="Q779" s="121">
        <v>100</v>
      </c>
      <c r="R779" s="42">
        <v>15</v>
      </c>
      <c r="S779" s="42">
        <f t="shared" si="102"/>
        <v>748.78787878787875</v>
      </c>
      <c r="T779" s="40">
        <v>1500</v>
      </c>
      <c r="U779" s="121"/>
      <c r="X779" s="121">
        <v>630</v>
      </c>
      <c r="Y779" s="42">
        <f t="shared" si="103"/>
        <v>4717.363636363636</v>
      </c>
      <c r="Z779" s="42">
        <f t="shared" si="104"/>
        <v>11231.818181818182</v>
      </c>
      <c r="AA779" s="42">
        <f t="shared" si="105"/>
        <v>-58105.939393939399</v>
      </c>
    </row>
    <row r="780" spans="1:27" hidden="1" x14ac:dyDescent="0.3">
      <c r="A780" s="40">
        <v>615</v>
      </c>
      <c r="B780" s="40" t="s">
        <v>809</v>
      </c>
      <c r="C780" s="40" t="s">
        <v>813</v>
      </c>
      <c r="D780" s="40" t="s">
        <v>814</v>
      </c>
      <c r="E780" s="121">
        <v>17</v>
      </c>
      <c r="F780" s="122" t="s">
        <v>1857</v>
      </c>
      <c r="G780" s="122" t="s">
        <v>787</v>
      </c>
      <c r="H780" s="40">
        <v>33</v>
      </c>
      <c r="I780" s="48">
        <v>43438</v>
      </c>
      <c r="J780" s="48">
        <v>43471</v>
      </c>
      <c r="K780" s="48">
        <v>43581</v>
      </c>
      <c r="L780" s="121">
        <v>33</v>
      </c>
      <c r="M780" s="121">
        <v>143</v>
      </c>
      <c r="N780" s="40">
        <v>9260</v>
      </c>
      <c r="O780" s="42">
        <f t="shared" si="101"/>
        <v>69337.757575757583</v>
      </c>
      <c r="Q780" s="121">
        <v>80</v>
      </c>
      <c r="R780" s="42">
        <v>15</v>
      </c>
      <c r="S780" s="42">
        <f t="shared" si="102"/>
        <v>599.030303030303</v>
      </c>
      <c r="T780" s="40">
        <v>1200</v>
      </c>
      <c r="U780" s="121"/>
      <c r="X780" s="121">
        <v>700</v>
      </c>
      <c r="Y780" s="42">
        <f t="shared" si="103"/>
        <v>5241.515151515151</v>
      </c>
      <c r="Z780" s="42">
        <f t="shared" si="104"/>
        <v>8985.4545454545441</v>
      </c>
      <c r="AA780" s="42">
        <f t="shared" si="105"/>
        <v>-60352.303030303039</v>
      </c>
    </row>
    <row r="781" spans="1:27" hidden="1" x14ac:dyDescent="0.3">
      <c r="A781" s="40">
        <v>616</v>
      </c>
      <c r="B781" s="40" t="s">
        <v>809</v>
      </c>
      <c r="C781" s="40" t="s">
        <v>813</v>
      </c>
      <c r="D781" s="40" t="s">
        <v>814</v>
      </c>
      <c r="E781" s="121">
        <v>18</v>
      </c>
      <c r="F781" s="122" t="s">
        <v>1857</v>
      </c>
      <c r="G781" s="122" t="s">
        <v>787</v>
      </c>
      <c r="H781" s="40">
        <v>33</v>
      </c>
      <c r="I781" s="48">
        <v>43435</v>
      </c>
      <c r="J781" s="48">
        <v>43468</v>
      </c>
      <c r="K781" s="48">
        <v>43577</v>
      </c>
      <c r="L781" s="121">
        <v>33</v>
      </c>
      <c r="M781" s="121">
        <v>142</v>
      </c>
      <c r="N781" s="40">
        <v>9260</v>
      </c>
      <c r="O781" s="42">
        <f t="shared" si="101"/>
        <v>69337.757575757583</v>
      </c>
      <c r="Q781" s="121">
        <v>120</v>
      </c>
      <c r="R781" s="42">
        <v>15</v>
      </c>
      <c r="S781" s="42">
        <f t="shared" si="102"/>
        <v>898.5454545454545</v>
      </c>
      <c r="T781" s="40">
        <v>1800</v>
      </c>
      <c r="U781" s="121"/>
      <c r="X781" s="121">
        <v>630</v>
      </c>
      <c r="Y781" s="42">
        <f t="shared" si="103"/>
        <v>4717.363636363636</v>
      </c>
      <c r="Z781" s="42">
        <f t="shared" si="104"/>
        <v>13478.181818181818</v>
      </c>
      <c r="AA781" s="42">
        <f t="shared" si="105"/>
        <v>-55859.575757575767</v>
      </c>
    </row>
    <row r="782" spans="1:27" hidden="1" x14ac:dyDescent="0.3">
      <c r="A782" s="40">
        <v>617</v>
      </c>
      <c r="B782" s="40" t="s">
        <v>809</v>
      </c>
      <c r="C782" s="40" t="s">
        <v>813</v>
      </c>
      <c r="D782" s="40" t="s">
        <v>814</v>
      </c>
      <c r="E782" s="121">
        <v>19</v>
      </c>
      <c r="F782" s="122" t="s">
        <v>1857</v>
      </c>
      <c r="G782" s="122" t="s">
        <v>787</v>
      </c>
      <c r="H782" s="40">
        <v>33</v>
      </c>
      <c r="I782" s="48">
        <v>43436</v>
      </c>
      <c r="J782" s="48">
        <v>43469</v>
      </c>
      <c r="K782" s="48">
        <v>43578</v>
      </c>
      <c r="L782" s="121">
        <v>33</v>
      </c>
      <c r="M782" s="121">
        <v>142</v>
      </c>
      <c r="N782" s="40">
        <v>9260</v>
      </c>
      <c r="O782" s="42">
        <f t="shared" si="101"/>
        <v>69337.757575757583</v>
      </c>
      <c r="Q782" s="121">
        <v>100</v>
      </c>
      <c r="R782" s="42">
        <v>15</v>
      </c>
      <c r="S782" s="42">
        <f t="shared" si="102"/>
        <v>748.78787878787875</v>
      </c>
      <c r="T782" s="40">
        <v>1500</v>
      </c>
      <c r="U782" s="121"/>
      <c r="X782" s="121">
        <v>700</v>
      </c>
      <c r="Y782" s="42">
        <f t="shared" si="103"/>
        <v>5241.515151515151</v>
      </c>
      <c r="Z782" s="42">
        <f t="shared" si="104"/>
        <v>11231.818181818182</v>
      </c>
      <c r="AA782" s="42">
        <f t="shared" si="105"/>
        <v>-58105.939393939399</v>
      </c>
    </row>
    <row r="783" spans="1:27" hidden="1" x14ac:dyDescent="0.3">
      <c r="A783" s="40">
        <v>618</v>
      </c>
      <c r="B783" s="40" t="s">
        <v>809</v>
      </c>
      <c r="C783" s="40" t="s">
        <v>813</v>
      </c>
      <c r="D783" s="40" t="s">
        <v>814</v>
      </c>
      <c r="E783" s="121">
        <v>20</v>
      </c>
      <c r="F783" s="122" t="s">
        <v>1857</v>
      </c>
      <c r="G783" s="122" t="s">
        <v>787</v>
      </c>
      <c r="H783" s="40">
        <v>33</v>
      </c>
      <c r="I783" s="48">
        <v>43439</v>
      </c>
      <c r="J783" s="48">
        <v>43472</v>
      </c>
      <c r="K783" s="48">
        <v>43580</v>
      </c>
      <c r="L783" s="121">
        <v>33</v>
      </c>
      <c r="M783" s="121">
        <v>141</v>
      </c>
      <c r="N783" s="40">
        <v>9260</v>
      </c>
      <c r="O783" s="42">
        <f t="shared" si="101"/>
        <v>69337.757575757583</v>
      </c>
      <c r="Q783" s="121">
        <v>125</v>
      </c>
      <c r="R783" s="42">
        <v>15</v>
      </c>
      <c r="S783" s="42">
        <f t="shared" si="102"/>
        <v>935.9848484848485</v>
      </c>
      <c r="T783" s="40">
        <v>1875</v>
      </c>
      <c r="U783" s="121"/>
      <c r="X783" s="121">
        <v>700</v>
      </c>
      <c r="Y783" s="42">
        <f t="shared" si="103"/>
        <v>5241.515151515151</v>
      </c>
      <c r="Z783" s="42">
        <f t="shared" si="104"/>
        <v>14039.772727272728</v>
      </c>
      <c r="AA783" s="42">
        <f t="shared" si="105"/>
        <v>-55297.984848484855</v>
      </c>
    </row>
    <row r="784" spans="1:27" hidden="1" x14ac:dyDescent="0.3">
      <c r="A784" s="40">
        <v>619</v>
      </c>
      <c r="B784" s="40" t="s">
        <v>809</v>
      </c>
      <c r="C784" s="40" t="s">
        <v>813</v>
      </c>
      <c r="D784" s="40" t="s">
        <v>814</v>
      </c>
      <c r="E784" s="121">
        <v>21</v>
      </c>
      <c r="F784" s="122" t="s">
        <v>1857</v>
      </c>
      <c r="G784" s="122" t="s">
        <v>787</v>
      </c>
      <c r="H784" s="40">
        <v>33</v>
      </c>
      <c r="I784" s="48">
        <v>43438</v>
      </c>
      <c r="J784" s="48">
        <v>43471</v>
      </c>
      <c r="K784" s="48">
        <v>43580</v>
      </c>
      <c r="L784" s="121">
        <v>33</v>
      </c>
      <c r="M784" s="121">
        <v>142</v>
      </c>
      <c r="N784" s="40">
        <v>9260</v>
      </c>
      <c r="O784" s="42">
        <f t="shared" si="101"/>
        <v>69337.757575757583</v>
      </c>
      <c r="Q784" s="121">
        <v>80</v>
      </c>
      <c r="R784" s="42">
        <v>15</v>
      </c>
      <c r="S784" s="42">
        <f t="shared" si="102"/>
        <v>599.030303030303</v>
      </c>
      <c r="T784" s="40">
        <v>1200</v>
      </c>
      <c r="U784" s="121"/>
      <c r="X784" s="121">
        <v>630</v>
      </c>
      <c r="Y784" s="42">
        <f t="shared" si="103"/>
        <v>4717.363636363636</v>
      </c>
      <c r="Z784" s="42">
        <f t="shared" si="104"/>
        <v>8985.4545454545441</v>
      </c>
      <c r="AA784" s="42">
        <f t="shared" si="105"/>
        <v>-60352.303030303039</v>
      </c>
    </row>
    <row r="785" spans="1:27" hidden="1" x14ac:dyDescent="0.3">
      <c r="A785" s="40">
        <v>620</v>
      </c>
      <c r="B785" s="40" t="s">
        <v>809</v>
      </c>
      <c r="C785" s="40" t="s">
        <v>813</v>
      </c>
      <c r="D785" s="40" t="s">
        <v>814</v>
      </c>
      <c r="E785" s="121">
        <v>22</v>
      </c>
      <c r="F785" s="122" t="s">
        <v>1857</v>
      </c>
      <c r="G785" s="122" t="s">
        <v>787</v>
      </c>
      <c r="H785" s="40">
        <v>33</v>
      </c>
      <c r="I785" s="48">
        <v>43435</v>
      </c>
      <c r="J785" s="48">
        <v>43465</v>
      </c>
      <c r="K785" s="48">
        <v>43578</v>
      </c>
      <c r="L785" s="121">
        <v>30</v>
      </c>
      <c r="M785" s="121">
        <v>143</v>
      </c>
      <c r="N785" s="40">
        <v>9260</v>
      </c>
      <c r="O785" s="42">
        <f t="shared" si="101"/>
        <v>69337.757575757583</v>
      </c>
      <c r="Q785" s="121">
        <v>125</v>
      </c>
      <c r="R785" s="42">
        <v>15</v>
      </c>
      <c r="S785" s="42">
        <f t="shared" si="102"/>
        <v>935.9848484848485</v>
      </c>
      <c r="T785" s="40">
        <v>1875</v>
      </c>
      <c r="U785" s="121"/>
      <c r="X785" s="121">
        <v>700</v>
      </c>
      <c r="Y785" s="42">
        <f t="shared" si="103"/>
        <v>5241.515151515151</v>
      </c>
      <c r="Z785" s="42">
        <f t="shared" si="104"/>
        <v>14039.772727272728</v>
      </c>
      <c r="AA785" s="42">
        <f t="shared" si="105"/>
        <v>-55297.984848484855</v>
      </c>
    </row>
    <row r="786" spans="1:27" hidden="1" x14ac:dyDescent="0.3">
      <c r="A786" s="40">
        <v>621</v>
      </c>
      <c r="B786" s="40" t="s">
        <v>809</v>
      </c>
      <c r="C786" s="40" t="s">
        <v>813</v>
      </c>
      <c r="D786" s="40" t="s">
        <v>814</v>
      </c>
      <c r="E786" s="121">
        <v>23</v>
      </c>
      <c r="F786" s="122" t="s">
        <v>1857</v>
      </c>
      <c r="G786" s="122" t="s">
        <v>787</v>
      </c>
      <c r="H786" s="40">
        <v>33</v>
      </c>
      <c r="I786" s="48">
        <v>43438</v>
      </c>
      <c r="J786" s="48">
        <v>43473</v>
      </c>
      <c r="K786" s="48">
        <v>43580</v>
      </c>
      <c r="L786" s="121">
        <v>35</v>
      </c>
      <c r="M786" s="121">
        <v>142</v>
      </c>
      <c r="N786" s="40">
        <v>9260</v>
      </c>
      <c r="O786" s="42">
        <f t="shared" si="101"/>
        <v>69337.757575757583</v>
      </c>
      <c r="Q786" s="121">
        <v>100</v>
      </c>
      <c r="R786" s="42">
        <v>15</v>
      </c>
      <c r="S786" s="42">
        <f t="shared" si="102"/>
        <v>748.78787878787875</v>
      </c>
      <c r="T786" s="40">
        <v>1500</v>
      </c>
      <c r="U786" s="121"/>
      <c r="X786" s="121">
        <v>700</v>
      </c>
      <c r="Y786" s="42">
        <f t="shared" si="103"/>
        <v>5241.515151515151</v>
      </c>
      <c r="Z786" s="42">
        <f t="shared" si="104"/>
        <v>11231.818181818182</v>
      </c>
      <c r="AA786" s="42">
        <f t="shared" si="105"/>
        <v>-58105.939393939399</v>
      </c>
    </row>
    <row r="787" spans="1:27" hidden="1" x14ac:dyDescent="0.3">
      <c r="A787" s="40">
        <v>622</v>
      </c>
      <c r="B787" s="40" t="s">
        <v>809</v>
      </c>
      <c r="C787" s="40" t="s">
        <v>813</v>
      </c>
      <c r="D787" s="40" t="s">
        <v>814</v>
      </c>
      <c r="E787" s="121">
        <v>24</v>
      </c>
      <c r="F787" s="122" t="s">
        <v>1857</v>
      </c>
      <c r="G787" s="122" t="s">
        <v>787</v>
      </c>
      <c r="H787" s="40">
        <v>33</v>
      </c>
      <c r="I787" s="48">
        <v>43438</v>
      </c>
      <c r="J787" s="48">
        <v>43469</v>
      </c>
      <c r="K787" s="48">
        <v>43581</v>
      </c>
      <c r="L787" s="121">
        <v>31</v>
      </c>
      <c r="M787" s="121">
        <v>143</v>
      </c>
      <c r="N787" s="40">
        <v>9260</v>
      </c>
      <c r="O787" s="42">
        <f t="shared" si="101"/>
        <v>69337.757575757583</v>
      </c>
      <c r="Q787" s="121">
        <v>80</v>
      </c>
      <c r="R787" s="42">
        <v>15</v>
      </c>
      <c r="S787" s="42">
        <f t="shared" si="102"/>
        <v>599.030303030303</v>
      </c>
      <c r="T787" s="40">
        <v>1200</v>
      </c>
      <c r="U787" s="121"/>
      <c r="X787" s="121">
        <v>700</v>
      </c>
      <c r="Y787" s="42">
        <f t="shared" si="103"/>
        <v>5241.515151515151</v>
      </c>
      <c r="Z787" s="42">
        <f t="shared" si="104"/>
        <v>8985.4545454545441</v>
      </c>
      <c r="AA787" s="42">
        <f t="shared" si="105"/>
        <v>-60352.303030303039</v>
      </c>
    </row>
    <row r="788" spans="1:27" hidden="1" x14ac:dyDescent="0.3">
      <c r="A788" s="40">
        <v>623</v>
      </c>
      <c r="B788" s="40" t="s">
        <v>809</v>
      </c>
      <c r="C788" s="40" t="s">
        <v>813</v>
      </c>
      <c r="D788" s="40" t="s">
        <v>814</v>
      </c>
      <c r="E788" s="121">
        <v>25</v>
      </c>
      <c r="F788" s="122" t="s">
        <v>1857</v>
      </c>
      <c r="G788" s="122" t="s">
        <v>787</v>
      </c>
      <c r="H788" s="40">
        <v>33</v>
      </c>
      <c r="I788" s="48">
        <v>43437</v>
      </c>
      <c r="J788" s="48">
        <v>43468</v>
      </c>
      <c r="K788" s="48">
        <v>43579</v>
      </c>
      <c r="L788" s="121">
        <v>31</v>
      </c>
      <c r="M788" s="121">
        <v>142</v>
      </c>
      <c r="N788" s="40">
        <v>9260</v>
      </c>
      <c r="O788" s="42">
        <f t="shared" si="101"/>
        <v>69337.757575757583</v>
      </c>
      <c r="Q788" s="121">
        <v>40</v>
      </c>
      <c r="R788" s="42">
        <v>15</v>
      </c>
      <c r="S788" s="42">
        <f t="shared" si="102"/>
        <v>299.5151515151515</v>
      </c>
      <c r="T788" s="40">
        <v>600</v>
      </c>
      <c r="U788" s="121"/>
      <c r="X788" s="121">
        <v>770</v>
      </c>
      <c r="Y788" s="42">
        <f t="shared" si="103"/>
        <v>5765.6666666666661</v>
      </c>
      <c r="Z788" s="42">
        <f t="shared" si="104"/>
        <v>4492.7272727272721</v>
      </c>
      <c r="AA788" s="42">
        <f t="shared" si="105"/>
        <v>-64845.030303030311</v>
      </c>
    </row>
    <row r="789" spans="1:27" hidden="1" x14ac:dyDescent="0.3">
      <c r="A789" s="40">
        <v>624</v>
      </c>
      <c r="B789" s="40" t="s">
        <v>809</v>
      </c>
      <c r="C789" s="40" t="s">
        <v>813</v>
      </c>
      <c r="D789" s="40" t="s">
        <v>814</v>
      </c>
      <c r="E789" s="121">
        <v>26</v>
      </c>
      <c r="F789" s="122" t="s">
        <v>1857</v>
      </c>
      <c r="G789" s="122" t="s">
        <v>787</v>
      </c>
      <c r="H789" s="40">
        <v>33</v>
      </c>
      <c r="I789" s="48">
        <v>43438</v>
      </c>
      <c r="J789" s="48">
        <v>43469</v>
      </c>
      <c r="K789" s="48">
        <v>43580</v>
      </c>
      <c r="L789" s="121">
        <v>31</v>
      </c>
      <c r="M789" s="121">
        <v>142</v>
      </c>
      <c r="N789" s="40">
        <v>9260</v>
      </c>
      <c r="O789" s="42">
        <f t="shared" si="101"/>
        <v>69337.757575757583</v>
      </c>
      <c r="Q789" s="121">
        <v>125</v>
      </c>
      <c r="R789" s="42">
        <v>15</v>
      </c>
      <c r="S789" s="42">
        <f t="shared" si="102"/>
        <v>935.9848484848485</v>
      </c>
      <c r="T789" s="40">
        <v>1875</v>
      </c>
      <c r="U789" s="121"/>
      <c r="X789" s="121">
        <v>770</v>
      </c>
      <c r="Y789" s="42">
        <f t="shared" si="103"/>
        <v>5765.6666666666661</v>
      </c>
      <c r="Z789" s="42">
        <f t="shared" si="104"/>
        <v>14039.772727272728</v>
      </c>
      <c r="AA789" s="42">
        <f t="shared" si="105"/>
        <v>-55297.984848484855</v>
      </c>
    </row>
    <row r="790" spans="1:27" hidden="1" x14ac:dyDescent="0.3">
      <c r="A790" s="40">
        <v>625</v>
      </c>
      <c r="B790" s="40" t="s">
        <v>809</v>
      </c>
      <c r="C790" s="40" t="s">
        <v>815</v>
      </c>
      <c r="D790" s="40" t="s">
        <v>814</v>
      </c>
      <c r="E790" s="121">
        <v>1</v>
      </c>
      <c r="F790" s="122" t="s">
        <v>1858</v>
      </c>
      <c r="G790" s="122" t="s">
        <v>606</v>
      </c>
      <c r="H790" s="40">
        <v>33</v>
      </c>
      <c r="I790" s="48">
        <v>43439</v>
      </c>
      <c r="J790" s="48">
        <v>43473</v>
      </c>
      <c r="K790" s="48">
        <v>43583</v>
      </c>
      <c r="L790" s="121">
        <v>34</v>
      </c>
      <c r="M790" s="121">
        <v>144</v>
      </c>
      <c r="N790" s="40">
        <v>9260</v>
      </c>
      <c r="O790" s="42">
        <f t="shared" si="101"/>
        <v>69337.757575757583</v>
      </c>
      <c r="Q790" s="121">
        <v>140</v>
      </c>
      <c r="R790" s="42">
        <v>15</v>
      </c>
      <c r="S790" s="42">
        <f t="shared" si="102"/>
        <v>1048.3030303030303</v>
      </c>
      <c r="T790" s="40">
        <v>2100</v>
      </c>
      <c r="U790" s="121"/>
      <c r="X790" s="121">
        <v>630</v>
      </c>
      <c r="Y790" s="42">
        <f t="shared" si="103"/>
        <v>4717.363636363636</v>
      </c>
      <c r="Z790" s="42">
        <f t="shared" si="104"/>
        <v>15724.545454545454</v>
      </c>
      <c r="AA790" s="42">
        <f t="shared" si="105"/>
        <v>-53613.212121212127</v>
      </c>
    </row>
    <row r="791" spans="1:27" hidden="1" x14ac:dyDescent="0.3">
      <c r="A791" s="40">
        <v>626</v>
      </c>
      <c r="B791" s="40" t="s">
        <v>809</v>
      </c>
      <c r="C791" s="40" t="s">
        <v>815</v>
      </c>
      <c r="D791" s="40" t="s">
        <v>814</v>
      </c>
      <c r="E791" s="121">
        <v>2</v>
      </c>
      <c r="F791" s="122" t="s">
        <v>1949</v>
      </c>
      <c r="G791" s="122" t="s">
        <v>722</v>
      </c>
      <c r="H791" s="40">
        <v>33</v>
      </c>
      <c r="I791" s="48">
        <v>43439</v>
      </c>
      <c r="J791" s="48">
        <v>43475</v>
      </c>
      <c r="K791" s="48">
        <v>43583</v>
      </c>
      <c r="L791" s="121">
        <v>36</v>
      </c>
      <c r="M791" s="121">
        <v>144</v>
      </c>
      <c r="N791" s="40">
        <v>9260</v>
      </c>
      <c r="O791" s="42">
        <f t="shared" si="101"/>
        <v>69337.757575757583</v>
      </c>
      <c r="Q791" s="121">
        <v>130</v>
      </c>
      <c r="R791" s="42">
        <v>15</v>
      </c>
      <c r="S791" s="42">
        <f t="shared" si="102"/>
        <v>973.42424242424238</v>
      </c>
      <c r="T791" s="40">
        <v>1950</v>
      </c>
      <c r="U791" s="121"/>
      <c r="X791" s="121">
        <v>700</v>
      </c>
      <c r="Y791" s="42">
        <f t="shared" si="103"/>
        <v>5241.515151515151</v>
      </c>
      <c r="Z791" s="42">
        <f t="shared" si="104"/>
        <v>14601.363636363636</v>
      </c>
      <c r="AA791" s="42">
        <f t="shared" si="105"/>
        <v>-54736.393939393951</v>
      </c>
    </row>
    <row r="792" spans="1:27" hidden="1" x14ac:dyDescent="0.3">
      <c r="A792" s="40">
        <v>627</v>
      </c>
      <c r="B792" s="40" t="s">
        <v>809</v>
      </c>
      <c r="C792" s="40" t="s">
        <v>815</v>
      </c>
      <c r="D792" s="40" t="s">
        <v>814</v>
      </c>
      <c r="E792" s="121">
        <v>3</v>
      </c>
      <c r="F792" s="122" t="s">
        <v>1950</v>
      </c>
      <c r="G792" s="122" t="s">
        <v>723</v>
      </c>
      <c r="H792" s="40">
        <v>33</v>
      </c>
      <c r="I792" s="48">
        <v>43440</v>
      </c>
      <c r="J792" s="48">
        <v>43473</v>
      </c>
      <c r="K792" s="48">
        <v>43583</v>
      </c>
      <c r="L792" s="121">
        <v>33</v>
      </c>
      <c r="M792" s="121">
        <v>143</v>
      </c>
      <c r="N792" s="40">
        <v>9260</v>
      </c>
      <c r="O792" s="42">
        <f t="shared" si="101"/>
        <v>69337.757575757583</v>
      </c>
      <c r="Q792" s="121">
        <v>90</v>
      </c>
      <c r="R792" s="42">
        <v>15</v>
      </c>
      <c r="S792" s="42">
        <f t="shared" si="102"/>
        <v>673.90909090909088</v>
      </c>
      <c r="T792" s="40">
        <v>1350</v>
      </c>
      <c r="U792" s="121"/>
      <c r="X792" s="121">
        <v>630</v>
      </c>
      <c r="Y792" s="42">
        <f t="shared" si="103"/>
        <v>4717.363636363636</v>
      </c>
      <c r="Z792" s="42">
        <f t="shared" si="104"/>
        <v>10108.636363636364</v>
      </c>
      <c r="AA792" s="42">
        <f t="shared" si="105"/>
        <v>-59229.121212121216</v>
      </c>
    </row>
    <row r="793" spans="1:27" hidden="1" x14ac:dyDescent="0.3">
      <c r="A793" s="40">
        <v>628</v>
      </c>
      <c r="B793" s="40" t="s">
        <v>809</v>
      </c>
      <c r="C793" s="40" t="s">
        <v>815</v>
      </c>
      <c r="D793" s="40" t="s">
        <v>814</v>
      </c>
      <c r="E793" s="121">
        <v>4</v>
      </c>
      <c r="F793" s="122" t="s">
        <v>1951</v>
      </c>
      <c r="G793" s="122" t="s">
        <v>724</v>
      </c>
      <c r="H793" s="40">
        <v>33</v>
      </c>
      <c r="I793" s="48">
        <v>43439</v>
      </c>
      <c r="J793" s="48">
        <v>43473</v>
      </c>
      <c r="K793" s="48">
        <v>43582</v>
      </c>
      <c r="L793" s="121">
        <v>34</v>
      </c>
      <c r="M793" s="121">
        <v>143</v>
      </c>
      <c r="N793" s="40">
        <v>9260</v>
      </c>
      <c r="O793" s="42">
        <f t="shared" si="101"/>
        <v>69337.757575757583</v>
      </c>
      <c r="Q793" s="121">
        <v>110</v>
      </c>
      <c r="R793" s="42">
        <v>15</v>
      </c>
      <c r="S793" s="42">
        <f t="shared" si="102"/>
        <v>823.66666666666663</v>
      </c>
      <c r="T793" s="40">
        <v>1650</v>
      </c>
      <c r="U793" s="121"/>
      <c r="X793" s="121">
        <v>700</v>
      </c>
      <c r="Y793" s="42">
        <f t="shared" si="103"/>
        <v>5241.515151515151</v>
      </c>
      <c r="Z793" s="42">
        <f t="shared" si="104"/>
        <v>12355</v>
      </c>
      <c r="AA793" s="42">
        <f t="shared" si="105"/>
        <v>-56982.757575757583</v>
      </c>
    </row>
    <row r="794" spans="1:27" hidden="1" x14ac:dyDescent="0.3">
      <c r="A794" s="40">
        <v>629</v>
      </c>
      <c r="B794" s="40" t="s">
        <v>809</v>
      </c>
      <c r="C794" s="40" t="s">
        <v>815</v>
      </c>
      <c r="D794" s="40" t="s">
        <v>814</v>
      </c>
      <c r="E794" s="121">
        <v>5</v>
      </c>
      <c r="F794" s="122" t="s">
        <v>1784</v>
      </c>
      <c r="G794" s="122" t="s">
        <v>37</v>
      </c>
      <c r="H794" s="40">
        <v>33</v>
      </c>
      <c r="I794" s="48">
        <v>43438</v>
      </c>
      <c r="J794" s="48">
        <v>43471</v>
      </c>
      <c r="K794" s="48">
        <v>43580</v>
      </c>
      <c r="L794" s="121">
        <v>33</v>
      </c>
      <c r="M794" s="121">
        <v>142</v>
      </c>
      <c r="N794" s="40">
        <v>9260</v>
      </c>
      <c r="O794" s="42">
        <f t="shared" si="101"/>
        <v>69337.757575757583</v>
      </c>
      <c r="Q794" s="121">
        <v>110</v>
      </c>
      <c r="R794" s="42">
        <v>15</v>
      </c>
      <c r="S794" s="42">
        <f t="shared" si="102"/>
        <v>823.66666666666663</v>
      </c>
      <c r="T794" s="40">
        <v>1650</v>
      </c>
      <c r="U794" s="121"/>
      <c r="X794" s="121">
        <v>700</v>
      </c>
      <c r="Y794" s="42">
        <f t="shared" si="103"/>
        <v>5241.515151515151</v>
      </c>
      <c r="Z794" s="42">
        <f t="shared" si="104"/>
        <v>12355</v>
      </c>
      <c r="AA794" s="42">
        <f t="shared" si="105"/>
        <v>-56982.757575757583</v>
      </c>
    </row>
    <row r="795" spans="1:27" hidden="1" x14ac:dyDescent="0.3">
      <c r="A795" s="40">
        <v>630</v>
      </c>
      <c r="B795" s="40" t="s">
        <v>809</v>
      </c>
      <c r="C795" s="40" t="s">
        <v>815</v>
      </c>
      <c r="D795" s="40" t="s">
        <v>814</v>
      </c>
      <c r="E795" s="121">
        <v>6</v>
      </c>
      <c r="F795" s="122" t="s">
        <v>1952</v>
      </c>
      <c r="G795" s="122" t="s">
        <v>725</v>
      </c>
      <c r="H795" s="40">
        <v>33</v>
      </c>
      <c r="I795" s="48">
        <v>43437</v>
      </c>
      <c r="J795" s="48">
        <v>43471</v>
      </c>
      <c r="K795" s="48">
        <v>43580</v>
      </c>
      <c r="L795" s="121">
        <v>34</v>
      </c>
      <c r="M795" s="121">
        <v>143</v>
      </c>
      <c r="N795" s="40">
        <v>9260</v>
      </c>
      <c r="O795" s="42">
        <f t="shared" si="101"/>
        <v>69337.757575757583</v>
      </c>
      <c r="Q795" s="121">
        <v>130</v>
      </c>
      <c r="R795" s="42">
        <v>15</v>
      </c>
      <c r="S795" s="42">
        <f t="shared" si="102"/>
        <v>973.42424242424238</v>
      </c>
      <c r="T795" s="40">
        <v>1950</v>
      </c>
      <c r="U795" s="121"/>
      <c r="X795" s="121">
        <v>630</v>
      </c>
      <c r="Y795" s="42">
        <f t="shared" si="103"/>
        <v>4717.363636363636</v>
      </c>
      <c r="Z795" s="42">
        <f t="shared" si="104"/>
        <v>14601.363636363636</v>
      </c>
      <c r="AA795" s="42">
        <f t="shared" si="105"/>
        <v>-54736.393939393951</v>
      </c>
    </row>
    <row r="796" spans="1:27" hidden="1" x14ac:dyDescent="0.3">
      <c r="A796" s="40">
        <v>631</v>
      </c>
      <c r="B796" s="40" t="s">
        <v>809</v>
      </c>
      <c r="C796" s="40" t="s">
        <v>815</v>
      </c>
      <c r="D796" s="40" t="s">
        <v>814</v>
      </c>
      <c r="E796" s="121">
        <v>7</v>
      </c>
      <c r="F796" s="122" t="s">
        <v>1953</v>
      </c>
      <c r="G796" s="122" t="s">
        <v>727</v>
      </c>
      <c r="H796" s="40">
        <v>33</v>
      </c>
      <c r="I796" s="48">
        <v>43438</v>
      </c>
      <c r="J796" s="48">
        <v>43473</v>
      </c>
      <c r="K796" s="48">
        <v>43580</v>
      </c>
      <c r="L796" s="121">
        <v>35</v>
      </c>
      <c r="M796" s="121">
        <v>142</v>
      </c>
      <c r="N796" s="40">
        <v>9260</v>
      </c>
      <c r="O796" s="42">
        <f t="shared" si="101"/>
        <v>69337.757575757583</v>
      </c>
      <c r="Q796" s="121">
        <v>80</v>
      </c>
      <c r="R796" s="42">
        <v>15</v>
      </c>
      <c r="S796" s="42">
        <f t="shared" si="102"/>
        <v>599.030303030303</v>
      </c>
      <c r="T796" s="40">
        <f t="shared" ref="T796:T815" si="106">Q796*R796</f>
        <v>1200</v>
      </c>
      <c r="U796" s="121"/>
      <c r="X796" s="121">
        <v>700</v>
      </c>
      <c r="Y796" s="42">
        <f t="shared" si="103"/>
        <v>5241.515151515151</v>
      </c>
      <c r="Z796" s="42">
        <f t="shared" si="104"/>
        <v>8985.4545454545441</v>
      </c>
      <c r="AA796" s="42">
        <f t="shared" si="105"/>
        <v>-60352.303030303039</v>
      </c>
    </row>
    <row r="797" spans="1:27" hidden="1" x14ac:dyDescent="0.3">
      <c r="A797" s="40">
        <v>632</v>
      </c>
      <c r="B797" s="40" t="s">
        <v>809</v>
      </c>
      <c r="C797" s="40" t="s">
        <v>815</v>
      </c>
      <c r="D797" s="40" t="s">
        <v>814</v>
      </c>
      <c r="E797" s="121">
        <v>8</v>
      </c>
      <c r="F797" s="122" t="s">
        <v>1862</v>
      </c>
      <c r="G797" s="122" t="s">
        <v>730</v>
      </c>
      <c r="H797" s="40">
        <v>33</v>
      </c>
      <c r="I797" s="48">
        <v>43438</v>
      </c>
      <c r="J797" s="48">
        <v>43467</v>
      </c>
      <c r="K797" s="48">
        <v>43578</v>
      </c>
      <c r="L797" s="121">
        <v>29</v>
      </c>
      <c r="M797" s="121">
        <v>140</v>
      </c>
      <c r="N797" s="40">
        <v>9260</v>
      </c>
      <c r="O797" s="42">
        <f t="shared" si="101"/>
        <v>69337.757575757583</v>
      </c>
      <c r="Q797" s="121">
        <v>80</v>
      </c>
      <c r="R797" s="42">
        <v>15</v>
      </c>
      <c r="S797" s="42">
        <f t="shared" si="102"/>
        <v>599.030303030303</v>
      </c>
      <c r="T797" s="40">
        <f t="shared" si="106"/>
        <v>1200</v>
      </c>
      <c r="U797" s="121"/>
      <c r="X797" s="121">
        <v>700</v>
      </c>
      <c r="Y797" s="42">
        <f t="shared" si="103"/>
        <v>5241.515151515151</v>
      </c>
      <c r="Z797" s="42">
        <f t="shared" si="104"/>
        <v>8985.4545454545441</v>
      </c>
      <c r="AA797" s="42">
        <f t="shared" si="105"/>
        <v>-60352.303030303039</v>
      </c>
    </row>
    <row r="798" spans="1:27" hidden="1" x14ac:dyDescent="0.3">
      <c r="A798" s="40">
        <v>633</v>
      </c>
      <c r="B798" s="40" t="s">
        <v>809</v>
      </c>
      <c r="C798" s="40" t="s">
        <v>815</v>
      </c>
      <c r="D798" s="40" t="s">
        <v>814</v>
      </c>
      <c r="E798" s="121">
        <v>9</v>
      </c>
      <c r="F798" s="122" t="s">
        <v>1954</v>
      </c>
      <c r="G798" s="122" t="s">
        <v>731</v>
      </c>
      <c r="H798" s="40">
        <v>33</v>
      </c>
      <c r="I798" s="48">
        <v>43442</v>
      </c>
      <c r="J798" s="48">
        <v>43471</v>
      </c>
      <c r="K798" s="48">
        <v>43580</v>
      </c>
      <c r="L798" s="121">
        <v>29</v>
      </c>
      <c r="M798" s="121">
        <v>138</v>
      </c>
      <c r="N798" s="40">
        <v>9260</v>
      </c>
      <c r="O798" s="42">
        <f t="shared" si="101"/>
        <v>69337.757575757583</v>
      </c>
      <c r="Q798" s="121">
        <v>100</v>
      </c>
      <c r="R798" s="42">
        <v>15</v>
      </c>
      <c r="S798" s="42">
        <f t="shared" si="102"/>
        <v>748.78787878787875</v>
      </c>
      <c r="T798" s="40">
        <f t="shared" si="106"/>
        <v>1500</v>
      </c>
      <c r="U798" s="121"/>
      <c r="X798" s="121">
        <v>700</v>
      </c>
      <c r="Y798" s="42">
        <f t="shared" si="103"/>
        <v>5241.515151515151</v>
      </c>
      <c r="Z798" s="42">
        <f t="shared" si="104"/>
        <v>11231.818181818182</v>
      </c>
      <c r="AA798" s="42">
        <f t="shared" si="105"/>
        <v>-58105.939393939399</v>
      </c>
    </row>
    <row r="799" spans="1:27" hidden="1" x14ac:dyDescent="0.3">
      <c r="A799" s="40">
        <v>634</v>
      </c>
      <c r="B799" s="40" t="s">
        <v>809</v>
      </c>
      <c r="C799" s="40" t="s">
        <v>815</v>
      </c>
      <c r="D799" s="40" t="s">
        <v>814</v>
      </c>
      <c r="E799" s="121">
        <v>10</v>
      </c>
      <c r="F799" s="122" t="s">
        <v>1955</v>
      </c>
      <c r="G799" s="122" t="s">
        <v>732</v>
      </c>
      <c r="H799" s="40">
        <v>33</v>
      </c>
      <c r="I799" s="48">
        <v>43435</v>
      </c>
      <c r="J799" s="48">
        <v>43465</v>
      </c>
      <c r="K799" s="48">
        <v>43578</v>
      </c>
      <c r="L799" s="121">
        <v>30</v>
      </c>
      <c r="M799" s="121">
        <v>143</v>
      </c>
      <c r="N799" s="40">
        <v>9260</v>
      </c>
      <c r="O799" s="42">
        <f t="shared" si="101"/>
        <v>69337.757575757583</v>
      </c>
      <c r="Q799" s="121">
        <v>125</v>
      </c>
      <c r="R799" s="42">
        <v>15</v>
      </c>
      <c r="S799" s="42">
        <f t="shared" si="102"/>
        <v>935.9848484848485</v>
      </c>
      <c r="T799" s="40">
        <f t="shared" si="106"/>
        <v>1875</v>
      </c>
      <c r="U799" s="121"/>
      <c r="X799" s="121">
        <v>770</v>
      </c>
      <c r="Y799" s="42">
        <f t="shared" si="103"/>
        <v>5765.6666666666661</v>
      </c>
      <c r="Z799" s="42">
        <f t="shared" si="104"/>
        <v>14039.772727272728</v>
      </c>
      <c r="AA799" s="42">
        <f t="shared" si="105"/>
        <v>-55297.984848484855</v>
      </c>
    </row>
    <row r="800" spans="1:27" hidden="1" x14ac:dyDescent="0.3">
      <c r="A800" s="40">
        <v>635</v>
      </c>
      <c r="B800" s="40" t="s">
        <v>809</v>
      </c>
      <c r="C800" s="40" t="s">
        <v>815</v>
      </c>
      <c r="D800" s="40" t="s">
        <v>814</v>
      </c>
      <c r="E800" s="121">
        <v>11</v>
      </c>
      <c r="F800" s="122" t="s">
        <v>1956</v>
      </c>
      <c r="G800" s="122" t="s">
        <v>733</v>
      </c>
      <c r="H800" s="40">
        <v>33</v>
      </c>
      <c r="I800" s="48">
        <v>43435</v>
      </c>
      <c r="J800" s="48">
        <v>43468</v>
      </c>
      <c r="K800" s="48">
        <v>43577</v>
      </c>
      <c r="L800" s="121">
        <v>33</v>
      </c>
      <c r="M800" s="121">
        <v>142</v>
      </c>
      <c r="N800" s="40">
        <v>9260</v>
      </c>
      <c r="O800" s="42">
        <f t="shared" si="101"/>
        <v>69337.757575757583</v>
      </c>
      <c r="Q800" s="121">
        <v>80</v>
      </c>
      <c r="R800" s="42">
        <v>15</v>
      </c>
      <c r="S800" s="42">
        <f t="shared" si="102"/>
        <v>599.030303030303</v>
      </c>
      <c r="T800" s="40">
        <f t="shared" si="106"/>
        <v>1200</v>
      </c>
      <c r="U800" s="121"/>
      <c r="X800" s="121">
        <v>770</v>
      </c>
      <c r="Y800" s="42">
        <f t="shared" si="103"/>
        <v>5765.6666666666661</v>
      </c>
      <c r="Z800" s="42">
        <f t="shared" si="104"/>
        <v>8985.4545454545441</v>
      </c>
      <c r="AA800" s="42">
        <f t="shared" si="105"/>
        <v>-60352.303030303039</v>
      </c>
    </row>
    <row r="801" spans="1:27" hidden="1" x14ac:dyDescent="0.3">
      <c r="A801" s="40">
        <v>636</v>
      </c>
      <c r="B801" s="40" t="s">
        <v>809</v>
      </c>
      <c r="C801" s="40" t="s">
        <v>815</v>
      </c>
      <c r="D801" s="40" t="s">
        <v>814</v>
      </c>
      <c r="E801" s="121">
        <v>12</v>
      </c>
      <c r="F801" s="122" t="s">
        <v>1957</v>
      </c>
      <c r="G801" s="122" t="s">
        <v>734</v>
      </c>
      <c r="H801" s="40">
        <v>33</v>
      </c>
      <c r="I801" s="48">
        <v>43436</v>
      </c>
      <c r="J801" s="48">
        <v>43469</v>
      </c>
      <c r="K801" s="48">
        <v>43579</v>
      </c>
      <c r="L801" s="121">
        <v>33</v>
      </c>
      <c r="M801" s="121">
        <v>143</v>
      </c>
      <c r="N801" s="40">
        <v>9260</v>
      </c>
      <c r="O801" s="42">
        <f t="shared" si="101"/>
        <v>69337.757575757583</v>
      </c>
      <c r="Q801" s="121">
        <v>140</v>
      </c>
      <c r="R801" s="42">
        <v>15</v>
      </c>
      <c r="S801" s="42">
        <f t="shared" si="102"/>
        <v>1048.3030303030303</v>
      </c>
      <c r="T801" s="40">
        <f t="shared" si="106"/>
        <v>2100</v>
      </c>
      <c r="U801" s="121"/>
      <c r="X801" s="121">
        <v>630</v>
      </c>
      <c r="Y801" s="42">
        <f t="shared" si="103"/>
        <v>4717.363636363636</v>
      </c>
      <c r="Z801" s="42">
        <f t="shared" si="104"/>
        <v>15724.545454545454</v>
      </c>
      <c r="AA801" s="42">
        <f t="shared" si="105"/>
        <v>-53613.212121212127</v>
      </c>
    </row>
    <row r="802" spans="1:27" hidden="1" x14ac:dyDescent="0.3">
      <c r="A802" s="40">
        <v>637</v>
      </c>
      <c r="B802" s="40" t="s">
        <v>809</v>
      </c>
      <c r="C802" s="40" t="s">
        <v>815</v>
      </c>
      <c r="D802" s="40" t="s">
        <v>814</v>
      </c>
      <c r="E802" s="121">
        <v>13</v>
      </c>
      <c r="F802" s="122" t="s">
        <v>1958</v>
      </c>
      <c r="G802" s="122" t="s">
        <v>155</v>
      </c>
      <c r="H802" s="40">
        <v>33</v>
      </c>
      <c r="I802" s="48">
        <v>43438</v>
      </c>
      <c r="J802" s="48">
        <v>43472</v>
      </c>
      <c r="K802" s="48">
        <v>43580</v>
      </c>
      <c r="L802" s="121">
        <v>34</v>
      </c>
      <c r="M802" s="121">
        <v>142</v>
      </c>
      <c r="N802" s="40">
        <v>9260</v>
      </c>
      <c r="O802" s="42">
        <f t="shared" si="101"/>
        <v>69337.757575757583</v>
      </c>
      <c r="Q802" s="121">
        <v>80</v>
      </c>
      <c r="R802" s="42">
        <v>15</v>
      </c>
      <c r="S802" s="42">
        <f t="shared" si="102"/>
        <v>599.030303030303</v>
      </c>
      <c r="T802" s="40">
        <f t="shared" si="106"/>
        <v>1200</v>
      </c>
      <c r="U802" s="121"/>
      <c r="X802" s="121">
        <v>700</v>
      </c>
      <c r="Y802" s="42">
        <f t="shared" si="103"/>
        <v>5241.515151515151</v>
      </c>
      <c r="Z802" s="42">
        <f t="shared" si="104"/>
        <v>8985.4545454545441</v>
      </c>
      <c r="AA802" s="42">
        <f t="shared" si="105"/>
        <v>-60352.303030303039</v>
      </c>
    </row>
    <row r="803" spans="1:27" hidden="1" x14ac:dyDescent="0.3">
      <c r="A803" s="40">
        <v>638</v>
      </c>
      <c r="B803" s="40" t="s">
        <v>809</v>
      </c>
      <c r="C803" s="40" t="s">
        <v>815</v>
      </c>
      <c r="D803" s="40" t="s">
        <v>814</v>
      </c>
      <c r="E803" s="121">
        <v>14</v>
      </c>
      <c r="F803" s="122" t="s">
        <v>1959</v>
      </c>
      <c r="G803" s="122" t="s">
        <v>735</v>
      </c>
      <c r="H803" s="40">
        <v>33</v>
      </c>
      <c r="I803" s="48">
        <v>43438</v>
      </c>
      <c r="J803" s="48">
        <v>43471</v>
      </c>
      <c r="K803" s="48">
        <v>43580</v>
      </c>
      <c r="L803" s="121">
        <v>33</v>
      </c>
      <c r="M803" s="121">
        <v>142</v>
      </c>
      <c r="N803" s="40">
        <v>9260</v>
      </c>
      <c r="O803" s="42">
        <f t="shared" si="101"/>
        <v>69337.757575757583</v>
      </c>
      <c r="Q803" s="121">
        <v>130</v>
      </c>
      <c r="R803" s="42">
        <v>15</v>
      </c>
      <c r="S803" s="42">
        <f t="shared" si="102"/>
        <v>973.42424242424238</v>
      </c>
      <c r="T803" s="40">
        <f t="shared" si="106"/>
        <v>1950</v>
      </c>
      <c r="U803" s="121"/>
      <c r="X803" s="121">
        <v>630</v>
      </c>
      <c r="Y803" s="42">
        <f t="shared" si="103"/>
        <v>4717.363636363636</v>
      </c>
      <c r="Z803" s="42">
        <f t="shared" si="104"/>
        <v>14601.363636363636</v>
      </c>
      <c r="AA803" s="42">
        <f t="shared" si="105"/>
        <v>-54736.393939393951</v>
      </c>
    </row>
    <row r="804" spans="1:27" hidden="1" x14ac:dyDescent="0.3">
      <c r="A804" s="40">
        <v>639</v>
      </c>
      <c r="B804" s="40" t="s">
        <v>809</v>
      </c>
      <c r="C804" s="40" t="s">
        <v>815</v>
      </c>
      <c r="D804" s="40" t="s">
        <v>814</v>
      </c>
      <c r="E804" s="121">
        <v>15</v>
      </c>
      <c r="F804" s="122" t="s">
        <v>1806</v>
      </c>
      <c r="G804" s="122" t="s">
        <v>736</v>
      </c>
      <c r="H804" s="40">
        <v>33</v>
      </c>
      <c r="I804" s="48">
        <v>43435</v>
      </c>
      <c r="J804" s="48">
        <v>43467</v>
      </c>
      <c r="K804" s="48">
        <v>43578</v>
      </c>
      <c r="L804" s="121">
        <v>32</v>
      </c>
      <c r="M804" s="121">
        <v>143</v>
      </c>
      <c r="N804" s="40">
        <v>9260</v>
      </c>
      <c r="O804" s="42">
        <f t="shared" si="101"/>
        <v>69337.757575757583</v>
      </c>
      <c r="Q804" s="121">
        <v>120</v>
      </c>
      <c r="R804" s="42">
        <v>15</v>
      </c>
      <c r="S804" s="42">
        <f t="shared" si="102"/>
        <v>898.5454545454545</v>
      </c>
      <c r="T804" s="40">
        <f t="shared" si="106"/>
        <v>1800</v>
      </c>
      <c r="U804" s="121"/>
      <c r="X804" s="121">
        <v>700</v>
      </c>
      <c r="Y804" s="42">
        <f t="shared" si="103"/>
        <v>5241.515151515151</v>
      </c>
      <c r="Z804" s="42">
        <f t="shared" si="104"/>
        <v>13478.181818181818</v>
      </c>
      <c r="AA804" s="42">
        <f t="shared" si="105"/>
        <v>-55859.575757575767</v>
      </c>
    </row>
    <row r="805" spans="1:27" hidden="1" x14ac:dyDescent="0.3">
      <c r="A805" s="40">
        <v>640</v>
      </c>
      <c r="B805" s="40" t="s">
        <v>809</v>
      </c>
      <c r="C805" s="40" t="s">
        <v>815</v>
      </c>
      <c r="D805" s="40" t="s">
        <v>814</v>
      </c>
      <c r="E805" s="121">
        <v>16</v>
      </c>
      <c r="F805" s="122" t="s">
        <v>1806</v>
      </c>
      <c r="G805" s="122" t="s">
        <v>736</v>
      </c>
      <c r="H805" s="40">
        <v>33</v>
      </c>
      <c r="I805" s="48">
        <v>43436</v>
      </c>
      <c r="J805" s="48">
        <v>43468</v>
      </c>
      <c r="K805" s="48">
        <v>43578</v>
      </c>
      <c r="L805" s="121">
        <v>32</v>
      </c>
      <c r="M805" s="121">
        <v>142</v>
      </c>
      <c r="N805" s="40">
        <v>9260</v>
      </c>
      <c r="O805" s="42">
        <f t="shared" si="101"/>
        <v>69337.757575757583</v>
      </c>
      <c r="Q805" s="121">
        <v>125</v>
      </c>
      <c r="R805" s="42">
        <v>15</v>
      </c>
      <c r="S805" s="42">
        <f t="shared" si="102"/>
        <v>935.9848484848485</v>
      </c>
      <c r="T805" s="40">
        <f t="shared" si="106"/>
        <v>1875</v>
      </c>
      <c r="U805" s="121"/>
      <c r="X805" s="121">
        <v>700</v>
      </c>
      <c r="Y805" s="42">
        <f t="shared" si="103"/>
        <v>5241.515151515151</v>
      </c>
      <c r="Z805" s="42">
        <f t="shared" si="104"/>
        <v>14039.772727272728</v>
      </c>
      <c r="AA805" s="42">
        <f t="shared" si="105"/>
        <v>-55297.984848484855</v>
      </c>
    </row>
    <row r="806" spans="1:27" hidden="1" x14ac:dyDescent="0.3">
      <c r="A806" s="40">
        <v>641</v>
      </c>
      <c r="B806" s="40" t="s">
        <v>809</v>
      </c>
      <c r="C806" s="40" t="s">
        <v>815</v>
      </c>
      <c r="D806" s="40" t="s">
        <v>814</v>
      </c>
      <c r="E806" s="121">
        <v>17</v>
      </c>
      <c r="F806" s="122" t="s">
        <v>1960</v>
      </c>
      <c r="G806" s="122" t="s">
        <v>740</v>
      </c>
      <c r="H806" s="40">
        <v>33</v>
      </c>
      <c r="I806" s="48">
        <v>43439</v>
      </c>
      <c r="J806" s="48">
        <v>43475</v>
      </c>
      <c r="K806" s="48">
        <v>43581</v>
      </c>
      <c r="L806" s="121">
        <v>36</v>
      </c>
      <c r="M806" s="121">
        <v>142</v>
      </c>
      <c r="N806" s="40">
        <v>9260</v>
      </c>
      <c r="O806" s="42">
        <f t="shared" si="101"/>
        <v>69337.757575757583</v>
      </c>
      <c r="Q806" s="121">
        <v>120</v>
      </c>
      <c r="R806" s="42">
        <v>15</v>
      </c>
      <c r="S806" s="42">
        <f t="shared" si="102"/>
        <v>898.5454545454545</v>
      </c>
      <c r="T806" s="40">
        <f t="shared" si="106"/>
        <v>1800</v>
      </c>
      <c r="U806" s="121"/>
      <c r="X806" s="121">
        <v>630</v>
      </c>
      <c r="Y806" s="42">
        <f t="shared" si="103"/>
        <v>4717.363636363636</v>
      </c>
      <c r="Z806" s="42">
        <f t="shared" si="104"/>
        <v>13478.181818181818</v>
      </c>
      <c r="AA806" s="42">
        <f t="shared" si="105"/>
        <v>-55859.575757575767</v>
      </c>
    </row>
    <row r="807" spans="1:27" hidden="1" x14ac:dyDescent="0.3">
      <c r="A807" s="40">
        <v>642</v>
      </c>
      <c r="B807" s="40" t="s">
        <v>809</v>
      </c>
      <c r="C807" s="40" t="s">
        <v>815</v>
      </c>
      <c r="D807" s="40" t="s">
        <v>814</v>
      </c>
      <c r="E807" s="121">
        <v>18</v>
      </c>
      <c r="F807" s="122" t="s">
        <v>1961</v>
      </c>
      <c r="G807" s="122" t="s">
        <v>740</v>
      </c>
      <c r="H807" s="40">
        <v>33</v>
      </c>
      <c r="I807" s="48">
        <v>43439</v>
      </c>
      <c r="J807" s="48">
        <v>43471</v>
      </c>
      <c r="K807" s="48">
        <v>43581</v>
      </c>
      <c r="L807" s="121">
        <v>32</v>
      </c>
      <c r="M807" s="121">
        <v>142</v>
      </c>
      <c r="N807" s="40">
        <v>9260</v>
      </c>
      <c r="O807" s="42">
        <f t="shared" si="101"/>
        <v>69337.757575757583</v>
      </c>
      <c r="Q807" s="121">
        <v>80</v>
      </c>
      <c r="R807" s="42">
        <v>15</v>
      </c>
      <c r="S807" s="42">
        <f t="shared" si="102"/>
        <v>599.030303030303</v>
      </c>
      <c r="T807" s="40">
        <f t="shared" si="106"/>
        <v>1200</v>
      </c>
      <c r="U807" s="121"/>
      <c r="X807" s="121">
        <v>700</v>
      </c>
      <c r="Y807" s="42">
        <f t="shared" si="103"/>
        <v>5241.515151515151</v>
      </c>
      <c r="Z807" s="42">
        <f t="shared" si="104"/>
        <v>8985.4545454545441</v>
      </c>
      <c r="AA807" s="42">
        <f t="shared" si="105"/>
        <v>-60352.303030303039</v>
      </c>
    </row>
    <row r="808" spans="1:27" hidden="1" x14ac:dyDescent="0.3">
      <c r="A808" s="40">
        <v>643</v>
      </c>
      <c r="B808" s="40" t="s">
        <v>809</v>
      </c>
      <c r="C808" s="40" t="s">
        <v>815</v>
      </c>
      <c r="D808" s="40" t="s">
        <v>814</v>
      </c>
      <c r="E808" s="121">
        <v>19</v>
      </c>
      <c r="F808" s="122" t="s">
        <v>1962</v>
      </c>
      <c r="G808" s="122" t="s">
        <v>741</v>
      </c>
      <c r="H808" s="40">
        <v>33</v>
      </c>
      <c r="I808" s="48">
        <v>43438</v>
      </c>
      <c r="J808" s="48">
        <v>43472</v>
      </c>
      <c r="K808" s="48">
        <v>43580</v>
      </c>
      <c r="L808" s="121">
        <v>34</v>
      </c>
      <c r="M808" s="121">
        <v>142</v>
      </c>
      <c r="N808" s="40">
        <v>9260</v>
      </c>
      <c r="O808" s="42">
        <f t="shared" si="101"/>
        <v>69337.757575757583</v>
      </c>
      <c r="Q808" s="121">
        <v>130</v>
      </c>
      <c r="R808" s="42">
        <v>15</v>
      </c>
      <c r="S808" s="42">
        <f t="shared" si="102"/>
        <v>973.42424242424238</v>
      </c>
      <c r="T808" s="40">
        <f t="shared" si="106"/>
        <v>1950</v>
      </c>
      <c r="U808" s="121"/>
      <c r="X808" s="121">
        <v>700</v>
      </c>
      <c r="Y808" s="42">
        <f t="shared" si="103"/>
        <v>5241.515151515151</v>
      </c>
      <c r="Z808" s="42">
        <f t="shared" si="104"/>
        <v>14601.363636363636</v>
      </c>
      <c r="AA808" s="42">
        <f t="shared" si="105"/>
        <v>-54736.393939393951</v>
      </c>
    </row>
    <row r="809" spans="1:27" hidden="1" x14ac:dyDescent="0.3">
      <c r="A809" s="40">
        <v>644</v>
      </c>
      <c r="B809" s="40" t="s">
        <v>809</v>
      </c>
      <c r="C809" s="40" t="s">
        <v>815</v>
      </c>
      <c r="D809" s="40" t="s">
        <v>814</v>
      </c>
      <c r="E809" s="121">
        <v>20</v>
      </c>
      <c r="F809" s="122" t="s">
        <v>1963</v>
      </c>
      <c r="G809" s="122" t="s">
        <v>742</v>
      </c>
      <c r="H809" s="40">
        <v>33</v>
      </c>
      <c r="I809" s="48">
        <v>43435</v>
      </c>
      <c r="J809" s="48">
        <v>43465</v>
      </c>
      <c r="K809" s="48">
        <v>43577</v>
      </c>
      <c r="L809" s="121">
        <v>30</v>
      </c>
      <c r="M809" s="121">
        <v>142</v>
      </c>
      <c r="N809" s="40">
        <v>9260</v>
      </c>
      <c r="O809" s="42">
        <f t="shared" si="101"/>
        <v>69337.757575757583</v>
      </c>
      <c r="Q809" s="121">
        <v>100</v>
      </c>
      <c r="R809" s="42">
        <v>15</v>
      </c>
      <c r="S809" s="42">
        <f t="shared" si="102"/>
        <v>748.78787878787875</v>
      </c>
      <c r="T809" s="40">
        <f t="shared" si="106"/>
        <v>1500</v>
      </c>
      <c r="U809" s="121"/>
      <c r="X809" s="121">
        <v>700</v>
      </c>
      <c r="Y809" s="42">
        <f t="shared" si="103"/>
        <v>5241.515151515151</v>
      </c>
      <c r="Z809" s="42">
        <f t="shared" si="104"/>
        <v>11231.818181818182</v>
      </c>
      <c r="AA809" s="42">
        <f t="shared" si="105"/>
        <v>-58105.939393939399</v>
      </c>
    </row>
    <row r="810" spans="1:27" hidden="1" x14ac:dyDescent="0.3">
      <c r="A810" s="40">
        <v>645</v>
      </c>
      <c r="B810" s="40" t="s">
        <v>809</v>
      </c>
      <c r="C810" s="40" t="s">
        <v>815</v>
      </c>
      <c r="D810" s="40" t="s">
        <v>814</v>
      </c>
      <c r="E810" s="121">
        <v>21</v>
      </c>
      <c r="F810" s="122" t="s">
        <v>1964</v>
      </c>
      <c r="G810" s="122" t="s">
        <v>743</v>
      </c>
      <c r="H810" s="40">
        <v>33</v>
      </c>
      <c r="I810" s="48">
        <v>43438</v>
      </c>
      <c r="J810" s="48">
        <v>43470</v>
      </c>
      <c r="K810" s="48">
        <v>43580</v>
      </c>
      <c r="L810" s="121">
        <v>32</v>
      </c>
      <c r="M810" s="121">
        <v>142</v>
      </c>
      <c r="N810" s="40">
        <v>9260</v>
      </c>
      <c r="O810" s="42">
        <f t="shared" si="101"/>
        <v>69337.757575757583</v>
      </c>
      <c r="Q810" s="121">
        <v>80</v>
      </c>
      <c r="R810" s="42">
        <v>15</v>
      </c>
      <c r="S810" s="42">
        <f t="shared" si="102"/>
        <v>599.030303030303</v>
      </c>
      <c r="T810" s="40">
        <f t="shared" si="106"/>
        <v>1200</v>
      </c>
      <c r="U810" s="121"/>
      <c r="X810" s="121">
        <v>770</v>
      </c>
      <c r="Y810" s="42">
        <f t="shared" si="103"/>
        <v>5765.6666666666661</v>
      </c>
      <c r="Z810" s="42">
        <f t="shared" si="104"/>
        <v>8985.4545454545441</v>
      </c>
      <c r="AA810" s="42">
        <f t="shared" si="105"/>
        <v>-60352.303030303039</v>
      </c>
    </row>
    <row r="811" spans="1:27" hidden="1" x14ac:dyDescent="0.3">
      <c r="A811" s="40">
        <v>646</v>
      </c>
      <c r="B811" s="40" t="s">
        <v>809</v>
      </c>
      <c r="C811" s="40" t="s">
        <v>815</v>
      </c>
      <c r="D811" s="40" t="s">
        <v>814</v>
      </c>
      <c r="E811" s="121">
        <v>22</v>
      </c>
      <c r="F811" s="122" t="s">
        <v>1965</v>
      </c>
      <c r="G811" s="122" t="s">
        <v>744</v>
      </c>
      <c r="H811" s="40">
        <v>33</v>
      </c>
      <c r="I811" s="48">
        <v>43437</v>
      </c>
      <c r="J811" s="48">
        <v>43470</v>
      </c>
      <c r="K811" s="48">
        <v>43579</v>
      </c>
      <c r="L811" s="121">
        <v>33</v>
      </c>
      <c r="M811" s="121">
        <v>142</v>
      </c>
      <c r="N811" s="40">
        <v>9260</v>
      </c>
      <c r="O811" s="42">
        <f t="shared" si="101"/>
        <v>69337.757575757583</v>
      </c>
      <c r="Q811" s="121">
        <v>120</v>
      </c>
      <c r="R811" s="42">
        <v>15</v>
      </c>
      <c r="S811" s="42">
        <f t="shared" si="102"/>
        <v>898.5454545454545</v>
      </c>
      <c r="T811" s="40">
        <f t="shared" si="106"/>
        <v>1800</v>
      </c>
      <c r="U811" s="121"/>
      <c r="X811" s="121">
        <v>770</v>
      </c>
      <c r="Y811" s="42">
        <f t="shared" si="103"/>
        <v>5765.6666666666661</v>
      </c>
      <c r="Z811" s="42">
        <f t="shared" si="104"/>
        <v>13478.181818181818</v>
      </c>
      <c r="AA811" s="42">
        <f t="shared" si="105"/>
        <v>-55859.575757575767</v>
      </c>
    </row>
    <row r="812" spans="1:27" hidden="1" x14ac:dyDescent="0.3">
      <c r="A812" s="40">
        <v>647</v>
      </c>
      <c r="B812" s="40" t="s">
        <v>809</v>
      </c>
      <c r="C812" s="40" t="s">
        <v>815</v>
      </c>
      <c r="D812" s="40" t="s">
        <v>814</v>
      </c>
      <c r="E812" s="121">
        <v>23</v>
      </c>
      <c r="F812" s="122" t="s">
        <v>1966</v>
      </c>
      <c r="G812" s="122" t="s">
        <v>745</v>
      </c>
      <c r="H812" s="40">
        <v>33</v>
      </c>
      <c r="I812" s="48">
        <v>43435</v>
      </c>
      <c r="J812" s="48">
        <v>43465</v>
      </c>
      <c r="K812" s="48">
        <v>43576</v>
      </c>
      <c r="L812" s="121">
        <v>30</v>
      </c>
      <c r="M812" s="121">
        <v>141</v>
      </c>
      <c r="N812" s="40">
        <v>9260</v>
      </c>
      <c r="O812" s="42">
        <f t="shared" si="101"/>
        <v>69337.757575757583</v>
      </c>
      <c r="Q812" s="121">
        <v>100</v>
      </c>
      <c r="R812" s="42">
        <v>15</v>
      </c>
      <c r="S812" s="42">
        <f t="shared" si="102"/>
        <v>748.78787878787875</v>
      </c>
      <c r="T812" s="40">
        <f t="shared" si="106"/>
        <v>1500</v>
      </c>
      <c r="U812" s="121"/>
      <c r="X812" s="121">
        <v>700</v>
      </c>
      <c r="Y812" s="42">
        <f t="shared" si="103"/>
        <v>5241.515151515151</v>
      </c>
      <c r="Z812" s="42">
        <f t="shared" si="104"/>
        <v>11231.818181818182</v>
      </c>
      <c r="AA812" s="42">
        <f t="shared" si="105"/>
        <v>-58105.939393939399</v>
      </c>
    </row>
    <row r="813" spans="1:27" hidden="1" x14ac:dyDescent="0.3">
      <c r="A813" s="40">
        <v>648</v>
      </c>
      <c r="B813" s="40" t="s">
        <v>809</v>
      </c>
      <c r="C813" s="40" t="s">
        <v>815</v>
      </c>
      <c r="D813" s="40" t="s">
        <v>814</v>
      </c>
      <c r="E813" s="121">
        <v>24</v>
      </c>
      <c r="F813" s="122" t="s">
        <v>1967</v>
      </c>
      <c r="G813" s="122" t="s">
        <v>746</v>
      </c>
      <c r="H813" s="40">
        <v>33</v>
      </c>
      <c r="I813" s="48">
        <v>43438</v>
      </c>
      <c r="J813" s="48">
        <v>43473</v>
      </c>
      <c r="K813" s="48">
        <v>43580</v>
      </c>
      <c r="L813" s="121">
        <v>35</v>
      </c>
      <c r="M813" s="121">
        <v>142</v>
      </c>
      <c r="N813" s="40">
        <v>9260</v>
      </c>
      <c r="O813" s="42">
        <f t="shared" si="101"/>
        <v>69337.757575757583</v>
      </c>
      <c r="Q813" s="121">
        <v>80</v>
      </c>
      <c r="R813" s="42">
        <v>15</v>
      </c>
      <c r="S813" s="42">
        <f t="shared" si="102"/>
        <v>599.030303030303</v>
      </c>
      <c r="T813" s="40">
        <f t="shared" si="106"/>
        <v>1200</v>
      </c>
      <c r="U813" s="121"/>
      <c r="X813" s="121">
        <v>630</v>
      </c>
      <c r="Y813" s="42">
        <f t="shared" si="103"/>
        <v>4717.363636363636</v>
      </c>
      <c r="Z813" s="42">
        <f t="shared" si="104"/>
        <v>8985.4545454545441</v>
      </c>
      <c r="AA813" s="42">
        <f t="shared" si="105"/>
        <v>-60352.303030303039</v>
      </c>
    </row>
    <row r="814" spans="1:27" hidden="1" x14ac:dyDescent="0.3">
      <c r="A814" s="40">
        <v>649</v>
      </c>
      <c r="B814" s="40" t="s">
        <v>809</v>
      </c>
      <c r="C814" s="40" t="s">
        <v>815</v>
      </c>
      <c r="D814" s="40" t="s">
        <v>814</v>
      </c>
      <c r="E814" s="121">
        <v>25</v>
      </c>
      <c r="F814" s="122" t="s">
        <v>1968</v>
      </c>
      <c r="G814" s="122" t="s">
        <v>747</v>
      </c>
      <c r="H814" s="40">
        <v>33</v>
      </c>
      <c r="I814" s="48">
        <v>43437</v>
      </c>
      <c r="J814" s="48">
        <v>43470</v>
      </c>
      <c r="K814" s="48">
        <v>43579</v>
      </c>
      <c r="L814" s="121">
        <v>33</v>
      </c>
      <c r="M814" s="121">
        <v>142</v>
      </c>
      <c r="N814" s="40">
        <v>9260</v>
      </c>
      <c r="O814" s="42">
        <f t="shared" si="101"/>
        <v>69337.757575757583</v>
      </c>
      <c r="Q814" s="121">
        <v>120</v>
      </c>
      <c r="R814" s="42">
        <v>15</v>
      </c>
      <c r="S814" s="42">
        <f t="shared" si="102"/>
        <v>898.5454545454545</v>
      </c>
      <c r="T814" s="40">
        <f t="shared" si="106"/>
        <v>1800</v>
      </c>
      <c r="U814" s="121"/>
      <c r="X814" s="121">
        <v>700</v>
      </c>
      <c r="Y814" s="42">
        <f t="shared" si="103"/>
        <v>5241.515151515151</v>
      </c>
      <c r="Z814" s="42">
        <f t="shared" si="104"/>
        <v>13478.181818181818</v>
      </c>
      <c r="AA814" s="42">
        <f t="shared" si="105"/>
        <v>-55859.575757575767</v>
      </c>
    </row>
    <row r="815" spans="1:27" hidden="1" x14ac:dyDescent="0.3">
      <c r="A815" s="40">
        <v>650</v>
      </c>
      <c r="B815" s="40" t="s">
        <v>809</v>
      </c>
      <c r="C815" s="40" t="s">
        <v>815</v>
      </c>
      <c r="D815" s="40" t="s">
        <v>814</v>
      </c>
      <c r="E815" s="121">
        <v>26</v>
      </c>
      <c r="F815" s="122" t="s">
        <v>1969</v>
      </c>
      <c r="G815" s="122" t="s">
        <v>748</v>
      </c>
      <c r="H815" s="40">
        <v>33</v>
      </c>
      <c r="I815" s="48">
        <v>43438</v>
      </c>
      <c r="J815" s="48">
        <v>43471</v>
      </c>
      <c r="K815" s="48">
        <v>43580</v>
      </c>
      <c r="L815" s="121">
        <v>33</v>
      </c>
      <c r="M815" s="121">
        <v>142</v>
      </c>
      <c r="N815" s="40">
        <v>9260</v>
      </c>
      <c r="O815" s="42">
        <f t="shared" si="101"/>
        <v>69337.757575757583</v>
      </c>
      <c r="Q815" s="121">
        <v>120</v>
      </c>
      <c r="R815" s="42">
        <v>15</v>
      </c>
      <c r="S815" s="42">
        <f t="shared" si="102"/>
        <v>898.5454545454545</v>
      </c>
      <c r="T815" s="40">
        <f t="shared" si="106"/>
        <v>1800</v>
      </c>
      <c r="U815" s="121"/>
      <c r="X815" s="121">
        <v>700</v>
      </c>
      <c r="Y815" s="42">
        <f t="shared" si="103"/>
        <v>5241.515151515151</v>
      </c>
      <c r="Z815" s="42">
        <f t="shared" si="104"/>
        <v>13478.181818181818</v>
      </c>
      <c r="AA815" s="42">
        <f t="shared" si="105"/>
        <v>-55859.575757575767</v>
      </c>
    </row>
    <row r="816" spans="1:27" hidden="1" x14ac:dyDescent="0.3">
      <c r="A816" s="40">
        <v>233</v>
      </c>
      <c r="B816" s="52" t="s">
        <v>10</v>
      </c>
      <c r="C816" s="52" t="s">
        <v>18</v>
      </c>
      <c r="D816" s="52" t="s">
        <v>19</v>
      </c>
      <c r="E816" s="52">
        <v>115.4</v>
      </c>
      <c r="F816" s="74" t="s">
        <v>1858</v>
      </c>
      <c r="G816" s="74" t="s">
        <v>606</v>
      </c>
      <c r="H816" s="52">
        <v>30</v>
      </c>
      <c r="I816" s="52"/>
      <c r="J816" s="52"/>
      <c r="K816" s="52"/>
      <c r="L816" s="52">
        <v>33</v>
      </c>
      <c r="M816" s="52">
        <v>142</v>
      </c>
      <c r="N816" s="52">
        <v>7860</v>
      </c>
      <c r="O816" s="42">
        <f t="shared" si="101"/>
        <v>64740.2</v>
      </c>
      <c r="P816" s="75">
        <v>12</v>
      </c>
      <c r="Q816" s="75">
        <f>((P816*10000)/(25*247.1))*H816</f>
        <v>582.76001618777821</v>
      </c>
      <c r="R816" s="42">
        <v>16.25</v>
      </c>
      <c r="S816" s="42">
        <f t="shared" si="102"/>
        <v>4800</v>
      </c>
      <c r="T816" s="76">
        <v>8840</v>
      </c>
      <c r="U816" s="52"/>
      <c r="V816" s="52"/>
      <c r="W816" s="75"/>
      <c r="X816" s="76">
        <v>294</v>
      </c>
      <c r="Y816" s="42">
        <f t="shared" si="103"/>
        <v>2421.58</v>
      </c>
      <c r="Z816" s="42">
        <f t="shared" si="104"/>
        <v>78000</v>
      </c>
      <c r="AA816" s="42">
        <f t="shared" si="105"/>
        <v>13259.800000000003</v>
      </c>
    </row>
    <row r="817" spans="1:27" hidden="1" x14ac:dyDescent="0.3">
      <c r="A817" s="40">
        <v>234</v>
      </c>
      <c r="B817" s="40" t="s">
        <v>10</v>
      </c>
      <c r="C817" s="40" t="s">
        <v>607</v>
      </c>
      <c r="D817" s="40" t="s">
        <v>608</v>
      </c>
      <c r="E817" s="121">
        <v>118.9</v>
      </c>
      <c r="F817" s="77" t="s">
        <v>1859</v>
      </c>
      <c r="G817" s="77" t="s">
        <v>609</v>
      </c>
      <c r="H817" s="40">
        <v>29</v>
      </c>
      <c r="I817" s="121"/>
      <c r="J817" s="121"/>
      <c r="K817" s="121"/>
      <c r="L817" s="121">
        <v>32</v>
      </c>
      <c r="M817" s="121">
        <v>142</v>
      </c>
      <c r="N817" s="40">
        <v>6230</v>
      </c>
      <c r="O817" s="42">
        <f t="shared" si="101"/>
        <v>53083.896551724138</v>
      </c>
      <c r="P817" s="42">
        <v>9</v>
      </c>
      <c r="Q817" s="75">
        <f>((P817*10000)/(25*247.1))*H817</f>
        <v>422.50101173613922</v>
      </c>
      <c r="R817" s="42">
        <v>16.25</v>
      </c>
      <c r="S817" s="42">
        <f t="shared" si="102"/>
        <v>3600</v>
      </c>
      <c r="T817" s="49">
        <v>5500</v>
      </c>
      <c r="U817" s="121"/>
      <c r="X817" s="49">
        <v>367</v>
      </c>
      <c r="Y817" s="42">
        <f t="shared" si="103"/>
        <v>3127.0931034482755</v>
      </c>
      <c r="Z817" s="42">
        <f t="shared" si="104"/>
        <v>58500</v>
      </c>
      <c r="AA817" s="42">
        <f t="shared" si="105"/>
        <v>5416.1034482758623</v>
      </c>
    </row>
    <row r="818" spans="1:27" hidden="1" x14ac:dyDescent="0.3">
      <c r="A818" s="40">
        <v>235</v>
      </c>
      <c r="B818" s="40" t="s">
        <v>10</v>
      </c>
      <c r="C818" s="40" t="s">
        <v>607</v>
      </c>
      <c r="D818" s="40" t="s">
        <v>608</v>
      </c>
      <c r="E818" s="121">
        <v>118.8</v>
      </c>
      <c r="F818" s="77" t="s">
        <v>1860</v>
      </c>
      <c r="G818" s="77" t="s">
        <v>610</v>
      </c>
      <c r="H818" s="40">
        <v>33</v>
      </c>
      <c r="I818" s="121"/>
      <c r="J818" s="121"/>
      <c r="K818" s="121"/>
      <c r="L818" s="121">
        <v>33</v>
      </c>
      <c r="M818" s="121">
        <v>139</v>
      </c>
      <c r="N818" s="40">
        <v>6830</v>
      </c>
      <c r="O818" s="42">
        <f t="shared" si="101"/>
        <v>51142.21212121212</v>
      </c>
      <c r="P818" s="42">
        <v>8</v>
      </c>
      <c r="Q818" s="75">
        <f>((P818*10000)/(25*247.1))*H818</f>
        <v>427.35734520437069</v>
      </c>
      <c r="R818" s="42">
        <v>16.25</v>
      </c>
      <c r="S818" s="42">
        <f t="shared" si="102"/>
        <v>3199.9999999999995</v>
      </c>
      <c r="T818" s="49">
        <v>5500</v>
      </c>
      <c r="U818" s="121"/>
      <c r="X818" s="49">
        <v>377</v>
      </c>
      <c r="Y818" s="42">
        <f t="shared" si="103"/>
        <v>2822.9303030303031</v>
      </c>
      <c r="Z818" s="42">
        <f t="shared" si="104"/>
        <v>51999.999999999993</v>
      </c>
      <c r="AA818" s="42">
        <f t="shared" si="105"/>
        <v>857.78787878787261</v>
      </c>
    </row>
    <row r="819" spans="1:27" hidden="1" x14ac:dyDescent="0.3">
      <c r="A819" s="40">
        <v>236</v>
      </c>
      <c r="B819" s="40" t="s">
        <v>10</v>
      </c>
      <c r="C819" s="40" t="s">
        <v>607</v>
      </c>
      <c r="D819" s="40" t="s">
        <v>608</v>
      </c>
      <c r="E819" s="121">
        <v>118.19</v>
      </c>
      <c r="F819" s="77" t="s">
        <v>1860</v>
      </c>
      <c r="G819" s="77" t="s">
        <v>611</v>
      </c>
      <c r="H819" s="40">
        <v>30</v>
      </c>
      <c r="I819" s="121"/>
      <c r="J819" s="121"/>
      <c r="K819" s="121"/>
      <c r="L819" s="121">
        <v>35</v>
      </c>
      <c r="M819" s="121">
        <v>141</v>
      </c>
      <c r="N819" s="40">
        <v>6730</v>
      </c>
      <c r="O819" s="42">
        <f t="shared" si="101"/>
        <v>55432.76666666667</v>
      </c>
      <c r="P819" s="42">
        <v>9</v>
      </c>
      <c r="Q819" s="75">
        <f>((P819*10000)/(25*247.1))*H819</f>
        <v>437.07001214083368</v>
      </c>
      <c r="R819" s="42">
        <v>16.25</v>
      </c>
      <c r="S819" s="42">
        <f t="shared" si="102"/>
        <v>3600</v>
      </c>
      <c r="T819" s="49">
        <v>6000</v>
      </c>
      <c r="U819" s="121"/>
      <c r="X819" s="49">
        <v>405</v>
      </c>
      <c r="Y819" s="42">
        <f t="shared" si="103"/>
        <v>3335.85</v>
      </c>
      <c r="Z819" s="42">
        <f t="shared" si="104"/>
        <v>58500</v>
      </c>
      <c r="AA819" s="42">
        <f t="shared" si="105"/>
        <v>3067.2333333333299</v>
      </c>
    </row>
    <row r="820" spans="1:27" hidden="1" x14ac:dyDescent="0.3">
      <c r="A820" s="40">
        <v>237</v>
      </c>
      <c r="B820" s="40" t="s">
        <v>10</v>
      </c>
      <c r="C820" s="40" t="s">
        <v>607</v>
      </c>
      <c r="D820" s="40" t="s">
        <v>608</v>
      </c>
      <c r="E820" s="121">
        <v>118.2</v>
      </c>
      <c r="F820" s="77" t="s">
        <v>1861</v>
      </c>
      <c r="G820" s="77" t="s">
        <v>612</v>
      </c>
      <c r="H820" s="40">
        <v>30</v>
      </c>
      <c r="I820" s="121"/>
      <c r="J820" s="121"/>
      <c r="K820" s="121"/>
      <c r="L820" s="121">
        <v>36</v>
      </c>
      <c r="M820" s="52">
        <v>142</v>
      </c>
      <c r="N820" s="52">
        <v>7860</v>
      </c>
      <c r="O820" s="42">
        <f t="shared" si="101"/>
        <v>64740.2</v>
      </c>
      <c r="P820" s="53"/>
      <c r="Q820" s="75">
        <v>488</v>
      </c>
      <c r="R820" s="42">
        <v>16.25</v>
      </c>
      <c r="S820" s="42">
        <f t="shared" si="102"/>
        <v>4019.4933333333329</v>
      </c>
      <c r="T820" s="94">
        <v>6000</v>
      </c>
      <c r="U820" s="95"/>
      <c r="V820" s="95"/>
      <c r="W820" s="79"/>
      <c r="X820" s="49">
        <v>405</v>
      </c>
      <c r="Y820" s="42">
        <f t="shared" si="103"/>
        <v>3335.85</v>
      </c>
      <c r="Z820" s="42">
        <f t="shared" si="104"/>
        <v>65316.766666666663</v>
      </c>
      <c r="AA820" s="42">
        <f t="shared" si="105"/>
        <v>576.5666666666657</v>
      </c>
    </row>
    <row r="821" spans="1:27" hidden="1" x14ac:dyDescent="0.3">
      <c r="A821" s="40">
        <v>238</v>
      </c>
      <c r="B821" s="40" t="s">
        <v>10</v>
      </c>
      <c r="C821" s="40" t="s">
        <v>607</v>
      </c>
      <c r="D821" s="40" t="s">
        <v>608</v>
      </c>
      <c r="E821" s="121">
        <v>118.5</v>
      </c>
      <c r="F821" s="77" t="s">
        <v>1862</v>
      </c>
      <c r="G821" s="77" t="s">
        <v>613</v>
      </c>
      <c r="H821" s="40">
        <v>30</v>
      </c>
      <c r="I821" s="121"/>
      <c r="J821" s="121"/>
      <c r="K821" s="121"/>
      <c r="L821" s="121">
        <v>32</v>
      </c>
      <c r="M821" s="121">
        <v>143</v>
      </c>
      <c r="N821" s="40">
        <v>6730</v>
      </c>
      <c r="O821" s="42">
        <f t="shared" si="101"/>
        <v>55432.76666666667</v>
      </c>
      <c r="P821" s="42">
        <v>9</v>
      </c>
      <c r="Q821" s="75">
        <f t="shared" ref="Q821:Q845" si="107">((P821*10000)/(25*247.1))*H821</f>
        <v>437.07001214083368</v>
      </c>
      <c r="R821" s="42">
        <v>16.25</v>
      </c>
      <c r="S821" s="42">
        <f t="shared" si="102"/>
        <v>3600</v>
      </c>
      <c r="T821" s="49">
        <v>6000</v>
      </c>
      <c r="U821" s="121"/>
      <c r="X821" s="49">
        <v>264</v>
      </c>
      <c r="Y821" s="42">
        <f t="shared" si="103"/>
        <v>2174.48</v>
      </c>
      <c r="Z821" s="42">
        <f t="shared" si="104"/>
        <v>58500</v>
      </c>
      <c r="AA821" s="42">
        <f t="shared" si="105"/>
        <v>3067.2333333333299</v>
      </c>
    </row>
    <row r="822" spans="1:27" hidden="1" x14ac:dyDescent="0.3">
      <c r="A822" s="40">
        <v>239</v>
      </c>
      <c r="B822" s="40" t="s">
        <v>10</v>
      </c>
      <c r="C822" s="40" t="s">
        <v>607</v>
      </c>
      <c r="D822" s="40" t="s">
        <v>608</v>
      </c>
      <c r="E822" s="121">
        <v>118.4</v>
      </c>
      <c r="F822" s="77" t="s">
        <v>1863</v>
      </c>
      <c r="G822" s="77" t="s">
        <v>144</v>
      </c>
      <c r="H822" s="40">
        <v>29</v>
      </c>
      <c r="I822" s="121"/>
      <c r="J822" s="121"/>
      <c r="K822" s="121"/>
      <c r="L822" s="121">
        <v>32</v>
      </c>
      <c r="M822" s="121">
        <v>140</v>
      </c>
      <c r="N822" s="40">
        <v>6580</v>
      </c>
      <c r="O822" s="42">
        <f t="shared" si="101"/>
        <v>56066.137931034486</v>
      </c>
      <c r="P822" s="42">
        <v>9</v>
      </c>
      <c r="Q822" s="75">
        <f t="shared" si="107"/>
        <v>422.50101173613922</v>
      </c>
      <c r="R822" s="42">
        <v>16.25</v>
      </c>
      <c r="S822" s="42">
        <f t="shared" si="102"/>
        <v>3600</v>
      </c>
      <c r="T822" s="49">
        <v>6000</v>
      </c>
      <c r="U822" s="121"/>
      <c r="X822" s="49">
        <v>264</v>
      </c>
      <c r="Y822" s="42">
        <f t="shared" si="103"/>
        <v>2249.4620689655171</v>
      </c>
      <c r="Z822" s="42">
        <f t="shared" si="104"/>
        <v>58500</v>
      </c>
      <c r="AA822" s="42">
        <f t="shared" si="105"/>
        <v>2433.8620689655145</v>
      </c>
    </row>
    <row r="823" spans="1:27" hidden="1" x14ac:dyDescent="0.3">
      <c r="A823" s="40">
        <v>240</v>
      </c>
      <c r="B823" s="40" t="s">
        <v>10</v>
      </c>
      <c r="C823" s="40" t="s">
        <v>607</v>
      </c>
      <c r="D823" s="40" t="s">
        <v>608</v>
      </c>
      <c r="E823" s="42">
        <v>118.1</v>
      </c>
      <c r="F823" s="77" t="s">
        <v>1864</v>
      </c>
      <c r="G823" s="77" t="s">
        <v>614</v>
      </c>
      <c r="H823" s="40">
        <v>33</v>
      </c>
      <c r="I823" s="121"/>
      <c r="J823" s="121"/>
      <c r="K823" s="121"/>
      <c r="L823" s="121">
        <v>32</v>
      </c>
      <c r="M823" s="121">
        <v>139</v>
      </c>
      <c r="N823" s="40">
        <v>6980</v>
      </c>
      <c r="O823" s="42">
        <f t="shared" si="101"/>
        <v>52265.393939393936</v>
      </c>
      <c r="P823" s="42">
        <v>7</v>
      </c>
      <c r="Q823" s="75">
        <f t="shared" si="107"/>
        <v>373.93767705382436</v>
      </c>
      <c r="R823" s="42">
        <v>16.25</v>
      </c>
      <c r="S823" s="42">
        <f t="shared" si="102"/>
        <v>2799.9999999999995</v>
      </c>
      <c r="T823" s="49">
        <v>5000</v>
      </c>
      <c r="U823" s="121"/>
      <c r="X823" s="49">
        <v>352</v>
      </c>
      <c r="Y823" s="42">
        <f t="shared" si="103"/>
        <v>2635.7333333333331</v>
      </c>
      <c r="Z823" s="42">
        <f t="shared" si="104"/>
        <v>45499.999999999993</v>
      </c>
      <c r="AA823" s="42">
        <f t="shared" si="105"/>
        <v>-6765.3939393939436</v>
      </c>
    </row>
    <row r="824" spans="1:27" hidden="1" x14ac:dyDescent="0.3">
      <c r="A824" s="40">
        <v>241</v>
      </c>
      <c r="B824" s="40" t="s">
        <v>10</v>
      </c>
      <c r="C824" s="40" t="s">
        <v>607</v>
      </c>
      <c r="D824" s="40" t="s">
        <v>608</v>
      </c>
      <c r="E824" s="121">
        <v>118.1</v>
      </c>
      <c r="F824" s="77" t="s">
        <v>1865</v>
      </c>
      <c r="G824" s="77" t="s">
        <v>615</v>
      </c>
      <c r="H824" s="40">
        <v>30</v>
      </c>
      <c r="I824" s="121"/>
      <c r="J824" s="121"/>
      <c r="K824" s="121"/>
      <c r="L824" s="121">
        <v>32</v>
      </c>
      <c r="M824" s="121">
        <v>139</v>
      </c>
      <c r="N824" s="40">
        <v>6630</v>
      </c>
      <c r="O824" s="42">
        <f t="shared" si="101"/>
        <v>54609.1</v>
      </c>
      <c r="P824" s="42">
        <v>5</v>
      </c>
      <c r="Q824" s="75">
        <f t="shared" si="107"/>
        <v>242.81667341157424</v>
      </c>
      <c r="R824" s="42">
        <v>16.25</v>
      </c>
      <c r="S824" s="42">
        <f t="shared" si="102"/>
        <v>1999.9999999999998</v>
      </c>
      <c r="T824" s="49">
        <v>3500</v>
      </c>
      <c r="U824" s="121"/>
      <c r="X824" s="49">
        <v>200</v>
      </c>
      <c r="Y824" s="42">
        <f t="shared" si="103"/>
        <v>1647.3333333333333</v>
      </c>
      <c r="Z824" s="42">
        <f t="shared" si="104"/>
        <v>32499.999999999996</v>
      </c>
      <c r="AA824" s="42">
        <f t="shared" si="105"/>
        <v>-22109.100000000002</v>
      </c>
    </row>
    <row r="825" spans="1:27" hidden="1" x14ac:dyDescent="0.3">
      <c r="A825" s="40">
        <v>242</v>
      </c>
      <c r="B825" s="40" t="s">
        <v>10</v>
      </c>
      <c r="C825" s="40" t="s">
        <v>616</v>
      </c>
      <c r="D825" s="40" t="s">
        <v>617</v>
      </c>
      <c r="E825" s="121">
        <v>19.7</v>
      </c>
      <c r="F825" s="77" t="s">
        <v>1866</v>
      </c>
      <c r="G825" s="77" t="s">
        <v>618</v>
      </c>
      <c r="H825" s="40">
        <v>30</v>
      </c>
      <c r="I825" s="121"/>
      <c r="J825" s="121"/>
      <c r="K825" s="121"/>
      <c r="L825" s="121">
        <v>32</v>
      </c>
      <c r="M825" s="121">
        <v>142</v>
      </c>
      <c r="N825" s="40">
        <v>7680</v>
      </c>
      <c r="O825" s="42">
        <f t="shared" si="101"/>
        <v>63257.599999999999</v>
      </c>
      <c r="P825" s="42">
        <v>10.5</v>
      </c>
      <c r="Q825" s="75">
        <f t="shared" si="107"/>
        <v>509.91501416430594</v>
      </c>
      <c r="R825" s="42">
        <v>16.25</v>
      </c>
      <c r="S825" s="42">
        <f t="shared" si="102"/>
        <v>4200</v>
      </c>
      <c r="T825" s="49">
        <v>7650</v>
      </c>
      <c r="U825" s="121"/>
      <c r="X825" s="49">
        <v>408</v>
      </c>
      <c r="Y825" s="42">
        <f t="shared" si="103"/>
        <v>3360.56</v>
      </c>
      <c r="Z825" s="42">
        <f t="shared" si="104"/>
        <v>68250</v>
      </c>
      <c r="AA825" s="42">
        <f t="shared" si="105"/>
        <v>4992.4000000000015</v>
      </c>
    </row>
    <row r="826" spans="1:27" hidden="1" x14ac:dyDescent="0.3">
      <c r="A826" s="40">
        <v>243</v>
      </c>
      <c r="B826" s="40" t="s">
        <v>10</v>
      </c>
      <c r="C826" s="40" t="s">
        <v>616</v>
      </c>
      <c r="D826" s="40" t="s">
        <v>617</v>
      </c>
      <c r="E826" s="121">
        <v>119.21</v>
      </c>
      <c r="F826" s="77" t="s">
        <v>1867</v>
      </c>
      <c r="G826" s="77" t="s">
        <v>151</v>
      </c>
      <c r="H826" s="40">
        <v>30</v>
      </c>
      <c r="I826" s="121"/>
      <c r="J826" s="49"/>
      <c r="K826" s="49"/>
      <c r="L826" s="49">
        <v>33</v>
      </c>
      <c r="M826" s="121">
        <v>140</v>
      </c>
      <c r="N826" s="40">
        <v>7580</v>
      </c>
      <c r="O826" s="42">
        <f t="shared" si="101"/>
        <v>62433.933333333327</v>
      </c>
      <c r="P826" s="42">
        <v>8</v>
      </c>
      <c r="Q826" s="75">
        <f t="shared" si="107"/>
        <v>388.50667745851877</v>
      </c>
      <c r="R826" s="42">
        <v>16.25</v>
      </c>
      <c r="S826" s="42">
        <f t="shared" si="102"/>
        <v>3199.9999999999991</v>
      </c>
      <c r="T826" s="49">
        <v>5500</v>
      </c>
      <c r="U826" s="121"/>
      <c r="X826" s="49">
        <v>280</v>
      </c>
      <c r="Y826" s="42">
        <f t="shared" si="103"/>
        <v>2306.2666666666669</v>
      </c>
      <c r="Z826" s="42">
        <f t="shared" si="104"/>
        <v>51999.999999999985</v>
      </c>
      <c r="AA826" s="42">
        <f t="shared" si="105"/>
        <v>-10433.933333333342</v>
      </c>
    </row>
    <row r="827" spans="1:27" hidden="1" x14ac:dyDescent="0.3">
      <c r="A827" s="40">
        <v>244</v>
      </c>
      <c r="B827" s="40" t="s">
        <v>10</v>
      </c>
      <c r="C827" s="40" t="s">
        <v>616</v>
      </c>
      <c r="D827" s="40" t="s">
        <v>617</v>
      </c>
      <c r="E827" s="121">
        <v>119.18</v>
      </c>
      <c r="F827" s="77" t="s">
        <v>1868</v>
      </c>
      <c r="G827" s="77" t="s">
        <v>619</v>
      </c>
      <c r="H827" s="40">
        <v>30</v>
      </c>
      <c r="I827" s="121"/>
      <c r="J827" s="54"/>
      <c r="K827" s="54"/>
      <c r="L827" s="54">
        <v>31</v>
      </c>
      <c r="M827" s="121">
        <v>140</v>
      </c>
      <c r="N827" s="40">
        <v>7680</v>
      </c>
      <c r="O827" s="42">
        <f t="shared" si="101"/>
        <v>63257.599999999999</v>
      </c>
      <c r="P827" s="42">
        <v>11</v>
      </c>
      <c r="Q827" s="75">
        <f t="shared" si="107"/>
        <v>534.1966815054634</v>
      </c>
      <c r="R827" s="42">
        <v>16.25</v>
      </c>
      <c r="S827" s="42">
        <f t="shared" si="102"/>
        <v>4400</v>
      </c>
      <c r="T827" s="49">
        <v>7000</v>
      </c>
      <c r="U827" s="121"/>
      <c r="X827" s="49">
        <v>400</v>
      </c>
      <c r="Y827" s="42">
        <f t="shared" si="103"/>
        <v>3294.6666666666665</v>
      </c>
      <c r="Z827" s="42">
        <f t="shared" si="104"/>
        <v>71500</v>
      </c>
      <c r="AA827" s="42">
        <f t="shared" si="105"/>
        <v>8242.4000000000015</v>
      </c>
    </row>
    <row r="828" spans="1:27" hidden="1" x14ac:dyDescent="0.3">
      <c r="A828" s="40">
        <v>245</v>
      </c>
      <c r="B828" s="40" t="s">
        <v>10</v>
      </c>
      <c r="C828" s="40" t="s">
        <v>616</v>
      </c>
      <c r="D828" s="40" t="s">
        <v>617</v>
      </c>
      <c r="E828" s="121">
        <v>119.17</v>
      </c>
      <c r="F828" s="77" t="s">
        <v>1867</v>
      </c>
      <c r="G828" s="77" t="s">
        <v>620</v>
      </c>
      <c r="H828" s="40">
        <v>30</v>
      </c>
      <c r="I828" s="121"/>
      <c r="J828" s="54"/>
      <c r="K828" s="54"/>
      <c r="L828" s="54">
        <v>33</v>
      </c>
      <c r="M828" s="121">
        <v>140</v>
      </c>
      <c r="N828" s="40">
        <v>7580</v>
      </c>
      <c r="O828" s="42">
        <f t="shared" si="101"/>
        <v>62433.933333333327</v>
      </c>
      <c r="P828" s="42">
        <v>5</v>
      </c>
      <c r="Q828" s="75">
        <f t="shared" si="107"/>
        <v>242.81667341157424</v>
      </c>
      <c r="R828" s="42">
        <v>16.25</v>
      </c>
      <c r="S828" s="42">
        <f t="shared" si="102"/>
        <v>1999.9999999999998</v>
      </c>
      <c r="T828" s="49">
        <v>3000</v>
      </c>
      <c r="U828" s="121"/>
      <c r="X828" s="49">
        <v>160</v>
      </c>
      <c r="Y828" s="42">
        <f t="shared" si="103"/>
        <v>1317.8666666666666</v>
      </c>
      <c r="Z828" s="42">
        <f t="shared" si="104"/>
        <v>32499.999999999996</v>
      </c>
      <c r="AA828" s="42">
        <f t="shared" si="105"/>
        <v>-29933.933333333331</v>
      </c>
    </row>
    <row r="829" spans="1:27" hidden="1" x14ac:dyDescent="0.3">
      <c r="A829" s="40">
        <v>246</v>
      </c>
      <c r="B829" s="40" t="s">
        <v>10</v>
      </c>
      <c r="C829" s="40" t="s">
        <v>616</v>
      </c>
      <c r="D829" s="40" t="s">
        <v>617</v>
      </c>
      <c r="E829" s="121">
        <v>119.16</v>
      </c>
      <c r="F829" s="77" t="s">
        <v>1869</v>
      </c>
      <c r="G829" s="77" t="s">
        <v>621</v>
      </c>
      <c r="H829" s="40">
        <v>33</v>
      </c>
      <c r="I829" s="121"/>
      <c r="J829" s="54"/>
      <c r="K829" s="54"/>
      <c r="L829" s="54">
        <v>35</v>
      </c>
      <c r="M829" s="121">
        <v>143</v>
      </c>
      <c r="N829" s="40">
        <v>7330</v>
      </c>
      <c r="O829" s="42">
        <f t="shared" si="101"/>
        <v>54886.151515151512</v>
      </c>
      <c r="P829" s="42">
        <v>10</v>
      </c>
      <c r="Q829" s="75">
        <f t="shared" si="107"/>
        <v>534.19668150546329</v>
      </c>
      <c r="R829" s="42">
        <v>16.25</v>
      </c>
      <c r="S829" s="42">
        <f t="shared" si="102"/>
        <v>3999.9999999999995</v>
      </c>
      <c r="T829" s="49">
        <v>7000</v>
      </c>
      <c r="U829" s="121"/>
      <c r="X829" s="49">
        <v>442</v>
      </c>
      <c r="Y829" s="42">
        <f t="shared" si="103"/>
        <v>3309.6424242424241</v>
      </c>
      <c r="Z829" s="42">
        <f t="shared" si="104"/>
        <v>64999.999999999993</v>
      </c>
      <c r="AA829" s="42">
        <f t="shared" si="105"/>
        <v>10113.84848484848</v>
      </c>
    </row>
    <row r="830" spans="1:27" hidden="1" x14ac:dyDescent="0.3">
      <c r="A830" s="40">
        <v>247</v>
      </c>
      <c r="B830" s="40" t="s">
        <v>10</v>
      </c>
      <c r="C830" s="40" t="s">
        <v>616</v>
      </c>
      <c r="D830" s="40" t="s">
        <v>617</v>
      </c>
      <c r="E830" s="121">
        <v>19.600000000000001</v>
      </c>
      <c r="F830" s="77" t="s">
        <v>1870</v>
      </c>
      <c r="G830" s="77" t="s">
        <v>622</v>
      </c>
      <c r="H830" s="40">
        <v>30</v>
      </c>
      <c r="I830" s="121"/>
      <c r="J830" s="54"/>
      <c r="K830" s="54"/>
      <c r="L830" s="54">
        <v>33</v>
      </c>
      <c r="M830" s="121">
        <v>142</v>
      </c>
      <c r="N830" s="40">
        <v>7880</v>
      </c>
      <c r="O830" s="42">
        <f t="shared" si="101"/>
        <v>64904.933333333334</v>
      </c>
      <c r="P830" s="42">
        <v>10</v>
      </c>
      <c r="Q830" s="75">
        <f t="shared" si="107"/>
        <v>485.63334682314849</v>
      </c>
      <c r="R830" s="42">
        <v>16.25</v>
      </c>
      <c r="S830" s="42">
        <f t="shared" si="102"/>
        <v>3999.9999999999995</v>
      </c>
      <c r="T830" s="49">
        <v>7000</v>
      </c>
      <c r="U830" s="121"/>
      <c r="X830" s="49">
        <v>336</v>
      </c>
      <c r="Y830" s="42">
        <f t="shared" si="103"/>
        <v>2767.52</v>
      </c>
      <c r="Z830" s="42">
        <f t="shared" si="104"/>
        <v>64999.999999999993</v>
      </c>
      <c r="AA830" s="42">
        <f t="shared" si="105"/>
        <v>95.066666666658421</v>
      </c>
    </row>
    <row r="831" spans="1:27" hidden="1" x14ac:dyDescent="0.3">
      <c r="A831" s="40">
        <v>248</v>
      </c>
      <c r="B831" s="40" t="s">
        <v>10</v>
      </c>
      <c r="C831" s="40" t="s">
        <v>616</v>
      </c>
      <c r="D831" s="40" t="s">
        <v>617</v>
      </c>
      <c r="E831" s="121">
        <v>19.12</v>
      </c>
      <c r="F831" s="77" t="s">
        <v>1871</v>
      </c>
      <c r="G831" s="77" t="s">
        <v>623</v>
      </c>
      <c r="H831" s="40">
        <v>30</v>
      </c>
      <c r="I831" s="121"/>
      <c r="J831" s="54"/>
      <c r="K831" s="54"/>
      <c r="L831" s="54">
        <v>32</v>
      </c>
      <c r="M831" s="121">
        <v>144</v>
      </c>
      <c r="N831" s="40">
        <v>6380</v>
      </c>
      <c r="O831" s="42">
        <f t="shared" si="101"/>
        <v>52549.933333333327</v>
      </c>
      <c r="P831" s="42">
        <v>10</v>
      </c>
      <c r="Q831" s="75">
        <f t="shared" si="107"/>
        <v>485.63334682314849</v>
      </c>
      <c r="R831" s="42">
        <v>16.25</v>
      </c>
      <c r="S831" s="42">
        <f t="shared" si="102"/>
        <v>3999.9999999999995</v>
      </c>
      <c r="T831" s="49">
        <v>6500</v>
      </c>
      <c r="U831" s="121"/>
      <c r="X831" s="49">
        <v>320</v>
      </c>
      <c r="Y831" s="42">
        <f t="shared" si="103"/>
        <v>2635.7333333333331</v>
      </c>
      <c r="Z831" s="42">
        <f t="shared" si="104"/>
        <v>64999.999999999993</v>
      </c>
      <c r="AA831" s="42">
        <f t="shared" si="105"/>
        <v>12450.066666666666</v>
      </c>
    </row>
    <row r="832" spans="1:27" hidden="1" x14ac:dyDescent="0.3">
      <c r="A832" s="40">
        <v>249</v>
      </c>
      <c r="B832" s="40" t="s">
        <v>10</v>
      </c>
      <c r="C832" s="40" t="s">
        <v>616</v>
      </c>
      <c r="D832" s="40" t="s">
        <v>617</v>
      </c>
      <c r="E832" s="121">
        <v>19.5</v>
      </c>
      <c r="F832" s="77" t="s">
        <v>1872</v>
      </c>
      <c r="G832" s="77" t="s">
        <v>624</v>
      </c>
      <c r="H832" s="40">
        <v>28</v>
      </c>
      <c r="I832" s="121"/>
      <c r="J832" s="121"/>
      <c r="K832" s="121"/>
      <c r="L832" s="121">
        <v>31</v>
      </c>
      <c r="M832" s="121">
        <v>144</v>
      </c>
      <c r="N832" s="40">
        <v>7730</v>
      </c>
      <c r="O832" s="42">
        <f t="shared" si="101"/>
        <v>68217.25</v>
      </c>
      <c r="P832" s="42">
        <v>9</v>
      </c>
      <c r="Q832" s="75">
        <f t="shared" si="107"/>
        <v>407.93201133144476</v>
      </c>
      <c r="R832" s="42">
        <v>16.25</v>
      </c>
      <c r="S832" s="42">
        <f t="shared" si="102"/>
        <v>3599.9999999999995</v>
      </c>
      <c r="T832" s="49">
        <v>6000</v>
      </c>
      <c r="U832" s="121"/>
      <c r="X832" s="49">
        <v>280</v>
      </c>
      <c r="Y832" s="42">
        <f t="shared" si="103"/>
        <v>2471</v>
      </c>
      <c r="Z832" s="42">
        <f t="shared" si="104"/>
        <v>58499.999999999993</v>
      </c>
      <c r="AA832" s="42">
        <f t="shared" si="105"/>
        <v>-9717.2500000000073</v>
      </c>
    </row>
    <row r="833" spans="1:27" hidden="1" x14ac:dyDescent="0.3">
      <c r="A833" s="40">
        <v>250</v>
      </c>
      <c r="B833" s="40" t="s">
        <v>10</v>
      </c>
      <c r="C833" s="40" t="s">
        <v>625</v>
      </c>
      <c r="D833" s="40" t="s">
        <v>626</v>
      </c>
      <c r="E833" s="121">
        <v>28.1</v>
      </c>
      <c r="F833" s="77" t="s">
        <v>1873</v>
      </c>
      <c r="G833" s="77" t="s">
        <v>627</v>
      </c>
      <c r="H833" s="40">
        <v>33</v>
      </c>
      <c r="I833" s="121"/>
      <c r="J833" s="121"/>
      <c r="K833" s="121"/>
      <c r="L833" s="121">
        <v>32</v>
      </c>
      <c r="M833" s="121">
        <v>144</v>
      </c>
      <c r="N833" s="40">
        <v>6650</v>
      </c>
      <c r="O833" s="42">
        <f t="shared" si="101"/>
        <v>49794.393939393936</v>
      </c>
      <c r="P833" s="42">
        <v>14</v>
      </c>
      <c r="Q833" s="75">
        <f t="shared" si="107"/>
        <v>747.87535410764872</v>
      </c>
      <c r="R833" s="42">
        <v>16.25</v>
      </c>
      <c r="S833" s="42">
        <f t="shared" si="102"/>
        <v>5599.9999999999991</v>
      </c>
      <c r="T833" s="49">
        <v>12155</v>
      </c>
      <c r="U833" s="121"/>
      <c r="X833" s="49">
        <v>550</v>
      </c>
      <c r="Y833" s="42">
        <f t="shared" si="103"/>
        <v>4118.3333333333339</v>
      </c>
      <c r="Z833" s="42">
        <f t="shared" si="104"/>
        <v>90999.999999999985</v>
      </c>
      <c r="AA833" s="42">
        <f t="shared" si="105"/>
        <v>41205.606060606049</v>
      </c>
    </row>
    <row r="834" spans="1:27" hidden="1" x14ac:dyDescent="0.3">
      <c r="A834" s="40">
        <v>251</v>
      </c>
      <c r="B834" s="40" t="s">
        <v>10</v>
      </c>
      <c r="C834" s="40" t="s">
        <v>625</v>
      </c>
      <c r="D834" s="40" t="s">
        <v>626</v>
      </c>
      <c r="E834" s="121">
        <v>28.2</v>
      </c>
      <c r="F834" s="77" t="s">
        <v>1874</v>
      </c>
      <c r="G834" s="77" t="s">
        <v>628</v>
      </c>
      <c r="H834" s="40">
        <v>33</v>
      </c>
      <c r="I834" s="121"/>
      <c r="J834" s="121"/>
      <c r="K834" s="121"/>
      <c r="L834" s="121">
        <v>37</v>
      </c>
      <c r="M834" s="121">
        <v>149</v>
      </c>
      <c r="N834" s="40">
        <v>6710</v>
      </c>
      <c r="O834" s="42">
        <f t="shared" ref="O834:O862" si="108">(N834/H834)*247.1</f>
        <v>50243.666666666664</v>
      </c>
      <c r="P834" s="42">
        <v>12</v>
      </c>
      <c r="Q834" s="75">
        <f t="shared" si="107"/>
        <v>641.03601780655606</v>
      </c>
      <c r="R834" s="42">
        <v>16.25</v>
      </c>
      <c r="S834" s="42">
        <f t="shared" ref="S834:S897" si="109">(Q834/H834)*247.1</f>
        <v>4800</v>
      </c>
      <c r="T834" s="49">
        <v>9425</v>
      </c>
      <c r="U834" s="121"/>
      <c r="X834" s="49">
        <v>198</v>
      </c>
      <c r="Y834" s="42">
        <f t="shared" ref="Y834:Y897" si="110">(X834/H834)*247.1</f>
        <v>1482.6</v>
      </c>
      <c r="Z834" s="42">
        <f t="shared" ref="Z834:Z897" si="111">S834*R834</f>
        <v>78000</v>
      </c>
      <c r="AA834" s="42">
        <f t="shared" ref="AA834:AA897" si="112">Z834-O834</f>
        <v>27756.333333333336</v>
      </c>
    </row>
    <row r="835" spans="1:27" hidden="1" x14ac:dyDescent="0.3">
      <c r="A835" s="40">
        <v>252</v>
      </c>
      <c r="B835" s="40" t="s">
        <v>10</v>
      </c>
      <c r="C835" s="40" t="s">
        <v>625</v>
      </c>
      <c r="D835" s="40" t="s">
        <v>626</v>
      </c>
      <c r="E835" s="121">
        <v>28.3</v>
      </c>
      <c r="F835" s="77" t="s">
        <v>1875</v>
      </c>
      <c r="G835" s="77" t="s">
        <v>629</v>
      </c>
      <c r="H835" s="40">
        <v>30</v>
      </c>
      <c r="I835" s="121"/>
      <c r="J835" s="121"/>
      <c r="K835" s="121"/>
      <c r="L835" s="121">
        <v>38</v>
      </c>
      <c r="M835" s="121">
        <v>140</v>
      </c>
      <c r="N835" s="40">
        <v>6280</v>
      </c>
      <c r="O835" s="42">
        <f t="shared" si="108"/>
        <v>51726.26666666667</v>
      </c>
      <c r="P835" s="42">
        <v>13.2</v>
      </c>
      <c r="Q835" s="75">
        <f t="shared" si="107"/>
        <v>641.03601780655606</v>
      </c>
      <c r="R835" s="42">
        <v>16.25</v>
      </c>
      <c r="S835" s="42">
        <f t="shared" si="109"/>
        <v>5280</v>
      </c>
      <c r="T835" s="49">
        <v>10432</v>
      </c>
      <c r="U835" s="121"/>
      <c r="X835" s="49">
        <v>375</v>
      </c>
      <c r="Y835" s="42">
        <f t="shared" si="110"/>
        <v>3088.75</v>
      </c>
      <c r="Z835" s="42">
        <f t="shared" si="111"/>
        <v>85800</v>
      </c>
      <c r="AA835" s="42">
        <f t="shared" si="112"/>
        <v>34073.73333333333</v>
      </c>
    </row>
    <row r="836" spans="1:27" hidden="1" x14ac:dyDescent="0.3">
      <c r="A836" s="40">
        <v>253</v>
      </c>
      <c r="B836" s="40" t="s">
        <v>10</v>
      </c>
      <c r="C836" s="40" t="s">
        <v>625</v>
      </c>
      <c r="D836" s="40" t="s">
        <v>626</v>
      </c>
      <c r="E836" s="121">
        <v>28.4</v>
      </c>
      <c r="F836" s="77" t="s">
        <v>1876</v>
      </c>
      <c r="G836" s="77" t="s">
        <v>630</v>
      </c>
      <c r="H836" s="40">
        <v>30</v>
      </c>
      <c r="I836" s="121"/>
      <c r="J836" s="121"/>
      <c r="K836" s="121"/>
      <c r="L836" s="121">
        <v>38</v>
      </c>
      <c r="M836" s="121">
        <v>141</v>
      </c>
      <c r="N836" s="40">
        <v>6430</v>
      </c>
      <c r="O836" s="42">
        <f t="shared" si="108"/>
        <v>52961.76666666667</v>
      </c>
      <c r="P836" s="42">
        <v>2</v>
      </c>
      <c r="Q836" s="75">
        <f t="shared" si="107"/>
        <v>97.126669364629691</v>
      </c>
      <c r="R836" s="42">
        <v>16.25</v>
      </c>
      <c r="S836" s="42">
        <f t="shared" si="109"/>
        <v>799.99999999999977</v>
      </c>
      <c r="T836" s="49">
        <v>1576</v>
      </c>
      <c r="U836" s="121"/>
      <c r="X836" s="49">
        <v>482</v>
      </c>
      <c r="Y836" s="42">
        <f t="shared" si="110"/>
        <v>3970.0733333333333</v>
      </c>
      <c r="Z836" s="42">
        <f t="shared" si="111"/>
        <v>12999.999999999996</v>
      </c>
      <c r="AA836" s="42">
        <f t="shared" si="112"/>
        <v>-39961.766666666677</v>
      </c>
    </row>
    <row r="837" spans="1:27" hidden="1" x14ac:dyDescent="0.3">
      <c r="A837" s="40">
        <v>254</v>
      </c>
      <c r="B837" s="40" t="s">
        <v>10</v>
      </c>
      <c r="C837" s="40" t="s">
        <v>625</v>
      </c>
      <c r="D837" s="40" t="s">
        <v>626</v>
      </c>
      <c r="E837" s="121">
        <v>28.5</v>
      </c>
      <c r="F837" s="77" t="s">
        <v>1877</v>
      </c>
      <c r="G837" s="77" t="s">
        <v>631</v>
      </c>
      <c r="H837" s="40">
        <v>30</v>
      </c>
      <c r="I837" s="121"/>
      <c r="J837" s="121"/>
      <c r="K837" s="121"/>
      <c r="L837" s="121">
        <v>35</v>
      </c>
      <c r="M837" s="121">
        <v>142</v>
      </c>
      <c r="N837" s="40">
        <v>6980</v>
      </c>
      <c r="O837" s="42">
        <f t="shared" si="108"/>
        <v>57491.933333333327</v>
      </c>
      <c r="P837" s="42">
        <v>14</v>
      </c>
      <c r="Q837" s="75">
        <f t="shared" si="107"/>
        <v>679.88668555240793</v>
      </c>
      <c r="R837" s="42">
        <v>16.25</v>
      </c>
      <c r="S837" s="42">
        <f t="shared" si="109"/>
        <v>5599.9999999999991</v>
      </c>
      <c r="T837" s="49">
        <v>11050</v>
      </c>
      <c r="U837" s="121"/>
      <c r="X837" s="49">
        <v>107</v>
      </c>
      <c r="Y837" s="42">
        <f t="shared" si="110"/>
        <v>881.32333333333338</v>
      </c>
      <c r="Z837" s="42">
        <f t="shared" si="111"/>
        <v>90999.999999999985</v>
      </c>
      <c r="AA837" s="42">
        <f t="shared" si="112"/>
        <v>33508.066666666658</v>
      </c>
    </row>
    <row r="838" spans="1:27" hidden="1" x14ac:dyDescent="0.3">
      <c r="A838" s="40">
        <v>255</v>
      </c>
      <c r="B838" s="40" t="s">
        <v>10</v>
      </c>
      <c r="C838" s="40" t="s">
        <v>625</v>
      </c>
      <c r="D838" s="40" t="s">
        <v>626</v>
      </c>
      <c r="E838" s="121">
        <v>28.6</v>
      </c>
      <c r="F838" s="77" t="s">
        <v>1878</v>
      </c>
      <c r="G838" s="77" t="s">
        <v>632</v>
      </c>
      <c r="H838" s="40">
        <v>30</v>
      </c>
      <c r="I838" s="121"/>
      <c r="J838" s="121"/>
      <c r="K838" s="121"/>
      <c r="L838" s="121">
        <v>32</v>
      </c>
      <c r="M838" s="121">
        <v>141</v>
      </c>
      <c r="N838" s="40">
        <v>5980</v>
      </c>
      <c r="O838" s="42">
        <f t="shared" si="108"/>
        <v>49255.26666666667</v>
      </c>
      <c r="P838" s="42">
        <v>10.5</v>
      </c>
      <c r="Q838" s="75">
        <f t="shared" si="107"/>
        <v>509.91501416430594</v>
      </c>
      <c r="R838" s="42">
        <v>16.25</v>
      </c>
      <c r="S838" s="42">
        <f t="shared" si="109"/>
        <v>4200</v>
      </c>
      <c r="T838" s="49">
        <v>8125</v>
      </c>
      <c r="U838" s="121"/>
      <c r="X838" s="49">
        <v>342</v>
      </c>
      <c r="Y838" s="42">
        <f t="shared" si="110"/>
        <v>2816.94</v>
      </c>
      <c r="Z838" s="42">
        <f t="shared" si="111"/>
        <v>68250</v>
      </c>
      <c r="AA838" s="42">
        <f t="shared" si="112"/>
        <v>18994.73333333333</v>
      </c>
    </row>
    <row r="839" spans="1:27" hidden="1" x14ac:dyDescent="0.3">
      <c r="A839" s="40">
        <v>256</v>
      </c>
      <c r="B839" s="40" t="s">
        <v>10</v>
      </c>
      <c r="C839" s="40" t="s">
        <v>625</v>
      </c>
      <c r="D839" s="40" t="s">
        <v>626</v>
      </c>
      <c r="E839" s="121">
        <v>28.7</v>
      </c>
      <c r="F839" s="77" t="s">
        <v>1878</v>
      </c>
      <c r="G839" s="77" t="s">
        <v>633</v>
      </c>
      <c r="H839" s="40">
        <v>31</v>
      </c>
      <c r="I839" s="48">
        <v>43430</v>
      </c>
      <c r="J839" s="48">
        <v>43467</v>
      </c>
      <c r="K839" s="48">
        <v>43575</v>
      </c>
      <c r="L839" s="49">
        <v>37</v>
      </c>
      <c r="M839" s="49">
        <v>145</v>
      </c>
      <c r="N839" s="49">
        <v>6330</v>
      </c>
      <c r="O839" s="42">
        <f t="shared" si="108"/>
        <v>50456.225806451614</v>
      </c>
      <c r="P839" s="53"/>
      <c r="Q839" s="75">
        <f t="shared" si="107"/>
        <v>0</v>
      </c>
      <c r="R839" s="79">
        <v>16.25</v>
      </c>
      <c r="S839" s="42">
        <f t="shared" si="109"/>
        <v>0</v>
      </c>
      <c r="T839" s="94">
        <v>1578.3083771752324</v>
      </c>
      <c r="U839" s="78"/>
      <c r="V839" s="78"/>
      <c r="W839" s="53"/>
      <c r="X839" s="49">
        <v>310</v>
      </c>
      <c r="Y839" s="42">
        <f t="shared" si="110"/>
        <v>2471</v>
      </c>
      <c r="Z839" s="42">
        <f t="shared" si="111"/>
        <v>0</v>
      </c>
      <c r="AA839" s="42">
        <f t="shared" si="112"/>
        <v>-50456.225806451614</v>
      </c>
    </row>
    <row r="840" spans="1:27" hidden="1" x14ac:dyDescent="0.3">
      <c r="A840" s="40">
        <v>257</v>
      </c>
      <c r="B840" s="40" t="s">
        <v>10</v>
      </c>
      <c r="C840" s="40" t="s">
        <v>625</v>
      </c>
      <c r="D840" s="40" t="s">
        <v>626</v>
      </c>
      <c r="E840" s="121">
        <v>28.7</v>
      </c>
      <c r="F840" s="77" t="s">
        <v>1879</v>
      </c>
      <c r="G840" s="77" t="s">
        <v>633</v>
      </c>
      <c r="H840" s="40">
        <v>30</v>
      </c>
      <c r="I840" s="48">
        <v>43433</v>
      </c>
      <c r="J840" s="48">
        <v>43470</v>
      </c>
      <c r="K840" s="48">
        <v>43577</v>
      </c>
      <c r="L840" s="49">
        <v>37</v>
      </c>
      <c r="M840" s="49">
        <v>144</v>
      </c>
      <c r="N840" s="49">
        <v>7160</v>
      </c>
      <c r="O840" s="42">
        <f t="shared" si="108"/>
        <v>58974.533333333333</v>
      </c>
      <c r="P840" s="42">
        <v>13.5</v>
      </c>
      <c r="Q840" s="75">
        <f t="shared" si="107"/>
        <v>655.60501821125058</v>
      </c>
      <c r="R840" s="79">
        <v>16.25</v>
      </c>
      <c r="S840" s="42">
        <f t="shared" si="109"/>
        <v>5400</v>
      </c>
      <c r="T840" s="94">
        <v>10643</v>
      </c>
      <c r="U840" s="121"/>
      <c r="X840" s="49">
        <v>500</v>
      </c>
      <c r="Y840" s="42">
        <f t="shared" si="110"/>
        <v>4118.3333333333339</v>
      </c>
      <c r="Z840" s="42">
        <f t="shared" si="111"/>
        <v>87750</v>
      </c>
      <c r="AA840" s="42">
        <f t="shared" si="112"/>
        <v>28775.466666666667</v>
      </c>
    </row>
    <row r="841" spans="1:27" hidden="1" x14ac:dyDescent="0.3">
      <c r="A841" s="40">
        <v>258</v>
      </c>
      <c r="B841" s="40" t="s">
        <v>10</v>
      </c>
      <c r="C841" s="40" t="s">
        <v>625</v>
      </c>
      <c r="D841" s="40" t="s">
        <v>626</v>
      </c>
      <c r="E841" s="121">
        <v>28.9</v>
      </c>
      <c r="F841" s="77" t="s">
        <v>1880</v>
      </c>
      <c r="G841" s="77" t="s">
        <v>634</v>
      </c>
      <c r="H841" s="40">
        <v>30</v>
      </c>
      <c r="I841" s="48">
        <v>43434</v>
      </c>
      <c r="J841" s="48">
        <v>43471</v>
      </c>
      <c r="K841" s="48">
        <v>43580</v>
      </c>
      <c r="L841" s="49">
        <v>37</v>
      </c>
      <c r="M841" s="49">
        <v>146</v>
      </c>
      <c r="N841" s="49">
        <v>6430</v>
      </c>
      <c r="O841" s="42">
        <f t="shared" si="108"/>
        <v>52961.76666666667</v>
      </c>
      <c r="P841" s="53"/>
      <c r="Q841" s="75">
        <f t="shared" si="107"/>
        <v>0</v>
      </c>
      <c r="R841" s="79">
        <v>16.25</v>
      </c>
      <c r="S841" s="42">
        <f t="shared" si="109"/>
        <v>0</v>
      </c>
      <c r="T841" s="94">
        <v>1578.3083771752324</v>
      </c>
      <c r="U841" s="78"/>
      <c r="V841" s="78"/>
      <c r="W841" s="53"/>
      <c r="X841" s="49">
        <v>478</v>
      </c>
      <c r="Y841" s="42">
        <f t="shared" si="110"/>
        <v>3937.1266666666666</v>
      </c>
      <c r="Z841" s="42">
        <f t="shared" si="111"/>
        <v>0</v>
      </c>
      <c r="AA841" s="42">
        <f t="shared" si="112"/>
        <v>-52961.76666666667</v>
      </c>
    </row>
    <row r="842" spans="1:27" hidden="1" x14ac:dyDescent="0.3">
      <c r="A842" s="40">
        <v>259</v>
      </c>
      <c r="B842" s="40" t="s">
        <v>10</v>
      </c>
      <c r="C842" s="40" t="s">
        <v>625</v>
      </c>
      <c r="D842" s="40" t="s">
        <v>626</v>
      </c>
      <c r="E842" s="121">
        <v>28.1</v>
      </c>
      <c r="F842" s="77" t="s">
        <v>1881</v>
      </c>
      <c r="G842" s="77" t="s">
        <v>635</v>
      </c>
      <c r="H842" s="40">
        <v>33</v>
      </c>
      <c r="I842" s="48">
        <v>43433</v>
      </c>
      <c r="J842" s="48">
        <v>43472</v>
      </c>
      <c r="K842" s="48">
        <v>43578</v>
      </c>
      <c r="L842" s="49">
        <v>39</v>
      </c>
      <c r="M842" s="49">
        <v>145</v>
      </c>
      <c r="N842" s="49">
        <v>7730</v>
      </c>
      <c r="O842" s="42">
        <f t="shared" si="108"/>
        <v>57881.303030303032</v>
      </c>
      <c r="P842" s="42">
        <v>13</v>
      </c>
      <c r="Q842" s="75">
        <f t="shared" si="107"/>
        <v>694.45568595710245</v>
      </c>
      <c r="R842" s="79">
        <v>16.25</v>
      </c>
      <c r="S842" s="42">
        <f t="shared" si="109"/>
        <v>5200</v>
      </c>
      <c r="T842" s="94">
        <v>11277</v>
      </c>
      <c r="U842" s="121"/>
      <c r="X842" s="49">
        <v>471</v>
      </c>
      <c r="Y842" s="42">
        <f t="shared" si="110"/>
        <v>3526.7909090909093</v>
      </c>
      <c r="Z842" s="42">
        <f t="shared" si="111"/>
        <v>84500</v>
      </c>
      <c r="AA842" s="42">
        <f t="shared" si="112"/>
        <v>26618.696969696968</v>
      </c>
    </row>
    <row r="843" spans="1:27" hidden="1" x14ac:dyDescent="0.3">
      <c r="A843" s="40">
        <v>260</v>
      </c>
      <c r="B843" s="40" t="s">
        <v>10</v>
      </c>
      <c r="C843" s="40" t="s">
        <v>625</v>
      </c>
      <c r="D843" s="40" t="s">
        <v>626</v>
      </c>
      <c r="E843" s="121">
        <v>28.11</v>
      </c>
      <c r="F843" s="77" t="s">
        <v>1882</v>
      </c>
      <c r="G843" s="77" t="s">
        <v>636</v>
      </c>
      <c r="H843" s="40">
        <v>33</v>
      </c>
      <c r="I843" s="48">
        <v>43434</v>
      </c>
      <c r="J843" s="48">
        <v>43472</v>
      </c>
      <c r="K843" s="48">
        <v>43578</v>
      </c>
      <c r="L843" s="49">
        <v>38</v>
      </c>
      <c r="M843" s="49">
        <v>144</v>
      </c>
      <c r="N843" s="49">
        <v>6980</v>
      </c>
      <c r="O843" s="42">
        <f t="shared" si="108"/>
        <v>52265.393939393936</v>
      </c>
      <c r="P843" s="42">
        <v>10</v>
      </c>
      <c r="Q843" s="75">
        <f t="shared" si="107"/>
        <v>534.19668150546329</v>
      </c>
      <c r="R843" s="79">
        <v>16.25</v>
      </c>
      <c r="S843" s="42">
        <f t="shared" si="109"/>
        <v>3999.9999999999995</v>
      </c>
      <c r="T843" s="94">
        <v>8125</v>
      </c>
      <c r="U843" s="121"/>
      <c r="X843" s="49">
        <v>176</v>
      </c>
      <c r="Y843" s="42">
        <f t="shared" si="110"/>
        <v>1317.8666666666666</v>
      </c>
      <c r="Z843" s="42">
        <f t="shared" si="111"/>
        <v>64999.999999999993</v>
      </c>
      <c r="AA843" s="42">
        <f t="shared" si="112"/>
        <v>12734.606060606056</v>
      </c>
    </row>
    <row r="844" spans="1:27" hidden="1" x14ac:dyDescent="0.3">
      <c r="A844" s="40">
        <v>261</v>
      </c>
      <c r="B844" s="40" t="s">
        <v>10</v>
      </c>
      <c r="C844" s="40" t="s">
        <v>637</v>
      </c>
      <c r="D844" s="40" t="s">
        <v>626</v>
      </c>
      <c r="E844" s="121">
        <v>28.12</v>
      </c>
      <c r="F844" s="77" t="s">
        <v>1883</v>
      </c>
      <c r="G844" s="77" t="s">
        <v>638</v>
      </c>
      <c r="H844" s="40">
        <v>30</v>
      </c>
      <c r="I844" s="48">
        <v>43434</v>
      </c>
      <c r="J844" s="48">
        <v>43473</v>
      </c>
      <c r="K844" s="48">
        <v>43580</v>
      </c>
      <c r="L844" s="49">
        <v>39</v>
      </c>
      <c r="M844" s="49">
        <v>146</v>
      </c>
      <c r="N844" s="40">
        <v>6480</v>
      </c>
      <c r="O844" s="42">
        <f t="shared" si="108"/>
        <v>53373.599999999999</v>
      </c>
      <c r="P844" s="42">
        <v>2</v>
      </c>
      <c r="Q844" s="75">
        <f t="shared" si="107"/>
        <v>97.126669364629691</v>
      </c>
      <c r="R844" s="79">
        <v>16.25</v>
      </c>
      <c r="S844" s="42">
        <f t="shared" si="109"/>
        <v>799.99999999999977</v>
      </c>
      <c r="T844" s="94">
        <f>R844*Q844</f>
        <v>1578.3083771752324</v>
      </c>
      <c r="U844" s="78"/>
      <c r="V844" s="78"/>
      <c r="W844" s="53"/>
      <c r="X844" s="49">
        <v>482</v>
      </c>
      <c r="Y844" s="42">
        <f t="shared" si="110"/>
        <v>3970.0733333333333</v>
      </c>
      <c r="Z844" s="42">
        <f t="shared" si="111"/>
        <v>12999.999999999996</v>
      </c>
      <c r="AA844" s="42">
        <f t="shared" si="112"/>
        <v>-40373.600000000006</v>
      </c>
    </row>
    <row r="845" spans="1:27" hidden="1" x14ac:dyDescent="0.3">
      <c r="A845" s="40">
        <v>262</v>
      </c>
      <c r="B845" s="40" t="s">
        <v>10</v>
      </c>
      <c r="C845" s="40" t="s">
        <v>625</v>
      </c>
      <c r="D845" s="40" t="s">
        <v>626</v>
      </c>
      <c r="E845" s="121">
        <v>28.13</v>
      </c>
      <c r="F845" s="77" t="s">
        <v>1884</v>
      </c>
      <c r="G845" s="77" t="s">
        <v>639</v>
      </c>
      <c r="H845" s="40">
        <v>33</v>
      </c>
      <c r="I845" s="48">
        <v>43434</v>
      </c>
      <c r="J845" s="48">
        <v>43473</v>
      </c>
      <c r="K845" s="48">
        <v>43580</v>
      </c>
      <c r="L845" s="49">
        <v>39</v>
      </c>
      <c r="M845" s="49">
        <v>146</v>
      </c>
      <c r="N845" s="40">
        <v>7450</v>
      </c>
      <c r="O845" s="42">
        <f t="shared" si="108"/>
        <v>55784.696969696968</v>
      </c>
      <c r="P845" s="42">
        <v>11.5</v>
      </c>
      <c r="Q845" s="75">
        <f t="shared" si="107"/>
        <v>614.32618373128298</v>
      </c>
      <c r="R845" s="79">
        <v>16.25</v>
      </c>
      <c r="S845" s="42">
        <f t="shared" si="109"/>
        <v>4600</v>
      </c>
      <c r="T845" s="94">
        <v>9977</v>
      </c>
      <c r="U845" s="121"/>
      <c r="X845" s="49">
        <v>480</v>
      </c>
      <c r="Y845" s="42">
        <f t="shared" si="110"/>
        <v>3594.181818181818</v>
      </c>
      <c r="Z845" s="42">
        <f t="shared" si="111"/>
        <v>74750</v>
      </c>
      <c r="AA845" s="42">
        <f t="shared" si="112"/>
        <v>18965.303030303032</v>
      </c>
    </row>
    <row r="846" spans="1:27" hidden="1" x14ac:dyDescent="0.3">
      <c r="A846" s="40">
        <v>263</v>
      </c>
      <c r="B846" s="40" t="s">
        <v>10</v>
      </c>
      <c r="C846" s="40" t="s">
        <v>625</v>
      </c>
      <c r="D846" s="40" t="s">
        <v>626</v>
      </c>
      <c r="E846" s="121">
        <v>28.14</v>
      </c>
      <c r="F846" s="77" t="s">
        <v>1885</v>
      </c>
      <c r="G846" s="77" t="s">
        <v>640</v>
      </c>
      <c r="H846" s="40">
        <v>31</v>
      </c>
      <c r="I846" s="48">
        <v>43433</v>
      </c>
      <c r="J846" s="48">
        <v>43475</v>
      </c>
      <c r="K846" s="121"/>
      <c r="L846" s="121">
        <v>42</v>
      </c>
      <c r="M846" s="49">
        <v>146</v>
      </c>
      <c r="N846" s="40">
        <v>7450</v>
      </c>
      <c r="O846" s="42">
        <f t="shared" si="108"/>
        <v>59383.709677419349</v>
      </c>
      <c r="P846" s="53"/>
      <c r="Q846" s="75">
        <v>660</v>
      </c>
      <c r="R846" s="79">
        <v>16.25</v>
      </c>
      <c r="S846" s="42">
        <f t="shared" si="109"/>
        <v>5260.8387096774186</v>
      </c>
      <c r="T846" s="94">
        <f>R846*Q846</f>
        <v>10725</v>
      </c>
      <c r="U846" s="78"/>
      <c r="V846" s="78"/>
      <c r="W846" s="53"/>
      <c r="X846" s="49">
        <v>342</v>
      </c>
      <c r="Y846" s="42">
        <f t="shared" si="110"/>
        <v>2726.0709677419354</v>
      </c>
      <c r="Z846" s="42">
        <f t="shared" si="111"/>
        <v>85488.629032258046</v>
      </c>
      <c r="AA846" s="42">
        <f t="shared" si="112"/>
        <v>26104.919354838697</v>
      </c>
    </row>
    <row r="847" spans="1:27" hidden="1" x14ac:dyDescent="0.3">
      <c r="A847" s="40">
        <v>264</v>
      </c>
      <c r="B847" s="40" t="s">
        <v>10</v>
      </c>
      <c r="C847" s="40" t="s">
        <v>625</v>
      </c>
      <c r="D847" s="40" t="s">
        <v>626</v>
      </c>
      <c r="E847" s="121">
        <v>28.15</v>
      </c>
      <c r="F847" s="77" t="s">
        <v>1886</v>
      </c>
      <c r="G847" s="77" t="s">
        <v>641</v>
      </c>
      <c r="H847" s="40">
        <v>33</v>
      </c>
      <c r="I847" s="48">
        <v>43434</v>
      </c>
      <c r="J847" s="48">
        <v>43472</v>
      </c>
      <c r="K847" s="48">
        <v>43580</v>
      </c>
      <c r="L847" s="121">
        <v>38</v>
      </c>
      <c r="M847" s="49">
        <v>146</v>
      </c>
      <c r="N847" s="40">
        <v>7500</v>
      </c>
      <c r="O847" s="42">
        <f t="shared" si="108"/>
        <v>56159.090909090912</v>
      </c>
      <c r="P847" s="42">
        <v>13</v>
      </c>
      <c r="Q847" s="75">
        <f t="shared" ref="Q847:Q862" si="113">((P847*10000)/(25*247.1))*H847</f>
        <v>694.45568595710245</v>
      </c>
      <c r="R847" s="42">
        <v>16.25</v>
      </c>
      <c r="S847" s="42">
        <f t="shared" si="109"/>
        <v>5200</v>
      </c>
      <c r="T847" s="49">
        <v>11212</v>
      </c>
      <c r="U847" s="121"/>
      <c r="X847" s="49">
        <v>310</v>
      </c>
      <c r="Y847" s="42">
        <f t="shared" si="110"/>
        <v>2321.2424242424245</v>
      </c>
      <c r="Z847" s="42">
        <f t="shared" si="111"/>
        <v>84500</v>
      </c>
      <c r="AA847" s="42">
        <f t="shared" si="112"/>
        <v>28340.909090909088</v>
      </c>
    </row>
    <row r="848" spans="1:27" hidden="1" x14ac:dyDescent="0.3">
      <c r="A848" s="40">
        <v>265</v>
      </c>
      <c r="B848" s="40" t="s">
        <v>10</v>
      </c>
      <c r="C848" s="40" t="s">
        <v>625</v>
      </c>
      <c r="D848" s="40" t="s">
        <v>626</v>
      </c>
      <c r="E848" s="121">
        <v>28.16</v>
      </c>
      <c r="F848" s="77" t="s">
        <v>1880</v>
      </c>
      <c r="G848" s="77" t="s">
        <v>634</v>
      </c>
      <c r="H848" s="40">
        <v>30</v>
      </c>
      <c r="I848" s="48">
        <v>43433</v>
      </c>
      <c r="J848" s="48">
        <v>43471</v>
      </c>
      <c r="K848" s="48">
        <v>43575</v>
      </c>
      <c r="L848" s="121">
        <v>38</v>
      </c>
      <c r="M848" s="49">
        <v>142</v>
      </c>
      <c r="N848" s="40">
        <v>7480</v>
      </c>
      <c r="O848" s="42">
        <f t="shared" si="108"/>
        <v>61610.26666666667</v>
      </c>
      <c r="P848" s="42">
        <v>12</v>
      </c>
      <c r="Q848" s="75">
        <f t="shared" si="113"/>
        <v>582.76001618777821</v>
      </c>
      <c r="R848" s="42">
        <v>16.25</v>
      </c>
      <c r="S848" s="42">
        <f t="shared" si="109"/>
        <v>4800</v>
      </c>
      <c r="T848" s="49">
        <v>9457</v>
      </c>
      <c r="U848" s="121">
        <v>200</v>
      </c>
      <c r="V848" s="40">
        <v>45</v>
      </c>
      <c r="W848" s="42">
        <f>U848/V848</f>
        <v>4.4444444444444446</v>
      </c>
      <c r="X848" s="49">
        <v>133.33333333333334</v>
      </c>
      <c r="Y848" s="42">
        <f t="shared" si="110"/>
        <v>1098.2222222222222</v>
      </c>
      <c r="Z848" s="42">
        <f t="shared" si="111"/>
        <v>78000</v>
      </c>
      <c r="AA848" s="42">
        <f t="shared" si="112"/>
        <v>16389.73333333333</v>
      </c>
    </row>
    <row r="849" spans="1:27" hidden="1" x14ac:dyDescent="0.3">
      <c r="A849" s="40">
        <v>266</v>
      </c>
      <c r="B849" s="40" t="s">
        <v>10</v>
      </c>
      <c r="C849" s="40" t="s">
        <v>625</v>
      </c>
      <c r="D849" s="40" t="s">
        <v>626</v>
      </c>
      <c r="E849" s="121">
        <v>27.17</v>
      </c>
      <c r="F849" s="77" t="s">
        <v>1881</v>
      </c>
      <c r="G849" s="77" t="s">
        <v>635</v>
      </c>
      <c r="H849" s="40">
        <v>30</v>
      </c>
      <c r="I849" s="48">
        <v>43434</v>
      </c>
      <c r="J849" s="48">
        <v>43472</v>
      </c>
      <c r="K849" s="48">
        <v>43578</v>
      </c>
      <c r="L849" s="121">
        <v>38</v>
      </c>
      <c r="M849" s="49">
        <v>144</v>
      </c>
      <c r="N849" s="40">
        <v>7280</v>
      </c>
      <c r="O849" s="42">
        <f t="shared" si="108"/>
        <v>59962.933333333327</v>
      </c>
      <c r="P849" s="42">
        <v>11.3</v>
      </c>
      <c r="Q849" s="75">
        <f t="shared" si="113"/>
        <v>548.76568191015781</v>
      </c>
      <c r="R849" s="42">
        <v>16.25</v>
      </c>
      <c r="S849" s="42">
        <f t="shared" si="109"/>
        <v>4519.9999999999991</v>
      </c>
      <c r="T849" s="49">
        <v>8905</v>
      </c>
      <c r="U849" s="121">
        <v>400</v>
      </c>
      <c r="V849" s="40">
        <v>36</v>
      </c>
      <c r="W849" s="42">
        <f>U849/V849</f>
        <v>11.111111111111111</v>
      </c>
      <c r="X849" s="49">
        <v>333.33333333333331</v>
      </c>
      <c r="Y849" s="42">
        <f t="shared" si="110"/>
        <v>2745.5555555555552</v>
      </c>
      <c r="Z849" s="42">
        <f t="shared" si="111"/>
        <v>73449.999999999985</v>
      </c>
      <c r="AA849" s="42">
        <f t="shared" si="112"/>
        <v>13487.066666666658</v>
      </c>
    </row>
    <row r="850" spans="1:27" hidden="1" x14ac:dyDescent="0.3">
      <c r="A850" s="40">
        <v>267</v>
      </c>
      <c r="B850" s="40" t="s">
        <v>10</v>
      </c>
      <c r="C850" s="40" t="s">
        <v>625</v>
      </c>
      <c r="D850" s="40" t="s">
        <v>626</v>
      </c>
      <c r="E850" s="121">
        <v>28.18</v>
      </c>
      <c r="F850" s="77" t="s">
        <v>1882</v>
      </c>
      <c r="G850" s="77" t="s">
        <v>636</v>
      </c>
      <c r="H850" s="40">
        <v>33</v>
      </c>
      <c r="I850" s="48">
        <v>43431</v>
      </c>
      <c r="J850" s="48">
        <v>43471</v>
      </c>
      <c r="K850" s="48">
        <v>43575</v>
      </c>
      <c r="L850" s="121">
        <v>40</v>
      </c>
      <c r="M850" s="49">
        <v>144</v>
      </c>
      <c r="N850" s="40">
        <v>7480</v>
      </c>
      <c r="O850" s="42">
        <f t="shared" si="108"/>
        <v>56009.333333333328</v>
      </c>
      <c r="P850" s="53"/>
      <c r="Q850" s="75">
        <f t="shared" si="113"/>
        <v>0</v>
      </c>
      <c r="R850" s="79">
        <v>16.25</v>
      </c>
      <c r="S850" s="42">
        <f t="shared" si="109"/>
        <v>0</v>
      </c>
      <c r="T850" s="94">
        <v>10725</v>
      </c>
      <c r="U850" s="78"/>
      <c r="V850" s="78"/>
      <c r="X850" s="49">
        <v>350</v>
      </c>
      <c r="Y850" s="42">
        <f t="shared" si="110"/>
        <v>2620.7575757575755</v>
      </c>
      <c r="Z850" s="42">
        <f t="shared" si="111"/>
        <v>0</v>
      </c>
      <c r="AA850" s="42">
        <f t="shared" si="112"/>
        <v>-56009.333333333328</v>
      </c>
    </row>
    <row r="851" spans="1:27" hidden="1" x14ac:dyDescent="0.3">
      <c r="A851" s="40">
        <v>268</v>
      </c>
      <c r="B851" s="40" t="s">
        <v>10</v>
      </c>
      <c r="C851" s="40" t="s">
        <v>625</v>
      </c>
      <c r="D851" s="40" t="s">
        <v>626</v>
      </c>
      <c r="E851" s="121">
        <v>28.19</v>
      </c>
      <c r="F851" s="77" t="s">
        <v>1883</v>
      </c>
      <c r="G851" s="77" t="s">
        <v>638</v>
      </c>
      <c r="H851" s="40">
        <v>30</v>
      </c>
      <c r="I851" s="48">
        <v>43434</v>
      </c>
      <c r="J851" s="48">
        <v>43471</v>
      </c>
      <c r="K851" s="121"/>
      <c r="L851" s="121">
        <v>37</v>
      </c>
      <c r="M851" s="49">
        <v>144</v>
      </c>
      <c r="N851" s="40">
        <v>7280</v>
      </c>
      <c r="O851" s="42">
        <f t="shared" si="108"/>
        <v>59962.933333333327</v>
      </c>
      <c r="P851" s="53"/>
      <c r="Q851" s="75">
        <f t="shared" si="113"/>
        <v>0</v>
      </c>
      <c r="R851" s="79">
        <v>16.25</v>
      </c>
      <c r="S851" s="42">
        <f t="shared" si="109"/>
        <v>0</v>
      </c>
      <c r="T851" s="94">
        <v>11212</v>
      </c>
      <c r="U851" s="78"/>
      <c r="V851" s="78"/>
      <c r="X851" s="49">
        <v>402.63157894736838</v>
      </c>
      <c r="Y851" s="42">
        <f t="shared" si="110"/>
        <v>3316.3421052631579</v>
      </c>
      <c r="Z851" s="42">
        <f t="shared" si="111"/>
        <v>0</v>
      </c>
      <c r="AA851" s="42">
        <f t="shared" si="112"/>
        <v>-59962.933333333327</v>
      </c>
    </row>
    <row r="852" spans="1:27" hidden="1" x14ac:dyDescent="0.3">
      <c r="A852" s="40">
        <v>269</v>
      </c>
      <c r="B852" s="40" t="s">
        <v>10</v>
      </c>
      <c r="C852" s="40" t="s">
        <v>625</v>
      </c>
      <c r="D852" s="40" t="s">
        <v>626</v>
      </c>
      <c r="E852" s="121">
        <v>28.2</v>
      </c>
      <c r="F852" s="77" t="s">
        <v>1884</v>
      </c>
      <c r="G852" s="77" t="s">
        <v>639</v>
      </c>
      <c r="H852" s="40">
        <v>30</v>
      </c>
      <c r="I852" s="48">
        <v>43432</v>
      </c>
      <c r="J852" s="48">
        <v>43470</v>
      </c>
      <c r="K852" s="48">
        <v>43576</v>
      </c>
      <c r="L852" s="121">
        <v>38</v>
      </c>
      <c r="M852" s="49">
        <v>144</v>
      </c>
      <c r="N852" s="40">
        <v>7310</v>
      </c>
      <c r="O852" s="42">
        <f t="shared" si="108"/>
        <v>60210.033333333333</v>
      </c>
      <c r="P852" s="42">
        <v>5</v>
      </c>
      <c r="Q852" s="75">
        <f t="shared" si="113"/>
        <v>242.81667341157424</v>
      </c>
      <c r="R852" s="42">
        <v>16.25</v>
      </c>
      <c r="S852" s="42">
        <f t="shared" si="109"/>
        <v>1999.9999999999998</v>
      </c>
      <c r="T852" s="49">
        <v>3932</v>
      </c>
      <c r="U852" s="121">
        <v>450</v>
      </c>
      <c r="V852" s="40">
        <v>36</v>
      </c>
      <c r="W852" s="42">
        <f t="shared" ref="W852:W862" si="114">U852/V852</f>
        <v>12.5</v>
      </c>
      <c r="X852" s="49">
        <v>375</v>
      </c>
      <c r="Y852" s="42">
        <f t="shared" si="110"/>
        <v>3088.75</v>
      </c>
      <c r="Z852" s="42">
        <f t="shared" si="111"/>
        <v>32499.999999999996</v>
      </c>
      <c r="AA852" s="42">
        <f t="shared" si="112"/>
        <v>-27710.033333333336</v>
      </c>
    </row>
    <row r="853" spans="1:27" hidden="1" x14ac:dyDescent="0.3">
      <c r="A853" s="40">
        <v>270</v>
      </c>
      <c r="B853" s="40" t="s">
        <v>10</v>
      </c>
      <c r="C853" s="40" t="s">
        <v>625</v>
      </c>
      <c r="D853" s="40" t="s">
        <v>626</v>
      </c>
      <c r="E853" s="121">
        <v>28.21</v>
      </c>
      <c r="F853" s="77" t="s">
        <v>1887</v>
      </c>
      <c r="G853" s="77" t="s">
        <v>642</v>
      </c>
      <c r="H853" s="40">
        <v>30</v>
      </c>
      <c r="I853" s="48">
        <v>43434</v>
      </c>
      <c r="J853" s="48">
        <v>43472</v>
      </c>
      <c r="K853" s="48">
        <v>43580</v>
      </c>
      <c r="L853" s="121">
        <v>38</v>
      </c>
      <c r="M853" s="49">
        <v>146</v>
      </c>
      <c r="N853" s="40">
        <v>6937</v>
      </c>
      <c r="O853" s="42">
        <f t="shared" si="108"/>
        <v>57137.756666666661</v>
      </c>
      <c r="P853" s="42">
        <v>10</v>
      </c>
      <c r="Q853" s="75">
        <f t="shared" si="113"/>
        <v>485.63334682314849</v>
      </c>
      <c r="R853" s="42">
        <v>16.25</v>
      </c>
      <c r="S853" s="42">
        <f t="shared" si="109"/>
        <v>3999.9999999999995</v>
      </c>
      <c r="T853" s="49">
        <v>7881</v>
      </c>
      <c r="U853" s="121">
        <v>350</v>
      </c>
      <c r="V853" s="40">
        <v>32</v>
      </c>
      <c r="W853" s="42">
        <f t="shared" si="114"/>
        <v>10.9375</v>
      </c>
      <c r="X853" s="49">
        <v>328.125</v>
      </c>
      <c r="Y853" s="42">
        <f t="shared" si="110"/>
        <v>2702.65625</v>
      </c>
      <c r="Z853" s="42">
        <f t="shared" si="111"/>
        <v>64999.999999999993</v>
      </c>
      <c r="AA853" s="42">
        <f t="shared" si="112"/>
        <v>7862.243333333332</v>
      </c>
    </row>
    <row r="854" spans="1:27" hidden="1" x14ac:dyDescent="0.3">
      <c r="A854" s="40">
        <v>271</v>
      </c>
      <c r="B854" s="40" t="s">
        <v>10</v>
      </c>
      <c r="C854" s="40" t="s">
        <v>625</v>
      </c>
      <c r="D854" s="40" t="s">
        <v>626</v>
      </c>
      <c r="E854" s="121">
        <v>28.22</v>
      </c>
      <c r="F854" s="77" t="s">
        <v>1888</v>
      </c>
      <c r="G854" s="77" t="s">
        <v>643</v>
      </c>
      <c r="H854" s="40">
        <v>30</v>
      </c>
      <c r="I854" s="48">
        <v>43432</v>
      </c>
      <c r="J854" s="48">
        <v>43468</v>
      </c>
      <c r="K854" s="48">
        <v>43576</v>
      </c>
      <c r="L854" s="121">
        <v>36</v>
      </c>
      <c r="M854" s="49">
        <v>144</v>
      </c>
      <c r="N854" s="40">
        <v>7130</v>
      </c>
      <c r="O854" s="42">
        <f t="shared" si="108"/>
        <v>58727.433333333327</v>
      </c>
      <c r="P854" s="42">
        <v>4</v>
      </c>
      <c r="Q854" s="75">
        <f t="shared" si="113"/>
        <v>194.25333872925938</v>
      </c>
      <c r="R854" s="79">
        <v>16.25</v>
      </c>
      <c r="S854" s="42">
        <f t="shared" si="109"/>
        <v>1599.9999999999995</v>
      </c>
      <c r="T854" s="94">
        <v>11212</v>
      </c>
      <c r="U854" s="121">
        <v>350</v>
      </c>
      <c r="V854" s="40">
        <v>30</v>
      </c>
      <c r="W854" s="42">
        <f t="shared" si="114"/>
        <v>11.666666666666666</v>
      </c>
      <c r="X854" s="49">
        <v>350</v>
      </c>
      <c r="Y854" s="42">
        <f t="shared" si="110"/>
        <v>2882.833333333333</v>
      </c>
      <c r="Z854" s="42">
        <f t="shared" si="111"/>
        <v>25999.999999999993</v>
      </c>
      <c r="AA854" s="42">
        <f t="shared" si="112"/>
        <v>-32727.433333333334</v>
      </c>
    </row>
    <row r="855" spans="1:27" hidden="1" x14ac:dyDescent="0.3">
      <c r="A855" s="40">
        <v>272</v>
      </c>
      <c r="B855" s="40" t="s">
        <v>10</v>
      </c>
      <c r="C855" s="40" t="s">
        <v>625</v>
      </c>
      <c r="D855" s="40" t="s">
        <v>626</v>
      </c>
      <c r="E855" s="121">
        <v>28.23</v>
      </c>
      <c r="F855" s="77" t="s">
        <v>1889</v>
      </c>
      <c r="G855" s="77" t="s">
        <v>644</v>
      </c>
      <c r="H855" s="40">
        <v>30</v>
      </c>
      <c r="I855" s="48">
        <v>43434</v>
      </c>
      <c r="J855" s="48">
        <v>43473</v>
      </c>
      <c r="K855" s="48">
        <v>43577</v>
      </c>
      <c r="L855" s="121">
        <v>39</v>
      </c>
      <c r="M855" s="121">
        <v>143</v>
      </c>
      <c r="N855" s="40">
        <v>7140</v>
      </c>
      <c r="O855" s="42">
        <f t="shared" si="108"/>
        <v>58809.799999999996</v>
      </c>
      <c r="P855" s="42">
        <v>2.5</v>
      </c>
      <c r="Q855" s="75">
        <f t="shared" si="113"/>
        <v>121.40833670578712</v>
      </c>
      <c r="R855" s="42">
        <v>16.25</v>
      </c>
      <c r="S855" s="42">
        <f t="shared" si="109"/>
        <v>999.99999999999989</v>
      </c>
      <c r="T855" s="49">
        <v>1966</v>
      </c>
      <c r="U855" s="121">
        <v>510</v>
      </c>
      <c r="V855" s="40">
        <v>38</v>
      </c>
      <c r="W855" s="42">
        <f t="shared" si="114"/>
        <v>13.421052631578947</v>
      </c>
      <c r="X855" s="49">
        <v>402.63157894736838</v>
      </c>
      <c r="Y855" s="42">
        <f t="shared" si="110"/>
        <v>3316.3421052631579</v>
      </c>
      <c r="Z855" s="42">
        <f t="shared" si="111"/>
        <v>16249.999999999998</v>
      </c>
      <c r="AA855" s="42">
        <f t="shared" si="112"/>
        <v>-42559.799999999996</v>
      </c>
    </row>
    <row r="856" spans="1:27" hidden="1" x14ac:dyDescent="0.3">
      <c r="A856" s="40">
        <v>273</v>
      </c>
      <c r="B856" s="40" t="s">
        <v>10</v>
      </c>
      <c r="C856" s="40" t="s">
        <v>625</v>
      </c>
      <c r="D856" s="40" t="s">
        <v>626</v>
      </c>
      <c r="E856" s="121">
        <v>28.24</v>
      </c>
      <c r="F856" s="77" t="s">
        <v>1890</v>
      </c>
      <c r="G856" s="77" t="s">
        <v>644</v>
      </c>
      <c r="H856" s="40">
        <v>30</v>
      </c>
      <c r="I856" s="48">
        <v>43433</v>
      </c>
      <c r="J856" s="48">
        <v>43471</v>
      </c>
      <c r="K856" s="48">
        <v>43579</v>
      </c>
      <c r="L856" s="121">
        <v>38</v>
      </c>
      <c r="M856" s="121">
        <v>146</v>
      </c>
      <c r="N856" s="40">
        <v>7161</v>
      </c>
      <c r="O856" s="42">
        <f t="shared" si="108"/>
        <v>58982.77</v>
      </c>
      <c r="P856" s="42">
        <v>11.7</v>
      </c>
      <c r="Q856" s="75">
        <f t="shared" si="113"/>
        <v>568.1910157830838</v>
      </c>
      <c r="R856" s="42">
        <v>16.25</v>
      </c>
      <c r="S856" s="42">
        <f t="shared" si="109"/>
        <v>4680</v>
      </c>
      <c r="T856" s="49">
        <v>9230</v>
      </c>
      <c r="U856" s="121">
        <v>652</v>
      </c>
      <c r="V856" s="40">
        <v>42</v>
      </c>
      <c r="W856" s="42">
        <f t="shared" si="114"/>
        <v>15.523809523809524</v>
      </c>
      <c r="X856" s="49">
        <v>465.71428571428572</v>
      </c>
      <c r="Y856" s="42">
        <f t="shared" si="110"/>
        <v>3835.9333333333334</v>
      </c>
      <c r="Z856" s="42">
        <f t="shared" si="111"/>
        <v>76050</v>
      </c>
      <c r="AA856" s="42">
        <f t="shared" si="112"/>
        <v>17067.230000000003</v>
      </c>
    </row>
    <row r="857" spans="1:27" hidden="1" x14ac:dyDescent="0.3">
      <c r="A857" s="40">
        <v>274</v>
      </c>
      <c r="B857" s="40" t="s">
        <v>10</v>
      </c>
      <c r="C857" s="40" t="s">
        <v>625</v>
      </c>
      <c r="D857" s="40" t="s">
        <v>626</v>
      </c>
      <c r="E857" s="121">
        <v>28.25</v>
      </c>
      <c r="F857" s="77" t="s">
        <v>1891</v>
      </c>
      <c r="G857" s="77" t="s">
        <v>645</v>
      </c>
      <c r="H857" s="40">
        <v>31</v>
      </c>
      <c r="I857" s="48">
        <v>43433</v>
      </c>
      <c r="J857" s="48">
        <v>43472</v>
      </c>
      <c r="K857" s="48">
        <v>43577</v>
      </c>
      <c r="L857" s="121">
        <v>39</v>
      </c>
      <c r="M857" s="121">
        <v>144</v>
      </c>
      <c r="N857" s="40">
        <v>6900</v>
      </c>
      <c r="O857" s="42">
        <f t="shared" si="108"/>
        <v>54999.677419354841</v>
      </c>
      <c r="P857" s="42">
        <v>12</v>
      </c>
      <c r="Q857" s="75">
        <f t="shared" si="113"/>
        <v>602.18535006070408</v>
      </c>
      <c r="R857" s="42">
        <v>16.25</v>
      </c>
      <c r="S857" s="42">
        <f t="shared" si="109"/>
        <v>4800</v>
      </c>
      <c r="T857" s="49">
        <v>9782</v>
      </c>
      <c r="U857" s="121">
        <v>400</v>
      </c>
      <c r="V857" s="40">
        <v>36</v>
      </c>
      <c r="W857" s="42">
        <f t="shared" si="114"/>
        <v>11.111111111111111</v>
      </c>
      <c r="X857" s="49">
        <v>344.44444444444446</v>
      </c>
      <c r="Y857" s="42">
        <f t="shared" si="110"/>
        <v>2745.5555555555552</v>
      </c>
      <c r="Z857" s="42">
        <f t="shared" si="111"/>
        <v>78000</v>
      </c>
      <c r="AA857" s="42">
        <f t="shared" si="112"/>
        <v>23000.322580645159</v>
      </c>
    </row>
    <row r="858" spans="1:27" hidden="1" x14ac:dyDescent="0.3">
      <c r="A858" s="40">
        <v>275</v>
      </c>
      <c r="B858" s="40" t="s">
        <v>10</v>
      </c>
      <c r="C858" s="40" t="s">
        <v>625</v>
      </c>
      <c r="D858" s="40" t="s">
        <v>626</v>
      </c>
      <c r="E858" s="121">
        <v>28.26</v>
      </c>
      <c r="F858" s="77" t="s">
        <v>1892</v>
      </c>
      <c r="G858" s="77" t="s">
        <v>646</v>
      </c>
      <c r="H858" s="40">
        <v>30</v>
      </c>
      <c r="I858" s="48">
        <v>43432</v>
      </c>
      <c r="J858" s="48">
        <v>43470</v>
      </c>
      <c r="K858" s="48">
        <v>43578</v>
      </c>
      <c r="L858" s="121">
        <v>38</v>
      </c>
      <c r="M858" s="121">
        <v>146</v>
      </c>
      <c r="N858" s="40">
        <v>7210</v>
      </c>
      <c r="O858" s="42">
        <f t="shared" si="108"/>
        <v>59386.366666666669</v>
      </c>
      <c r="P858" s="42">
        <v>3</v>
      </c>
      <c r="Q858" s="75">
        <f t="shared" si="113"/>
        <v>145.69000404694455</v>
      </c>
      <c r="R858" s="79">
        <v>16.25</v>
      </c>
      <c r="S858" s="42">
        <f t="shared" si="109"/>
        <v>1200</v>
      </c>
      <c r="T858" s="94">
        <v>1966</v>
      </c>
      <c r="U858" s="121">
        <v>355</v>
      </c>
      <c r="V858" s="40">
        <v>30</v>
      </c>
      <c r="W858" s="42">
        <f t="shared" si="114"/>
        <v>11.833333333333334</v>
      </c>
      <c r="X858" s="49">
        <v>355</v>
      </c>
      <c r="Y858" s="42">
        <f t="shared" si="110"/>
        <v>2924.0166666666669</v>
      </c>
      <c r="Z858" s="42">
        <f t="shared" si="111"/>
        <v>19500</v>
      </c>
      <c r="AA858" s="42">
        <f t="shared" si="112"/>
        <v>-39886.366666666669</v>
      </c>
    </row>
    <row r="859" spans="1:27" hidden="1" x14ac:dyDescent="0.3">
      <c r="A859" s="40">
        <v>276</v>
      </c>
      <c r="B859" s="40" t="s">
        <v>10</v>
      </c>
      <c r="C859" s="40" t="s">
        <v>171</v>
      </c>
      <c r="D859" s="40" t="s">
        <v>647</v>
      </c>
      <c r="E859" s="42">
        <v>109.2</v>
      </c>
      <c r="F859" s="77" t="s">
        <v>1893</v>
      </c>
      <c r="G859" s="77" t="s">
        <v>648</v>
      </c>
      <c r="H859" s="40">
        <v>29</v>
      </c>
      <c r="I859" s="48">
        <v>43434</v>
      </c>
      <c r="J859" s="48">
        <v>43467</v>
      </c>
      <c r="K859" s="48">
        <v>43577</v>
      </c>
      <c r="L859" s="121">
        <v>33</v>
      </c>
      <c r="M859" s="121">
        <v>143</v>
      </c>
      <c r="N859" s="40">
        <v>7630</v>
      </c>
      <c r="O859" s="42">
        <f t="shared" si="108"/>
        <v>65012.862068965522</v>
      </c>
      <c r="P859" s="42">
        <v>5</v>
      </c>
      <c r="Q859" s="75">
        <f t="shared" si="113"/>
        <v>234.7227842978551</v>
      </c>
      <c r="R859" s="42">
        <v>16.25</v>
      </c>
      <c r="S859" s="42">
        <f t="shared" si="109"/>
        <v>1999.9999999999998</v>
      </c>
      <c r="T859" s="49">
        <v>3802</v>
      </c>
      <c r="U859" s="121">
        <v>200</v>
      </c>
      <c r="V859" s="40">
        <v>30</v>
      </c>
      <c r="W859" s="42">
        <f t="shared" si="114"/>
        <v>6.666666666666667</v>
      </c>
      <c r="X859" s="49">
        <v>193.33333333333334</v>
      </c>
      <c r="Y859" s="42">
        <f t="shared" si="110"/>
        <v>1647.3333333333333</v>
      </c>
      <c r="Z859" s="42">
        <f t="shared" si="111"/>
        <v>32499.999999999996</v>
      </c>
      <c r="AA859" s="42">
        <f t="shared" si="112"/>
        <v>-32512.862068965525</v>
      </c>
    </row>
    <row r="860" spans="1:27" hidden="1" x14ac:dyDescent="0.3">
      <c r="A860" s="40">
        <v>277</v>
      </c>
      <c r="B860" s="40" t="s">
        <v>10</v>
      </c>
      <c r="C860" s="40" t="s">
        <v>171</v>
      </c>
      <c r="D860" s="40" t="s">
        <v>647</v>
      </c>
      <c r="E860" s="121">
        <v>109.18</v>
      </c>
      <c r="F860" s="77" t="s">
        <v>1894</v>
      </c>
      <c r="G860" s="77" t="s">
        <v>649</v>
      </c>
      <c r="H860" s="40">
        <v>33</v>
      </c>
      <c r="I860" s="48">
        <v>43432</v>
      </c>
      <c r="J860" s="48">
        <v>43464</v>
      </c>
      <c r="K860" s="48">
        <v>43575</v>
      </c>
      <c r="L860" s="121">
        <v>32</v>
      </c>
      <c r="M860" s="121">
        <v>143</v>
      </c>
      <c r="N860" s="40">
        <v>7930</v>
      </c>
      <c r="O860" s="42">
        <f t="shared" si="108"/>
        <v>59378.878787878792</v>
      </c>
      <c r="P860" s="42">
        <v>5</v>
      </c>
      <c r="Q860" s="75">
        <f t="shared" si="113"/>
        <v>267.09834075273164</v>
      </c>
      <c r="R860" s="42">
        <v>16.25</v>
      </c>
      <c r="S860" s="42">
        <f t="shared" si="109"/>
        <v>1999.9999999999998</v>
      </c>
      <c r="T860" s="49">
        <v>4341</v>
      </c>
      <c r="U860" s="121">
        <v>220</v>
      </c>
      <c r="V860" s="40">
        <v>33</v>
      </c>
      <c r="W860" s="42">
        <f t="shared" si="114"/>
        <v>6.666666666666667</v>
      </c>
      <c r="X860" s="49">
        <v>220</v>
      </c>
      <c r="Y860" s="42">
        <f t="shared" si="110"/>
        <v>1647.3333333333333</v>
      </c>
      <c r="Z860" s="42">
        <f t="shared" si="111"/>
        <v>32499.999999999996</v>
      </c>
      <c r="AA860" s="42">
        <f t="shared" si="112"/>
        <v>-26878.878787878795</v>
      </c>
    </row>
    <row r="861" spans="1:27" hidden="1" x14ac:dyDescent="0.3">
      <c r="A861" s="40">
        <v>278</v>
      </c>
      <c r="B861" s="40" t="s">
        <v>10</v>
      </c>
      <c r="C861" s="40" t="s">
        <v>171</v>
      </c>
      <c r="D861" s="40" t="s">
        <v>647</v>
      </c>
      <c r="E861" s="121">
        <v>109.16</v>
      </c>
      <c r="F861" s="77" t="s">
        <v>1895</v>
      </c>
      <c r="G861" s="77" t="s">
        <v>650</v>
      </c>
      <c r="H861" s="40">
        <v>29</v>
      </c>
      <c r="I861" s="48">
        <v>43432</v>
      </c>
      <c r="J861" s="48">
        <v>43464</v>
      </c>
      <c r="K861" s="48">
        <v>43565</v>
      </c>
      <c r="L861" s="121">
        <v>32</v>
      </c>
      <c r="M861" s="121">
        <v>133</v>
      </c>
      <c r="N861" s="40">
        <v>8370</v>
      </c>
      <c r="O861" s="42">
        <f t="shared" si="108"/>
        <v>71318.172413793101</v>
      </c>
      <c r="P861" s="42">
        <v>6</v>
      </c>
      <c r="Q861" s="75">
        <f t="shared" si="113"/>
        <v>281.66734115742611</v>
      </c>
      <c r="R861" s="42">
        <v>16.25</v>
      </c>
      <c r="S861" s="42">
        <f t="shared" si="109"/>
        <v>2400</v>
      </c>
      <c r="T861" s="49">
        <v>4566</v>
      </c>
      <c r="U861" s="121">
        <v>200</v>
      </c>
      <c r="V861" s="40">
        <v>29</v>
      </c>
      <c r="W861" s="42">
        <f t="shared" si="114"/>
        <v>6.8965517241379306</v>
      </c>
      <c r="X861" s="49">
        <v>200</v>
      </c>
      <c r="Y861" s="42">
        <f t="shared" si="110"/>
        <v>1704.1379310344826</v>
      </c>
      <c r="Z861" s="42">
        <f t="shared" si="111"/>
        <v>39000</v>
      </c>
      <c r="AA861" s="42">
        <f t="shared" si="112"/>
        <v>-32318.172413793101</v>
      </c>
    </row>
    <row r="862" spans="1:27" hidden="1" x14ac:dyDescent="0.3">
      <c r="A862" s="40">
        <v>279</v>
      </c>
      <c r="B862" s="40" t="s">
        <v>10</v>
      </c>
      <c r="C862" s="40" t="s">
        <v>171</v>
      </c>
      <c r="D862" s="40" t="s">
        <v>647</v>
      </c>
      <c r="E862" s="121">
        <v>109.14</v>
      </c>
      <c r="F862" s="77" t="s">
        <v>1896</v>
      </c>
      <c r="G862" s="77" t="s">
        <v>650</v>
      </c>
      <c r="H862" s="40">
        <v>30</v>
      </c>
      <c r="I862" s="48">
        <v>43434</v>
      </c>
      <c r="J862" s="48">
        <v>43467</v>
      </c>
      <c r="K862" s="48">
        <v>43577</v>
      </c>
      <c r="L862" s="121">
        <v>33</v>
      </c>
      <c r="M862" s="121">
        <v>143</v>
      </c>
      <c r="N862" s="40">
        <v>7920</v>
      </c>
      <c r="O862" s="42">
        <f t="shared" si="108"/>
        <v>65234.400000000001</v>
      </c>
      <c r="P862" s="42">
        <v>5</v>
      </c>
      <c r="Q862" s="75">
        <f t="shared" si="113"/>
        <v>242.81667341157424</v>
      </c>
      <c r="R862" s="42">
        <v>16.25</v>
      </c>
      <c r="S862" s="42">
        <f t="shared" si="109"/>
        <v>1999.9999999999998</v>
      </c>
      <c r="T862" s="49">
        <v>3946</v>
      </c>
      <c r="U862" s="121">
        <v>200</v>
      </c>
      <c r="V862" s="40">
        <v>30</v>
      </c>
      <c r="W862" s="42">
        <f t="shared" si="114"/>
        <v>6.666666666666667</v>
      </c>
      <c r="X862" s="49">
        <v>200</v>
      </c>
      <c r="Y862" s="42">
        <f t="shared" si="110"/>
        <v>1647.3333333333333</v>
      </c>
      <c r="Z862" s="42">
        <f t="shared" si="111"/>
        <v>32499.999999999996</v>
      </c>
      <c r="AA862" s="42">
        <f t="shared" si="112"/>
        <v>-32734.400000000005</v>
      </c>
    </row>
    <row r="863" spans="1:27" hidden="1" x14ac:dyDescent="0.3">
      <c r="A863" s="40">
        <v>280</v>
      </c>
      <c r="B863" s="40" t="s">
        <v>10</v>
      </c>
      <c r="C863" s="40" t="s">
        <v>171</v>
      </c>
      <c r="D863" s="40" t="s">
        <v>647</v>
      </c>
      <c r="E863" s="121">
        <v>109.12</v>
      </c>
      <c r="F863" s="77" t="s">
        <v>1897</v>
      </c>
      <c r="G863" s="77" t="s">
        <v>651</v>
      </c>
      <c r="H863" s="40">
        <v>30</v>
      </c>
      <c r="I863" s="48">
        <v>43432</v>
      </c>
      <c r="J863" s="48">
        <v>43464</v>
      </c>
      <c r="K863" s="121"/>
      <c r="L863" s="121">
        <v>32</v>
      </c>
      <c r="M863" s="95">
        <v>144</v>
      </c>
      <c r="N863" s="95">
        <v>6900</v>
      </c>
      <c r="O863" s="79">
        <v>54999.677419354841</v>
      </c>
      <c r="P863" s="79">
        <v>12</v>
      </c>
      <c r="Q863" s="79">
        <v>602.18535006070408</v>
      </c>
      <c r="R863" s="79">
        <v>16.25</v>
      </c>
      <c r="S863" s="42">
        <f t="shared" si="109"/>
        <v>4959.9999999999991</v>
      </c>
      <c r="T863" s="94">
        <v>9782</v>
      </c>
      <c r="U863" s="78"/>
      <c r="X863" s="49">
        <v>200</v>
      </c>
      <c r="Y863" s="42">
        <f t="shared" si="110"/>
        <v>1647.3333333333333</v>
      </c>
      <c r="Z863" s="42">
        <f t="shared" si="111"/>
        <v>80599.999999999985</v>
      </c>
      <c r="AA863" s="42">
        <f t="shared" si="112"/>
        <v>25600.322580645145</v>
      </c>
    </row>
    <row r="864" spans="1:27" hidden="1" x14ac:dyDescent="0.3">
      <c r="A864" s="40">
        <v>281</v>
      </c>
      <c r="B864" s="40" t="s">
        <v>10</v>
      </c>
      <c r="C864" s="40" t="s">
        <v>171</v>
      </c>
      <c r="D864" s="40" t="s">
        <v>647</v>
      </c>
      <c r="E864" s="121">
        <v>109.1</v>
      </c>
      <c r="F864" s="77" t="s">
        <v>1898</v>
      </c>
      <c r="G864" s="77" t="s">
        <v>652</v>
      </c>
      <c r="H864" s="40">
        <v>32</v>
      </c>
      <c r="I864" s="48">
        <v>43433</v>
      </c>
      <c r="J864" s="48">
        <v>43463</v>
      </c>
      <c r="K864" s="48">
        <v>43575</v>
      </c>
      <c r="L864" s="121">
        <v>30</v>
      </c>
      <c r="M864" s="121">
        <v>142</v>
      </c>
      <c r="N864" s="40">
        <v>8370</v>
      </c>
      <c r="O864" s="42">
        <f t="shared" ref="O864:O927" si="115">(N864/H864)*247.1</f>
        <v>64632.09375</v>
      </c>
      <c r="P864" s="42">
        <v>5</v>
      </c>
      <c r="Q864" s="75">
        <f t="shared" ref="Q864:Q895" si="116">((P864*10000)/(25*247.1))*H864</f>
        <v>259.00445163901253</v>
      </c>
      <c r="R864" s="42">
        <v>16.25</v>
      </c>
      <c r="S864" s="42">
        <f t="shared" si="109"/>
        <v>1999.9999999999998</v>
      </c>
      <c r="T864" s="49">
        <v>4209</v>
      </c>
      <c r="U864" s="121">
        <v>200</v>
      </c>
      <c r="V864" s="40">
        <v>32</v>
      </c>
      <c r="W864" s="42">
        <f>U864/V864</f>
        <v>6.25</v>
      </c>
      <c r="X864" s="49">
        <v>200</v>
      </c>
      <c r="Y864" s="42">
        <f t="shared" si="110"/>
        <v>1544.375</v>
      </c>
      <c r="Z864" s="42">
        <f t="shared" si="111"/>
        <v>32499.999999999996</v>
      </c>
      <c r="AA864" s="42">
        <f t="shared" si="112"/>
        <v>-32132.093750000004</v>
      </c>
    </row>
    <row r="865" spans="1:27" hidden="1" x14ac:dyDescent="0.3">
      <c r="A865" s="40">
        <v>282</v>
      </c>
      <c r="B865" s="40" t="s">
        <v>10</v>
      </c>
      <c r="C865" s="40" t="s">
        <v>171</v>
      </c>
      <c r="D865" s="40" t="s">
        <v>647</v>
      </c>
      <c r="E865" s="121">
        <v>109.8</v>
      </c>
      <c r="F865" s="77" t="s">
        <v>1899</v>
      </c>
      <c r="G865" s="77" t="s">
        <v>653</v>
      </c>
      <c r="H865" s="40">
        <v>30</v>
      </c>
      <c r="I865" s="48">
        <v>43434</v>
      </c>
      <c r="J865" s="48">
        <v>43463</v>
      </c>
      <c r="K865" s="48">
        <v>43577</v>
      </c>
      <c r="L865" s="121">
        <v>29</v>
      </c>
      <c r="M865" s="121">
        <v>143</v>
      </c>
      <c r="N865" s="40">
        <v>7780</v>
      </c>
      <c r="O865" s="42">
        <f t="shared" si="115"/>
        <v>64081.266666666663</v>
      </c>
      <c r="P865" s="42">
        <v>5</v>
      </c>
      <c r="Q865" s="75">
        <f t="shared" si="116"/>
        <v>242.81667341157424</v>
      </c>
      <c r="R865" s="42">
        <v>16.25</v>
      </c>
      <c r="S865" s="42">
        <f t="shared" si="109"/>
        <v>1999.9999999999998</v>
      </c>
      <c r="T865" s="49">
        <v>3946</v>
      </c>
      <c r="U865" s="121">
        <v>200</v>
      </c>
      <c r="V865" s="40">
        <v>30</v>
      </c>
      <c r="W865" s="42">
        <f>U865/V865</f>
        <v>6.666666666666667</v>
      </c>
      <c r="X865" s="49">
        <v>200</v>
      </c>
      <c r="Y865" s="42">
        <f t="shared" si="110"/>
        <v>1647.3333333333333</v>
      </c>
      <c r="Z865" s="42">
        <f t="shared" si="111"/>
        <v>32499.999999999996</v>
      </c>
      <c r="AA865" s="42">
        <f t="shared" si="112"/>
        <v>-31581.266666666666</v>
      </c>
    </row>
    <row r="866" spans="1:27" hidden="1" x14ac:dyDescent="0.3">
      <c r="A866" s="40">
        <v>283</v>
      </c>
      <c r="B866" s="40" t="s">
        <v>10</v>
      </c>
      <c r="C866" s="40" t="s">
        <v>171</v>
      </c>
      <c r="D866" s="40" t="s">
        <v>647</v>
      </c>
      <c r="E866" s="121">
        <v>109.6</v>
      </c>
      <c r="F866" s="77" t="s">
        <v>1900</v>
      </c>
      <c r="G866" s="77" t="s">
        <v>654</v>
      </c>
      <c r="H866" s="40">
        <v>29</v>
      </c>
      <c r="I866" s="48">
        <v>43434</v>
      </c>
      <c r="J866" s="48">
        <v>43464</v>
      </c>
      <c r="K866" s="48">
        <v>43577</v>
      </c>
      <c r="L866" s="121">
        <v>30</v>
      </c>
      <c r="M866" s="121">
        <v>143</v>
      </c>
      <c r="N866" s="40">
        <v>8280</v>
      </c>
      <c r="O866" s="42">
        <f t="shared" si="115"/>
        <v>70551.31034482758</v>
      </c>
      <c r="P866" s="42">
        <v>5</v>
      </c>
      <c r="Q866" s="75">
        <f t="shared" si="116"/>
        <v>234.7227842978551</v>
      </c>
      <c r="R866" s="42">
        <v>16.25</v>
      </c>
      <c r="S866" s="42">
        <f t="shared" si="109"/>
        <v>1999.9999999999998</v>
      </c>
      <c r="T866" s="49">
        <v>3815</v>
      </c>
      <c r="U866" s="78"/>
      <c r="V866" s="78"/>
      <c r="W866" s="53"/>
      <c r="X866" s="49">
        <v>200</v>
      </c>
      <c r="Y866" s="42">
        <f t="shared" si="110"/>
        <v>1704.1379310344826</v>
      </c>
      <c r="Z866" s="42">
        <f t="shared" si="111"/>
        <v>32499.999999999996</v>
      </c>
      <c r="AA866" s="42">
        <f t="shared" si="112"/>
        <v>-38051.31034482758</v>
      </c>
    </row>
    <row r="867" spans="1:27" hidden="1" x14ac:dyDescent="0.3">
      <c r="A867" s="40">
        <v>284</v>
      </c>
      <c r="B867" s="40" t="s">
        <v>10</v>
      </c>
      <c r="C867" s="40" t="s">
        <v>171</v>
      </c>
      <c r="D867" s="40" t="s">
        <v>647</v>
      </c>
      <c r="E867" s="121">
        <v>109.2</v>
      </c>
      <c r="F867" s="77" t="s">
        <v>1901</v>
      </c>
      <c r="G867" s="77" t="s">
        <v>655</v>
      </c>
      <c r="H867" s="40">
        <v>33</v>
      </c>
      <c r="I867" s="48">
        <v>43432</v>
      </c>
      <c r="J867" s="48">
        <v>43466</v>
      </c>
      <c r="K867" s="48">
        <v>43576</v>
      </c>
      <c r="L867" s="121">
        <v>34</v>
      </c>
      <c r="M867" s="121">
        <v>144</v>
      </c>
      <c r="N867" s="40">
        <v>8280</v>
      </c>
      <c r="O867" s="42">
        <f t="shared" si="115"/>
        <v>61999.63636363636</v>
      </c>
      <c r="P867" s="42">
        <v>5</v>
      </c>
      <c r="Q867" s="75">
        <f t="shared" si="116"/>
        <v>267.09834075273164</v>
      </c>
      <c r="R867" s="42">
        <v>16.25</v>
      </c>
      <c r="S867" s="42">
        <f t="shared" si="109"/>
        <v>1999.9999999999998</v>
      </c>
      <c r="T867" s="49">
        <v>4341</v>
      </c>
      <c r="U867" s="121">
        <v>160</v>
      </c>
      <c r="V867" s="40">
        <v>33</v>
      </c>
      <c r="W867" s="42">
        <f t="shared" ref="W867:W873" si="117">U867/V867</f>
        <v>4.8484848484848486</v>
      </c>
      <c r="X867" s="49">
        <v>160</v>
      </c>
      <c r="Y867" s="42">
        <f t="shared" si="110"/>
        <v>1198.060606060606</v>
      </c>
      <c r="Z867" s="42">
        <f t="shared" si="111"/>
        <v>32499.999999999996</v>
      </c>
      <c r="AA867" s="42">
        <f t="shared" si="112"/>
        <v>-29499.636363636364</v>
      </c>
    </row>
    <row r="868" spans="1:27" hidden="1" x14ac:dyDescent="0.3">
      <c r="A868" s="40">
        <v>285</v>
      </c>
      <c r="B868" s="40" t="s">
        <v>10</v>
      </c>
      <c r="C868" s="40" t="s">
        <v>171</v>
      </c>
      <c r="D868" s="40" t="s">
        <v>647</v>
      </c>
      <c r="E868" s="121">
        <v>109.4</v>
      </c>
      <c r="F868" s="77" t="s">
        <v>1902</v>
      </c>
      <c r="G868" s="77" t="s">
        <v>656</v>
      </c>
      <c r="H868" s="40">
        <v>31</v>
      </c>
      <c r="I868" s="48">
        <v>43432</v>
      </c>
      <c r="J868" s="48">
        <v>43464</v>
      </c>
      <c r="K868" s="48">
        <v>43576</v>
      </c>
      <c r="L868" s="121">
        <v>32</v>
      </c>
      <c r="M868" s="121">
        <v>144</v>
      </c>
      <c r="N868" s="40">
        <v>7780</v>
      </c>
      <c r="O868" s="42">
        <f t="shared" si="115"/>
        <v>62014.129032258061</v>
      </c>
      <c r="P868" s="42">
        <v>5</v>
      </c>
      <c r="Q868" s="75">
        <f t="shared" si="116"/>
        <v>250.91056252529339</v>
      </c>
      <c r="R868" s="42">
        <v>16.25</v>
      </c>
      <c r="S868" s="42">
        <f t="shared" si="109"/>
        <v>1999.9999999999998</v>
      </c>
      <c r="T868" s="49">
        <v>4078</v>
      </c>
      <c r="U868" s="121">
        <v>200</v>
      </c>
      <c r="V868" s="40">
        <v>31</v>
      </c>
      <c r="W868" s="42">
        <f t="shared" si="117"/>
        <v>6.4516129032258061</v>
      </c>
      <c r="X868" s="49">
        <v>200</v>
      </c>
      <c r="Y868" s="42">
        <f t="shared" si="110"/>
        <v>1594.1935483870966</v>
      </c>
      <c r="Z868" s="42">
        <f t="shared" si="111"/>
        <v>32499.999999999996</v>
      </c>
      <c r="AA868" s="42">
        <f t="shared" si="112"/>
        <v>-29514.129032258064</v>
      </c>
    </row>
    <row r="869" spans="1:27" hidden="1" x14ac:dyDescent="0.3">
      <c r="A869" s="40">
        <v>286</v>
      </c>
      <c r="B869" s="40" t="s">
        <v>10</v>
      </c>
      <c r="C869" s="40" t="s">
        <v>657</v>
      </c>
      <c r="D869" s="40" t="s">
        <v>658</v>
      </c>
      <c r="E869" s="121">
        <v>120.11</v>
      </c>
      <c r="F869" s="77" t="s">
        <v>1903</v>
      </c>
      <c r="G869" s="77" t="s">
        <v>659</v>
      </c>
      <c r="H869" s="40">
        <v>27</v>
      </c>
      <c r="I869" s="48">
        <v>43420</v>
      </c>
      <c r="J869" s="48">
        <v>43454</v>
      </c>
      <c r="K869" s="48">
        <v>43561</v>
      </c>
      <c r="L869" s="121">
        <v>34</v>
      </c>
      <c r="M869" s="121">
        <v>141</v>
      </c>
      <c r="N869" s="40">
        <v>7180</v>
      </c>
      <c r="O869" s="42">
        <f t="shared" si="115"/>
        <v>65710.296296296292</v>
      </c>
      <c r="P869" s="42">
        <v>6</v>
      </c>
      <c r="Q869" s="75">
        <f t="shared" si="116"/>
        <v>262.24200728450018</v>
      </c>
      <c r="R869" s="42">
        <v>16.25</v>
      </c>
      <c r="S869" s="42">
        <f t="shared" si="109"/>
        <v>2400</v>
      </c>
      <c r="T869" s="49">
        <v>4257</v>
      </c>
      <c r="U869" s="121">
        <v>600</v>
      </c>
      <c r="V869" s="40">
        <v>30</v>
      </c>
      <c r="W869" s="42">
        <f t="shared" si="117"/>
        <v>20</v>
      </c>
      <c r="X869" s="49">
        <v>540</v>
      </c>
      <c r="Y869" s="42">
        <f t="shared" si="110"/>
        <v>4942</v>
      </c>
      <c r="Z869" s="42">
        <f t="shared" si="111"/>
        <v>39000</v>
      </c>
      <c r="AA869" s="42">
        <f t="shared" si="112"/>
        <v>-26710.296296296292</v>
      </c>
    </row>
    <row r="870" spans="1:27" hidden="1" x14ac:dyDescent="0.3">
      <c r="A870" s="40">
        <v>287</v>
      </c>
      <c r="B870" s="40" t="s">
        <v>10</v>
      </c>
      <c r="C870" s="40" t="s">
        <v>657</v>
      </c>
      <c r="D870" s="40" t="s">
        <v>658</v>
      </c>
      <c r="E870" s="121">
        <v>120.23</v>
      </c>
      <c r="F870" s="77" t="s">
        <v>1904</v>
      </c>
      <c r="G870" s="77" t="s">
        <v>660</v>
      </c>
      <c r="H870" s="40">
        <v>30</v>
      </c>
      <c r="I870" s="48">
        <v>43420</v>
      </c>
      <c r="J870" s="48">
        <v>43454</v>
      </c>
      <c r="K870" s="48">
        <v>43561</v>
      </c>
      <c r="L870" s="121">
        <v>34</v>
      </c>
      <c r="M870" s="121">
        <v>141</v>
      </c>
      <c r="N870" s="40">
        <v>7580</v>
      </c>
      <c r="O870" s="42">
        <f t="shared" si="115"/>
        <v>62433.933333333327</v>
      </c>
      <c r="P870" s="42">
        <v>5</v>
      </c>
      <c r="Q870" s="75">
        <f t="shared" si="116"/>
        <v>242.81667341157424</v>
      </c>
      <c r="R870" s="42">
        <v>16.25</v>
      </c>
      <c r="S870" s="42">
        <f t="shared" si="109"/>
        <v>1999.9999999999998</v>
      </c>
      <c r="T870" s="49">
        <v>3932</v>
      </c>
      <c r="U870" s="121">
        <v>200</v>
      </c>
      <c r="V870" s="40">
        <v>30</v>
      </c>
      <c r="W870" s="42">
        <f t="shared" si="117"/>
        <v>6.666666666666667</v>
      </c>
      <c r="X870" s="49">
        <v>200</v>
      </c>
      <c r="Y870" s="42">
        <f t="shared" si="110"/>
        <v>1647.3333333333333</v>
      </c>
      <c r="Z870" s="42">
        <f t="shared" si="111"/>
        <v>32499.999999999996</v>
      </c>
      <c r="AA870" s="42">
        <f t="shared" si="112"/>
        <v>-29933.933333333331</v>
      </c>
    </row>
    <row r="871" spans="1:27" hidden="1" x14ac:dyDescent="0.3">
      <c r="A871" s="40">
        <v>288</v>
      </c>
      <c r="B871" s="40" t="s">
        <v>10</v>
      </c>
      <c r="C871" s="40" t="s">
        <v>657</v>
      </c>
      <c r="D871" s="40" t="s">
        <v>658</v>
      </c>
      <c r="E871" s="121">
        <v>120.13</v>
      </c>
      <c r="F871" s="77" t="s">
        <v>1905</v>
      </c>
      <c r="G871" s="77" t="s">
        <v>661</v>
      </c>
      <c r="H871" s="40">
        <v>28</v>
      </c>
      <c r="I871" s="48">
        <v>43420</v>
      </c>
      <c r="J871" s="48">
        <v>43455</v>
      </c>
      <c r="K871" s="48">
        <v>43561</v>
      </c>
      <c r="L871" s="121">
        <v>35</v>
      </c>
      <c r="M871" s="121">
        <v>141</v>
      </c>
      <c r="N871" s="40">
        <v>8480</v>
      </c>
      <c r="O871" s="42">
        <f t="shared" si="115"/>
        <v>74835.999999999985</v>
      </c>
      <c r="P871" s="42">
        <v>6</v>
      </c>
      <c r="Q871" s="75">
        <f t="shared" si="116"/>
        <v>271.95467422096317</v>
      </c>
      <c r="R871" s="42">
        <v>16.25</v>
      </c>
      <c r="S871" s="42">
        <f t="shared" si="109"/>
        <v>2400</v>
      </c>
      <c r="T871" s="49">
        <v>4420</v>
      </c>
      <c r="U871" s="121">
        <v>600</v>
      </c>
      <c r="V871" s="40">
        <v>30</v>
      </c>
      <c r="W871" s="42">
        <f t="shared" si="117"/>
        <v>20</v>
      </c>
      <c r="X871" s="49">
        <v>560</v>
      </c>
      <c r="Y871" s="42">
        <f t="shared" si="110"/>
        <v>4942</v>
      </c>
      <c r="Z871" s="42">
        <f t="shared" si="111"/>
        <v>39000</v>
      </c>
      <c r="AA871" s="42">
        <f t="shared" si="112"/>
        <v>-35835.999999999985</v>
      </c>
    </row>
    <row r="872" spans="1:27" hidden="1" x14ac:dyDescent="0.3">
      <c r="A872" s="40">
        <v>289</v>
      </c>
      <c r="B872" s="40" t="s">
        <v>10</v>
      </c>
      <c r="C872" s="40" t="s">
        <v>657</v>
      </c>
      <c r="D872" s="40" t="s">
        <v>658</v>
      </c>
      <c r="E872" s="121">
        <v>120.18</v>
      </c>
      <c r="F872" s="77" t="s">
        <v>1906</v>
      </c>
      <c r="G872" s="77" t="s">
        <v>662</v>
      </c>
      <c r="H872" s="40">
        <v>30</v>
      </c>
      <c r="I872" s="48">
        <v>43418</v>
      </c>
      <c r="J872" s="48">
        <v>43449</v>
      </c>
      <c r="K872" s="48">
        <v>43558</v>
      </c>
      <c r="L872" s="121">
        <v>31</v>
      </c>
      <c r="M872" s="121">
        <v>140</v>
      </c>
      <c r="N872" s="40">
        <v>7880</v>
      </c>
      <c r="O872" s="42">
        <f t="shared" si="115"/>
        <v>64904.933333333334</v>
      </c>
      <c r="P872" s="42">
        <v>6</v>
      </c>
      <c r="Q872" s="75">
        <f t="shared" si="116"/>
        <v>291.3800080938891</v>
      </c>
      <c r="R872" s="42">
        <v>16.25</v>
      </c>
      <c r="S872" s="42">
        <f t="shared" si="109"/>
        <v>2400</v>
      </c>
      <c r="T872" s="49">
        <v>3932</v>
      </c>
      <c r="U872" s="121">
        <v>200</v>
      </c>
      <c r="V872" s="40">
        <v>30</v>
      </c>
      <c r="W872" s="42">
        <f t="shared" si="117"/>
        <v>6.666666666666667</v>
      </c>
      <c r="X872" s="49">
        <v>200</v>
      </c>
      <c r="Y872" s="42">
        <f t="shared" si="110"/>
        <v>1647.3333333333333</v>
      </c>
      <c r="Z872" s="42">
        <f t="shared" si="111"/>
        <v>39000</v>
      </c>
      <c r="AA872" s="42">
        <f t="shared" si="112"/>
        <v>-25904.933333333334</v>
      </c>
    </row>
    <row r="873" spans="1:27" hidden="1" x14ac:dyDescent="0.3">
      <c r="A873" s="40">
        <v>290</v>
      </c>
      <c r="B873" s="40" t="s">
        <v>10</v>
      </c>
      <c r="C873" s="40" t="s">
        <v>657</v>
      </c>
      <c r="D873" s="40" t="s">
        <v>658</v>
      </c>
      <c r="E873" s="121">
        <v>120.2</v>
      </c>
      <c r="F873" s="77" t="s">
        <v>1907</v>
      </c>
      <c r="G873" s="77" t="s">
        <v>663</v>
      </c>
      <c r="H873" s="40">
        <v>28</v>
      </c>
      <c r="I873" s="48">
        <v>43419</v>
      </c>
      <c r="J873" s="48">
        <v>43451</v>
      </c>
      <c r="K873" s="48">
        <v>43559</v>
      </c>
      <c r="L873" s="121">
        <v>32</v>
      </c>
      <c r="M873" s="121">
        <v>140</v>
      </c>
      <c r="N873" s="40">
        <v>7580</v>
      </c>
      <c r="O873" s="42">
        <f t="shared" si="115"/>
        <v>66893.5</v>
      </c>
      <c r="P873" s="42">
        <v>6</v>
      </c>
      <c r="Q873" s="75">
        <f t="shared" si="116"/>
        <v>271.95467422096317</v>
      </c>
      <c r="R873" s="42">
        <v>16.25</v>
      </c>
      <c r="S873" s="42">
        <f t="shared" si="109"/>
        <v>2400</v>
      </c>
      <c r="T873" s="49">
        <v>4420</v>
      </c>
      <c r="U873" s="121">
        <v>640</v>
      </c>
      <c r="V873" s="40">
        <v>30</v>
      </c>
      <c r="W873" s="42">
        <f t="shared" si="117"/>
        <v>21.333333333333332</v>
      </c>
      <c r="X873" s="49">
        <v>597.33333333333326</v>
      </c>
      <c r="Y873" s="42">
        <f t="shared" si="110"/>
        <v>5271.4666666666662</v>
      </c>
      <c r="Z873" s="42">
        <f t="shared" si="111"/>
        <v>39000</v>
      </c>
      <c r="AA873" s="42">
        <f t="shared" si="112"/>
        <v>-27893.5</v>
      </c>
    </row>
    <row r="874" spans="1:27" hidden="1" x14ac:dyDescent="0.3">
      <c r="A874" s="40">
        <v>291</v>
      </c>
      <c r="B874" s="40" t="s">
        <v>10</v>
      </c>
      <c r="C874" s="40" t="s">
        <v>607</v>
      </c>
      <c r="D874" s="40" t="s">
        <v>608</v>
      </c>
      <c r="E874" s="42">
        <v>118.2</v>
      </c>
      <c r="F874" s="77" t="s">
        <v>1908</v>
      </c>
      <c r="G874" s="77" t="s">
        <v>612</v>
      </c>
      <c r="H874" s="40">
        <v>33</v>
      </c>
      <c r="I874" s="48">
        <v>43434</v>
      </c>
      <c r="J874" s="48">
        <v>43468</v>
      </c>
      <c r="K874" s="121"/>
      <c r="L874" s="121">
        <v>34</v>
      </c>
      <c r="M874" s="121">
        <v>140</v>
      </c>
      <c r="N874" s="40">
        <v>7580</v>
      </c>
      <c r="O874" s="42">
        <f t="shared" si="115"/>
        <v>56758.121212121208</v>
      </c>
      <c r="P874" s="53"/>
      <c r="Q874" s="75">
        <f t="shared" si="116"/>
        <v>0</v>
      </c>
      <c r="R874" s="42">
        <v>16.25</v>
      </c>
      <c r="S874" s="42">
        <f t="shared" si="109"/>
        <v>0</v>
      </c>
      <c r="T874" s="49">
        <v>4420</v>
      </c>
      <c r="U874" s="78"/>
      <c r="V874" s="78"/>
      <c r="W874" s="53"/>
      <c r="X874" s="49">
        <v>597.33333333333326</v>
      </c>
      <c r="Y874" s="42">
        <f t="shared" si="110"/>
        <v>4472.7595959595956</v>
      </c>
      <c r="Z874" s="42">
        <f t="shared" si="111"/>
        <v>0</v>
      </c>
      <c r="AA874" s="42">
        <f t="shared" si="112"/>
        <v>-56758.121212121208</v>
      </c>
    </row>
    <row r="875" spans="1:27" hidden="1" x14ac:dyDescent="0.3">
      <c r="A875" s="40">
        <v>292</v>
      </c>
      <c r="B875" s="40" t="s">
        <v>10</v>
      </c>
      <c r="C875" s="40" t="s">
        <v>664</v>
      </c>
      <c r="D875" s="40" t="s">
        <v>665</v>
      </c>
      <c r="E875" s="42">
        <v>108.2</v>
      </c>
      <c r="F875" s="77" t="s">
        <v>1909</v>
      </c>
      <c r="G875" s="77" t="s">
        <v>666</v>
      </c>
      <c r="H875" s="40">
        <v>30</v>
      </c>
      <c r="I875" s="48">
        <v>43434</v>
      </c>
      <c r="J875" s="48">
        <v>43464</v>
      </c>
      <c r="K875" s="48">
        <v>43576</v>
      </c>
      <c r="L875" s="121">
        <v>30</v>
      </c>
      <c r="M875" s="121">
        <v>142</v>
      </c>
      <c r="N875" s="40">
        <v>7780</v>
      </c>
      <c r="O875" s="42">
        <f t="shared" si="115"/>
        <v>64081.266666666663</v>
      </c>
      <c r="P875" s="42">
        <v>5</v>
      </c>
      <c r="Q875" s="75">
        <f t="shared" si="116"/>
        <v>242.81667341157424</v>
      </c>
      <c r="R875" s="42">
        <v>16.25</v>
      </c>
      <c r="S875" s="42">
        <f t="shared" si="109"/>
        <v>1999.9999999999998</v>
      </c>
      <c r="T875" s="49">
        <v>3946</v>
      </c>
      <c r="U875" s="121">
        <v>200</v>
      </c>
      <c r="V875" s="40">
        <v>30</v>
      </c>
      <c r="W875" s="42">
        <f t="shared" ref="W875:W891" si="118">U875/V875</f>
        <v>6.666666666666667</v>
      </c>
      <c r="X875" s="49">
        <v>200</v>
      </c>
      <c r="Y875" s="42">
        <f t="shared" si="110"/>
        <v>1647.3333333333333</v>
      </c>
      <c r="Z875" s="42">
        <f t="shared" si="111"/>
        <v>32499.999999999996</v>
      </c>
      <c r="AA875" s="42">
        <f t="shared" si="112"/>
        <v>-31581.266666666666</v>
      </c>
    </row>
    <row r="876" spans="1:27" hidden="1" x14ac:dyDescent="0.3">
      <c r="A876" s="40">
        <v>293</v>
      </c>
      <c r="B876" s="40" t="s">
        <v>10</v>
      </c>
      <c r="C876" s="40" t="s">
        <v>664</v>
      </c>
      <c r="D876" s="40" t="s">
        <v>665</v>
      </c>
      <c r="E876" s="121">
        <v>108.18</v>
      </c>
      <c r="F876" s="77" t="s">
        <v>1910</v>
      </c>
      <c r="G876" s="77" t="s">
        <v>667</v>
      </c>
      <c r="H876" s="40">
        <v>30</v>
      </c>
      <c r="I876" s="48">
        <v>43432</v>
      </c>
      <c r="J876" s="48">
        <v>43464</v>
      </c>
      <c r="K876" s="48">
        <v>43576</v>
      </c>
      <c r="L876" s="121">
        <v>32</v>
      </c>
      <c r="M876" s="121">
        <v>144</v>
      </c>
      <c r="N876" s="40">
        <v>7780</v>
      </c>
      <c r="O876" s="42">
        <f t="shared" si="115"/>
        <v>64081.266666666663</v>
      </c>
      <c r="P876" s="42">
        <v>5</v>
      </c>
      <c r="Q876" s="75">
        <f t="shared" si="116"/>
        <v>242.81667341157424</v>
      </c>
      <c r="R876" s="42">
        <v>16.25</v>
      </c>
      <c r="S876" s="42">
        <f t="shared" si="109"/>
        <v>1999.9999999999998</v>
      </c>
      <c r="T876" s="49">
        <v>3932</v>
      </c>
      <c r="U876" s="121">
        <v>200</v>
      </c>
      <c r="V876" s="40">
        <v>30</v>
      </c>
      <c r="W876" s="42">
        <f t="shared" si="118"/>
        <v>6.666666666666667</v>
      </c>
      <c r="X876" s="49">
        <v>200</v>
      </c>
      <c r="Y876" s="42">
        <f t="shared" si="110"/>
        <v>1647.3333333333333</v>
      </c>
      <c r="Z876" s="42">
        <f t="shared" si="111"/>
        <v>32499.999999999996</v>
      </c>
      <c r="AA876" s="42">
        <f t="shared" si="112"/>
        <v>-31581.266666666666</v>
      </c>
    </row>
    <row r="877" spans="1:27" hidden="1" x14ac:dyDescent="0.3">
      <c r="A877" s="40">
        <v>294</v>
      </c>
      <c r="B877" s="40" t="s">
        <v>10</v>
      </c>
      <c r="C877" s="40" t="s">
        <v>664</v>
      </c>
      <c r="D877" s="40" t="s">
        <v>665</v>
      </c>
      <c r="E877" s="121">
        <v>108.16</v>
      </c>
      <c r="F877" s="77" t="s">
        <v>1911</v>
      </c>
      <c r="G877" s="77" t="s">
        <v>668</v>
      </c>
      <c r="H877" s="40">
        <v>30</v>
      </c>
      <c r="I877" s="48">
        <v>43432</v>
      </c>
      <c r="J877" s="48">
        <v>43464</v>
      </c>
      <c r="K877" s="48">
        <v>43575</v>
      </c>
      <c r="L877" s="121">
        <v>32</v>
      </c>
      <c r="M877" s="121">
        <v>143</v>
      </c>
      <c r="N877" s="40">
        <v>7780</v>
      </c>
      <c r="O877" s="42">
        <f t="shared" si="115"/>
        <v>64081.266666666663</v>
      </c>
      <c r="P877" s="42">
        <v>5</v>
      </c>
      <c r="Q877" s="75">
        <f t="shared" si="116"/>
        <v>242.81667341157424</v>
      </c>
      <c r="R877" s="42">
        <v>16.25</v>
      </c>
      <c r="S877" s="42">
        <f t="shared" si="109"/>
        <v>1999.9999999999998</v>
      </c>
      <c r="T877" s="49">
        <v>3932</v>
      </c>
      <c r="U877" s="121">
        <v>200</v>
      </c>
      <c r="V877" s="40">
        <v>30</v>
      </c>
      <c r="W877" s="42">
        <f t="shared" si="118"/>
        <v>6.666666666666667</v>
      </c>
      <c r="X877" s="49">
        <v>200</v>
      </c>
      <c r="Y877" s="42">
        <f t="shared" si="110"/>
        <v>1647.3333333333333</v>
      </c>
      <c r="Z877" s="42">
        <f t="shared" si="111"/>
        <v>32499.999999999996</v>
      </c>
      <c r="AA877" s="42">
        <f t="shared" si="112"/>
        <v>-31581.266666666666</v>
      </c>
    </row>
    <row r="878" spans="1:27" hidden="1" x14ac:dyDescent="0.3">
      <c r="A878" s="40">
        <v>295</v>
      </c>
      <c r="B878" s="40" t="s">
        <v>10</v>
      </c>
      <c r="C878" s="40" t="s">
        <v>664</v>
      </c>
      <c r="D878" s="40" t="s">
        <v>665</v>
      </c>
      <c r="E878" s="121">
        <v>108.14</v>
      </c>
      <c r="F878" s="77" t="s">
        <v>1912</v>
      </c>
      <c r="G878" s="77" t="s">
        <v>669</v>
      </c>
      <c r="H878" s="40">
        <v>29</v>
      </c>
      <c r="I878" s="48">
        <v>43432</v>
      </c>
      <c r="J878" s="48">
        <v>43463</v>
      </c>
      <c r="K878" s="48">
        <v>43575</v>
      </c>
      <c r="L878" s="121">
        <v>31</v>
      </c>
      <c r="M878" s="121">
        <v>143</v>
      </c>
      <c r="N878" s="40">
        <v>7680</v>
      </c>
      <c r="O878" s="42">
        <f t="shared" si="115"/>
        <v>65438.896551724138</v>
      </c>
      <c r="P878" s="42">
        <v>5</v>
      </c>
      <c r="Q878" s="75">
        <f t="shared" si="116"/>
        <v>234.7227842978551</v>
      </c>
      <c r="R878" s="42">
        <v>16.25</v>
      </c>
      <c r="S878" s="42">
        <f t="shared" si="109"/>
        <v>1999.9999999999998</v>
      </c>
      <c r="T878" s="49">
        <v>3802</v>
      </c>
      <c r="U878" s="121">
        <v>160</v>
      </c>
      <c r="V878" s="40">
        <v>29</v>
      </c>
      <c r="W878" s="42">
        <f t="shared" si="118"/>
        <v>5.5172413793103452</v>
      </c>
      <c r="X878" s="49">
        <v>160</v>
      </c>
      <c r="Y878" s="42">
        <f t="shared" si="110"/>
        <v>1363.3103448275863</v>
      </c>
      <c r="Z878" s="42">
        <f t="shared" si="111"/>
        <v>32499.999999999996</v>
      </c>
      <c r="AA878" s="42">
        <f t="shared" si="112"/>
        <v>-32938.896551724145</v>
      </c>
    </row>
    <row r="879" spans="1:27" hidden="1" x14ac:dyDescent="0.3">
      <c r="A879" s="40">
        <v>296</v>
      </c>
      <c r="B879" s="40" t="s">
        <v>10</v>
      </c>
      <c r="C879" s="40" t="s">
        <v>664</v>
      </c>
      <c r="D879" s="40" t="s">
        <v>665</v>
      </c>
      <c r="E879" s="121">
        <v>108.12</v>
      </c>
      <c r="F879" s="77" t="s">
        <v>1913</v>
      </c>
      <c r="G879" s="77" t="s">
        <v>670</v>
      </c>
      <c r="H879" s="40">
        <v>28</v>
      </c>
      <c r="I879" s="48">
        <v>43433</v>
      </c>
      <c r="J879" s="48">
        <v>43467</v>
      </c>
      <c r="K879" s="48">
        <v>43575</v>
      </c>
      <c r="L879" s="121">
        <v>34</v>
      </c>
      <c r="M879" s="121">
        <v>142</v>
      </c>
      <c r="N879" s="40">
        <v>7590</v>
      </c>
      <c r="O879" s="42">
        <f t="shared" si="115"/>
        <v>66981.75</v>
      </c>
      <c r="P879" s="42">
        <v>5</v>
      </c>
      <c r="Q879" s="75">
        <f t="shared" si="116"/>
        <v>226.62889518413596</v>
      </c>
      <c r="R879" s="42">
        <v>16.25</v>
      </c>
      <c r="S879" s="42">
        <f t="shared" si="109"/>
        <v>1999.9999999999998</v>
      </c>
      <c r="T879" s="49">
        <v>3672</v>
      </c>
      <c r="U879" s="121">
        <v>160</v>
      </c>
      <c r="V879" s="40">
        <v>29</v>
      </c>
      <c r="W879" s="42">
        <f t="shared" si="118"/>
        <v>5.5172413793103452</v>
      </c>
      <c r="X879" s="49">
        <v>154.48275862068965</v>
      </c>
      <c r="Y879" s="42">
        <f t="shared" si="110"/>
        <v>1363.3103448275861</v>
      </c>
      <c r="Z879" s="42">
        <f t="shared" si="111"/>
        <v>32499.999999999996</v>
      </c>
      <c r="AA879" s="42">
        <f t="shared" si="112"/>
        <v>-34481.75</v>
      </c>
    </row>
    <row r="880" spans="1:27" hidden="1" x14ac:dyDescent="0.3">
      <c r="A880" s="40">
        <v>297</v>
      </c>
      <c r="B880" s="40" t="s">
        <v>10</v>
      </c>
      <c r="C880" s="40" t="s">
        <v>664</v>
      </c>
      <c r="D880" s="40" t="s">
        <v>665</v>
      </c>
      <c r="E880" s="42">
        <v>108.1</v>
      </c>
      <c r="F880" s="77" t="s">
        <v>1914</v>
      </c>
      <c r="G880" s="77" t="s">
        <v>671</v>
      </c>
      <c r="H880" s="40">
        <v>30</v>
      </c>
      <c r="I880" s="48">
        <v>43434</v>
      </c>
      <c r="J880" s="48">
        <v>43464</v>
      </c>
      <c r="K880" s="48">
        <v>43576</v>
      </c>
      <c r="L880" s="121">
        <v>30</v>
      </c>
      <c r="M880" s="121">
        <v>142</v>
      </c>
      <c r="N880" s="40">
        <v>7780</v>
      </c>
      <c r="O880" s="42">
        <f t="shared" si="115"/>
        <v>64081.266666666663</v>
      </c>
      <c r="P880" s="42">
        <v>4</v>
      </c>
      <c r="Q880" s="75">
        <f t="shared" si="116"/>
        <v>194.25333872925938</v>
      </c>
      <c r="R880" s="42">
        <v>16.25</v>
      </c>
      <c r="S880" s="42">
        <f t="shared" si="109"/>
        <v>1599.9999999999995</v>
      </c>
      <c r="T880" s="49">
        <v>3157</v>
      </c>
      <c r="U880" s="121">
        <v>120</v>
      </c>
      <c r="V880" s="40">
        <v>30</v>
      </c>
      <c r="W880" s="42">
        <f t="shared" si="118"/>
        <v>4</v>
      </c>
      <c r="X880" s="49">
        <v>120</v>
      </c>
      <c r="Y880" s="42">
        <f t="shared" si="110"/>
        <v>988.4</v>
      </c>
      <c r="Z880" s="42">
        <f t="shared" si="111"/>
        <v>25999.999999999993</v>
      </c>
      <c r="AA880" s="42">
        <f t="shared" si="112"/>
        <v>-38081.26666666667</v>
      </c>
    </row>
    <row r="881" spans="1:27" hidden="1" x14ac:dyDescent="0.3">
      <c r="A881" s="40">
        <v>298</v>
      </c>
      <c r="B881" s="40" t="s">
        <v>10</v>
      </c>
      <c r="C881" s="40" t="s">
        <v>664</v>
      </c>
      <c r="D881" s="40" t="s">
        <v>665</v>
      </c>
      <c r="E881" s="121">
        <v>108.8</v>
      </c>
      <c r="F881" s="77" t="s">
        <v>1915</v>
      </c>
      <c r="G881" s="77" t="s">
        <v>672</v>
      </c>
      <c r="H881" s="40">
        <v>30</v>
      </c>
      <c r="I881" s="48">
        <v>43434</v>
      </c>
      <c r="J881" s="48">
        <v>43464</v>
      </c>
      <c r="K881" s="48">
        <v>43576</v>
      </c>
      <c r="L881" s="121">
        <v>30</v>
      </c>
      <c r="M881" s="121">
        <v>142</v>
      </c>
      <c r="N881" s="40">
        <v>7680</v>
      </c>
      <c r="O881" s="42">
        <f t="shared" si="115"/>
        <v>63257.599999999999</v>
      </c>
      <c r="P881" s="42">
        <v>5</v>
      </c>
      <c r="Q881" s="75">
        <f t="shared" si="116"/>
        <v>242.81667341157424</v>
      </c>
      <c r="R881" s="42">
        <v>16.25</v>
      </c>
      <c r="S881" s="42">
        <f t="shared" si="109"/>
        <v>1999.9999999999998</v>
      </c>
      <c r="T881" s="49">
        <v>3946</v>
      </c>
      <c r="U881" s="121">
        <v>200</v>
      </c>
      <c r="V881" s="40">
        <v>30</v>
      </c>
      <c r="W881" s="42">
        <f t="shared" si="118"/>
        <v>6.666666666666667</v>
      </c>
      <c r="X881" s="49">
        <v>200</v>
      </c>
      <c r="Y881" s="42">
        <f t="shared" si="110"/>
        <v>1647.3333333333333</v>
      </c>
      <c r="Z881" s="42">
        <f t="shared" si="111"/>
        <v>32499.999999999996</v>
      </c>
      <c r="AA881" s="42">
        <f t="shared" si="112"/>
        <v>-30757.600000000002</v>
      </c>
    </row>
    <row r="882" spans="1:27" hidden="1" x14ac:dyDescent="0.3">
      <c r="A882" s="40">
        <v>299</v>
      </c>
      <c r="B882" s="40" t="s">
        <v>10</v>
      </c>
      <c r="C882" s="40" t="s">
        <v>664</v>
      </c>
      <c r="D882" s="40" t="s">
        <v>665</v>
      </c>
      <c r="E882" s="121">
        <v>108.6</v>
      </c>
      <c r="F882" s="77" t="s">
        <v>1916</v>
      </c>
      <c r="G882" s="77" t="s">
        <v>673</v>
      </c>
      <c r="H882" s="40">
        <v>30</v>
      </c>
      <c r="I882" s="48">
        <v>43432</v>
      </c>
      <c r="J882" s="48">
        <v>43466</v>
      </c>
      <c r="K882" s="48">
        <v>43574</v>
      </c>
      <c r="L882" s="121">
        <v>34</v>
      </c>
      <c r="M882" s="121">
        <v>142</v>
      </c>
      <c r="N882" s="40">
        <v>8280</v>
      </c>
      <c r="O882" s="42">
        <f t="shared" si="115"/>
        <v>68199.599999999991</v>
      </c>
      <c r="P882" s="42">
        <v>5</v>
      </c>
      <c r="Q882" s="75">
        <f t="shared" si="116"/>
        <v>242.81667341157424</v>
      </c>
      <c r="R882" s="42">
        <v>16.25</v>
      </c>
      <c r="S882" s="42">
        <f t="shared" si="109"/>
        <v>1999.9999999999998</v>
      </c>
      <c r="T882" s="49">
        <v>3946</v>
      </c>
      <c r="U882" s="121">
        <v>200</v>
      </c>
      <c r="V882" s="40">
        <v>30</v>
      </c>
      <c r="W882" s="42">
        <f t="shared" si="118"/>
        <v>6.666666666666667</v>
      </c>
      <c r="X882" s="49">
        <v>200</v>
      </c>
      <c r="Y882" s="42">
        <f t="shared" si="110"/>
        <v>1647.3333333333333</v>
      </c>
      <c r="Z882" s="42">
        <f t="shared" si="111"/>
        <v>32499.999999999996</v>
      </c>
      <c r="AA882" s="42">
        <f t="shared" si="112"/>
        <v>-35699.599999999991</v>
      </c>
    </row>
    <row r="883" spans="1:27" hidden="1" x14ac:dyDescent="0.3">
      <c r="A883" s="40">
        <v>300</v>
      </c>
      <c r="B883" s="40" t="s">
        <v>10</v>
      </c>
      <c r="C883" s="40" t="s">
        <v>664</v>
      </c>
      <c r="D883" s="40" t="s">
        <v>665</v>
      </c>
      <c r="E883" s="121">
        <v>108.4</v>
      </c>
      <c r="F883" s="77" t="s">
        <v>1917</v>
      </c>
      <c r="G883" s="77" t="s">
        <v>674</v>
      </c>
      <c r="H883" s="40">
        <v>30</v>
      </c>
      <c r="I883" s="48">
        <v>43429</v>
      </c>
      <c r="J883" s="48">
        <v>43464</v>
      </c>
      <c r="K883" s="48">
        <v>43571</v>
      </c>
      <c r="L883" s="121">
        <v>35</v>
      </c>
      <c r="M883" s="121">
        <v>142</v>
      </c>
      <c r="N883" s="40">
        <v>8280</v>
      </c>
      <c r="O883" s="42">
        <f t="shared" si="115"/>
        <v>68199.599999999991</v>
      </c>
      <c r="P883" s="42">
        <v>5</v>
      </c>
      <c r="Q883" s="75">
        <f t="shared" si="116"/>
        <v>242.81667341157424</v>
      </c>
      <c r="R883" s="42">
        <v>16.25</v>
      </c>
      <c r="S883" s="42">
        <f t="shared" si="109"/>
        <v>1999.9999999999998</v>
      </c>
      <c r="T883" s="49">
        <v>3946</v>
      </c>
      <c r="U883" s="121">
        <v>200</v>
      </c>
      <c r="V883" s="40">
        <v>30</v>
      </c>
      <c r="W883" s="42">
        <f t="shared" si="118"/>
        <v>6.666666666666667</v>
      </c>
      <c r="X883" s="49">
        <v>200</v>
      </c>
      <c r="Y883" s="42">
        <f t="shared" si="110"/>
        <v>1647.3333333333333</v>
      </c>
      <c r="Z883" s="42">
        <f t="shared" si="111"/>
        <v>32499.999999999996</v>
      </c>
      <c r="AA883" s="42">
        <f t="shared" si="112"/>
        <v>-35699.599999999991</v>
      </c>
    </row>
    <row r="884" spans="1:27" hidden="1" x14ac:dyDescent="0.3">
      <c r="A884" s="40">
        <v>301</v>
      </c>
      <c r="B884" s="40" t="s">
        <v>10</v>
      </c>
      <c r="C884" s="40" t="s">
        <v>664</v>
      </c>
      <c r="D884" s="40" t="s">
        <v>665</v>
      </c>
      <c r="E884" s="121">
        <v>108.2</v>
      </c>
      <c r="F884" s="77" t="s">
        <v>1918</v>
      </c>
      <c r="G884" s="77" t="s">
        <v>675</v>
      </c>
      <c r="H884" s="40">
        <v>28</v>
      </c>
      <c r="I884" s="48">
        <v>43434</v>
      </c>
      <c r="J884" s="48">
        <v>43467</v>
      </c>
      <c r="K884" s="48">
        <v>43576</v>
      </c>
      <c r="L884" s="121">
        <v>33</v>
      </c>
      <c r="M884" s="121">
        <v>142</v>
      </c>
      <c r="N884" s="40">
        <v>7680</v>
      </c>
      <c r="O884" s="42">
        <f t="shared" si="115"/>
        <v>67776</v>
      </c>
      <c r="P884" s="42">
        <v>5</v>
      </c>
      <c r="Q884" s="75">
        <f t="shared" si="116"/>
        <v>226.62889518413596</v>
      </c>
      <c r="R884" s="42">
        <v>16.25</v>
      </c>
      <c r="S884" s="42">
        <f t="shared" si="109"/>
        <v>1999.9999999999998</v>
      </c>
      <c r="T884" s="49">
        <v>3815</v>
      </c>
      <c r="U884" s="121">
        <v>160</v>
      </c>
      <c r="V884" s="40">
        <v>29</v>
      </c>
      <c r="W884" s="42">
        <f t="shared" si="118"/>
        <v>5.5172413793103452</v>
      </c>
      <c r="X884" s="49">
        <v>154.48275862068965</v>
      </c>
      <c r="Y884" s="42">
        <f t="shared" si="110"/>
        <v>1363.3103448275861</v>
      </c>
      <c r="Z884" s="42">
        <f t="shared" si="111"/>
        <v>32499.999999999996</v>
      </c>
      <c r="AA884" s="42">
        <f t="shared" si="112"/>
        <v>-35276</v>
      </c>
    </row>
    <row r="885" spans="1:27" hidden="1" x14ac:dyDescent="0.3">
      <c r="A885" s="40">
        <v>302</v>
      </c>
      <c r="B885" s="40" t="s">
        <v>10</v>
      </c>
      <c r="C885" s="40" t="s">
        <v>664</v>
      </c>
      <c r="D885" s="40" t="s">
        <v>665</v>
      </c>
      <c r="E885" s="121">
        <v>108.2</v>
      </c>
      <c r="F885" s="77" t="s">
        <v>1916</v>
      </c>
      <c r="G885" s="77" t="s">
        <v>673</v>
      </c>
      <c r="H885" s="40">
        <v>29</v>
      </c>
      <c r="I885" s="48">
        <v>43434</v>
      </c>
      <c r="J885" s="48">
        <v>43467</v>
      </c>
      <c r="K885" s="48">
        <v>43576</v>
      </c>
      <c r="L885" s="121">
        <v>33</v>
      </c>
      <c r="M885" s="121">
        <v>142</v>
      </c>
      <c r="N885" s="40">
        <v>7680</v>
      </c>
      <c r="O885" s="42">
        <f t="shared" si="115"/>
        <v>65438.896551724138</v>
      </c>
      <c r="P885" s="42">
        <v>5</v>
      </c>
      <c r="Q885" s="75">
        <f t="shared" si="116"/>
        <v>234.7227842978551</v>
      </c>
      <c r="R885" s="42">
        <v>16.25</v>
      </c>
      <c r="S885" s="42">
        <f t="shared" si="109"/>
        <v>1999.9999999999998</v>
      </c>
      <c r="T885" s="49">
        <v>3815</v>
      </c>
      <c r="U885" s="121">
        <v>160</v>
      </c>
      <c r="V885" s="40">
        <v>29</v>
      </c>
      <c r="W885" s="42">
        <f t="shared" si="118"/>
        <v>5.5172413793103452</v>
      </c>
      <c r="X885" s="49">
        <v>160</v>
      </c>
      <c r="Y885" s="42">
        <f t="shared" si="110"/>
        <v>1363.3103448275863</v>
      </c>
      <c r="Z885" s="42">
        <f t="shared" si="111"/>
        <v>32499.999999999996</v>
      </c>
      <c r="AA885" s="42">
        <f t="shared" si="112"/>
        <v>-32938.896551724145</v>
      </c>
    </row>
    <row r="886" spans="1:27" hidden="1" x14ac:dyDescent="0.3">
      <c r="A886" s="40">
        <v>303</v>
      </c>
      <c r="B886" s="40" t="s">
        <v>10</v>
      </c>
      <c r="C886" s="40" t="s">
        <v>676</v>
      </c>
      <c r="D886" s="40" t="s">
        <v>677</v>
      </c>
      <c r="E886" s="121">
        <v>111.25</v>
      </c>
      <c r="F886" s="77" t="s">
        <v>1919</v>
      </c>
      <c r="G886" s="77" t="s">
        <v>678</v>
      </c>
      <c r="H886" s="40">
        <v>28</v>
      </c>
      <c r="I886" s="48">
        <v>43417</v>
      </c>
      <c r="J886" s="48">
        <v>43448</v>
      </c>
      <c r="K886" s="48">
        <v>43559</v>
      </c>
      <c r="L886" s="121">
        <v>31</v>
      </c>
      <c r="M886" s="121">
        <v>142</v>
      </c>
      <c r="N886" s="40">
        <v>8570</v>
      </c>
      <c r="O886" s="42">
        <f t="shared" si="115"/>
        <v>75630.25</v>
      </c>
      <c r="P886" s="79">
        <v>6.2</v>
      </c>
      <c r="Q886" s="75">
        <f t="shared" si="116"/>
        <v>281.01983002832861</v>
      </c>
      <c r="R886" s="42">
        <f t="shared" ref="R886:R917" si="119">T886/Q886</f>
        <v>16.546875</v>
      </c>
      <c r="S886" s="42">
        <f t="shared" si="109"/>
        <v>2480</v>
      </c>
      <c r="T886" s="49">
        <v>4650</v>
      </c>
      <c r="U886" s="121">
        <v>640</v>
      </c>
      <c r="V886" s="40">
        <v>30</v>
      </c>
      <c r="W886" s="42">
        <f t="shared" si="118"/>
        <v>21.333333333333332</v>
      </c>
      <c r="X886" s="49">
        <v>597.33333333333326</v>
      </c>
      <c r="Y886" s="42">
        <f t="shared" si="110"/>
        <v>5271.4666666666662</v>
      </c>
      <c r="Z886" s="42">
        <f t="shared" si="111"/>
        <v>41036.25</v>
      </c>
      <c r="AA886" s="42">
        <f t="shared" si="112"/>
        <v>-34594</v>
      </c>
    </row>
    <row r="887" spans="1:27" hidden="1" x14ac:dyDescent="0.3">
      <c r="A887" s="40">
        <v>304</v>
      </c>
      <c r="B887" s="40" t="s">
        <v>10</v>
      </c>
      <c r="C887" s="40" t="s">
        <v>676</v>
      </c>
      <c r="D887" s="40" t="s">
        <v>677</v>
      </c>
      <c r="E887" s="121">
        <v>111.1</v>
      </c>
      <c r="F887" s="77" t="s">
        <v>1920</v>
      </c>
      <c r="G887" s="77" t="s">
        <v>679</v>
      </c>
      <c r="H887" s="40">
        <v>35</v>
      </c>
      <c r="I887" s="48">
        <v>43416</v>
      </c>
      <c r="J887" s="48">
        <v>43447</v>
      </c>
      <c r="K887" s="48">
        <v>43557</v>
      </c>
      <c r="L887" s="121">
        <v>31</v>
      </c>
      <c r="M887" s="121">
        <v>141</v>
      </c>
      <c r="N887" s="40">
        <v>9080</v>
      </c>
      <c r="O887" s="42">
        <f t="shared" si="115"/>
        <v>64104.800000000003</v>
      </c>
      <c r="P887" s="42">
        <v>4.9000000000000004</v>
      </c>
      <c r="Q887" s="75">
        <f t="shared" si="116"/>
        <v>277.62039660056655</v>
      </c>
      <c r="R887" s="42">
        <f t="shared" si="119"/>
        <v>16.389285714285716</v>
      </c>
      <c r="S887" s="42">
        <f t="shared" si="109"/>
        <v>1959.9999999999998</v>
      </c>
      <c r="T887" s="49">
        <v>4550</v>
      </c>
      <c r="U887" s="121">
        <v>800</v>
      </c>
      <c r="V887" s="40">
        <v>30</v>
      </c>
      <c r="W887" s="42">
        <f t="shared" si="118"/>
        <v>26.666666666666668</v>
      </c>
      <c r="X887" s="49">
        <v>933.33333333333337</v>
      </c>
      <c r="Y887" s="42">
        <f t="shared" si="110"/>
        <v>6589.333333333333</v>
      </c>
      <c r="Z887" s="42">
        <f t="shared" si="111"/>
        <v>32123</v>
      </c>
      <c r="AA887" s="42">
        <f t="shared" si="112"/>
        <v>-31981.800000000003</v>
      </c>
    </row>
    <row r="888" spans="1:27" hidden="1" x14ac:dyDescent="0.3">
      <c r="A888" s="40">
        <v>305</v>
      </c>
      <c r="B888" s="40" t="s">
        <v>10</v>
      </c>
      <c r="C888" s="40" t="s">
        <v>680</v>
      </c>
      <c r="D888" s="40" t="s">
        <v>677</v>
      </c>
      <c r="E888" s="121">
        <v>110.1</v>
      </c>
      <c r="F888" s="77" t="s">
        <v>1921</v>
      </c>
      <c r="G888" s="77" t="s">
        <v>681</v>
      </c>
      <c r="H888" s="40">
        <v>35</v>
      </c>
      <c r="I888" s="48">
        <v>43418</v>
      </c>
      <c r="J888" s="48">
        <v>43449</v>
      </c>
      <c r="K888" s="48">
        <v>43558</v>
      </c>
      <c r="L888" s="121">
        <v>31</v>
      </c>
      <c r="M888" s="121">
        <v>140</v>
      </c>
      <c r="N888" s="40">
        <v>8520</v>
      </c>
      <c r="O888" s="42">
        <f t="shared" si="115"/>
        <v>60151.199999999997</v>
      </c>
      <c r="P888" s="42">
        <v>14.1</v>
      </c>
      <c r="Q888" s="75">
        <f t="shared" si="116"/>
        <v>798.86685552407937</v>
      </c>
      <c r="R888" s="42">
        <f t="shared" si="119"/>
        <v>16.273049645390071</v>
      </c>
      <c r="S888" s="42">
        <f t="shared" si="109"/>
        <v>5640</v>
      </c>
      <c r="T888" s="49">
        <v>13000</v>
      </c>
      <c r="U888" s="121">
        <v>720</v>
      </c>
      <c r="V888" s="40">
        <v>30</v>
      </c>
      <c r="W888" s="42">
        <f t="shared" si="118"/>
        <v>24</v>
      </c>
      <c r="X888" s="49">
        <v>840</v>
      </c>
      <c r="Y888" s="42">
        <f t="shared" si="110"/>
        <v>5930.4</v>
      </c>
      <c r="Z888" s="42">
        <f t="shared" si="111"/>
        <v>91780</v>
      </c>
      <c r="AA888" s="42">
        <f t="shared" si="112"/>
        <v>31628.800000000003</v>
      </c>
    </row>
    <row r="889" spans="1:27" hidden="1" x14ac:dyDescent="0.3">
      <c r="A889" s="40">
        <v>306</v>
      </c>
      <c r="B889" s="40" t="s">
        <v>10</v>
      </c>
      <c r="C889" s="40" t="s">
        <v>680</v>
      </c>
      <c r="D889" s="40" t="s">
        <v>677</v>
      </c>
      <c r="E889" s="121">
        <v>110.4</v>
      </c>
      <c r="F889" s="77" t="s">
        <v>1922</v>
      </c>
      <c r="G889" s="77" t="s">
        <v>682</v>
      </c>
      <c r="H889" s="40">
        <v>28</v>
      </c>
      <c r="I889" s="48">
        <v>43424</v>
      </c>
      <c r="J889" s="48">
        <v>43459</v>
      </c>
      <c r="K889" s="48">
        <v>43570</v>
      </c>
      <c r="L889" s="121">
        <v>35</v>
      </c>
      <c r="M889" s="121">
        <v>146</v>
      </c>
      <c r="N889" s="40">
        <v>8670</v>
      </c>
      <c r="O889" s="42">
        <f t="shared" si="115"/>
        <v>76512.75</v>
      </c>
      <c r="P889" s="42">
        <v>6.2</v>
      </c>
      <c r="Q889" s="75">
        <f t="shared" si="116"/>
        <v>281.01983002832861</v>
      </c>
      <c r="R889" s="42">
        <f t="shared" si="119"/>
        <v>16.191028225806452</v>
      </c>
      <c r="S889" s="42">
        <f t="shared" si="109"/>
        <v>2480</v>
      </c>
      <c r="T889" s="49">
        <v>4550</v>
      </c>
      <c r="U889" s="121">
        <v>780</v>
      </c>
      <c r="V889" s="40">
        <v>28</v>
      </c>
      <c r="W889" s="42">
        <f t="shared" si="118"/>
        <v>27.857142857142858</v>
      </c>
      <c r="X889" s="49">
        <v>780</v>
      </c>
      <c r="Y889" s="42">
        <f t="shared" si="110"/>
        <v>6883.5</v>
      </c>
      <c r="Z889" s="42">
        <f t="shared" si="111"/>
        <v>40153.75</v>
      </c>
      <c r="AA889" s="42">
        <f t="shared" si="112"/>
        <v>-36359</v>
      </c>
    </row>
    <row r="890" spans="1:27" hidden="1" x14ac:dyDescent="0.3">
      <c r="A890" s="40">
        <v>307</v>
      </c>
      <c r="B890" s="40" t="s">
        <v>10</v>
      </c>
      <c r="C890" s="40" t="s">
        <v>680</v>
      </c>
      <c r="D890" s="40" t="s">
        <v>677</v>
      </c>
      <c r="E890" s="121">
        <v>110.15</v>
      </c>
      <c r="F890" s="77" t="s">
        <v>1923</v>
      </c>
      <c r="G890" s="77" t="s">
        <v>683</v>
      </c>
      <c r="H890" s="40">
        <v>30</v>
      </c>
      <c r="I890" s="48">
        <v>43416</v>
      </c>
      <c r="J890" s="48">
        <v>43461</v>
      </c>
      <c r="K890" s="48">
        <v>43571</v>
      </c>
      <c r="L890" s="121">
        <v>45</v>
      </c>
      <c r="M890" s="121">
        <v>155</v>
      </c>
      <c r="N890" s="40">
        <v>8720</v>
      </c>
      <c r="O890" s="42">
        <f t="shared" si="115"/>
        <v>71823.733333333337</v>
      </c>
      <c r="P890" s="42">
        <v>7.4</v>
      </c>
      <c r="Q890" s="75">
        <f t="shared" si="116"/>
        <v>359.3686766491299</v>
      </c>
      <c r="R890" s="42">
        <f t="shared" si="119"/>
        <v>16.278547297297298</v>
      </c>
      <c r="S890" s="42">
        <f t="shared" si="109"/>
        <v>2960</v>
      </c>
      <c r="T890" s="49">
        <v>5850</v>
      </c>
      <c r="U890" s="121">
        <v>680</v>
      </c>
      <c r="V890" s="40">
        <v>30</v>
      </c>
      <c r="W890" s="42">
        <f t="shared" si="118"/>
        <v>22.666666666666668</v>
      </c>
      <c r="X890" s="49">
        <v>680</v>
      </c>
      <c r="Y890" s="42">
        <f t="shared" si="110"/>
        <v>5600.9333333333334</v>
      </c>
      <c r="Z890" s="42">
        <f t="shared" si="111"/>
        <v>48184.5</v>
      </c>
      <c r="AA890" s="42">
        <f t="shared" si="112"/>
        <v>-23639.233333333337</v>
      </c>
    </row>
    <row r="891" spans="1:27" hidden="1" x14ac:dyDescent="0.3">
      <c r="A891" s="40">
        <v>308</v>
      </c>
      <c r="B891" s="40" t="s">
        <v>10</v>
      </c>
      <c r="C891" s="40" t="s">
        <v>680</v>
      </c>
      <c r="D891" s="40" t="s">
        <v>677</v>
      </c>
      <c r="E891" s="121">
        <v>110.7</v>
      </c>
      <c r="F891" s="77" t="s">
        <v>1924</v>
      </c>
      <c r="G891" s="77" t="s">
        <v>684</v>
      </c>
      <c r="H891" s="40">
        <v>30</v>
      </c>
      <c r="I891" s="48">
        <v>43424</v>
      </c>
      <c r="J891" s="48">
        <v>43459</v>
      </c>
      <c r="K891" s="48">
        <v>43570</v>
      </c>
      <c r="L891" s="121">
        <v>35</v>
      </c>
      <c r="M891" s="121">
        <v>146</v>
      </c>
      <c r="N891" s="40">
        <v>8900</v>
      </c>
      <c r="O891" s="42">
        <f t="shared" si="115"/>
        <v>73306.333333333343</v>
      </c>
      <c r="P891" s="42">
        <v>6.6</v>
      </c>
      <c r="Q891" s="75">
        <f t="shared" si="116"/>
        <v>320.51800890327803</v>
      </c>
      <c r="R891" s="42">
        <f t="shared" si="119"/>
        <v>16.223737373737375</v>
      </c>
      <c r="S891" s="42">
        <f t="shared" si="109"/>
        <v>2640</v>
      </c>
      <c r="T891" s="49">
        <v>5200</v>
      </c>
      <c r="U891" s="121">
        <v>780</v>
      </c>
      <c r="V891" s="40">
        <v>30</v>
      </c>
      <c r="W891" s="42">
        <f t="shared" si="118"/>
        <v>26</v>
      </c>
      <c r="X891" s="49">
        <v>780</v>
      </c>
      <c r="Y891" s="42">
        <f t="shared" si="110"/>
        <v>6424.5999999999995</v>
      </c>
      <c r="Z891" s="42">
        <f t="shared" si="111"/>
        <v>42830.666666666672</v>
      </c>
      <c r="AA891" s="42">
        <f t="shared" si="112"/>
        <v>-30475.666666666672</v>
      </c>
    </row>
    <row r="892" spans="1:27" hidden="1" x14ac:dyDescent="0.3">
      <c r="A892" s="40">
        <v>309</v>
      </c>
      <c r="B892" s="40" t="s">
        <v>10</v>
      </c>
      <c r="C892" s="40" t="s">
        <v>680</v>
      </c>
      <c r="D892" s="40" t="s">
        <v>677</v>
      </c>
      <c r="E892" s="121">
        <v>110.2</v>
      </c>
      <c r="F892" s="77" t="s">
        <v>1925</v>
      </c>
      <c r="G892" s="77" t="s">
        <v>685</v>
      </c>
      <c r="H892" s="40">
        <v>28</v>
      </c>
      <c r="I892" s="48">
        <v>43417</v>
      </c>
      <c r="J892" s="48">
        <v>43448</v>
      </c>
      <c r="K892" s="48">
        <v>43557</v>
      </c>
      <c r="L892" s="121">
        <v>31</v>
      </c>
      <c r="M892" s="121">
        <v>140</v>
      </c>
      <c r="N892" s="40">
        <v>8800</v>
      </c>
      <c r="O892" s="42">
        <f t="shared" si="115"/>
        <v>77660</v>
      </c>
      <c r="P892" s="42">
        <v>13.2</v>
      </c>
      <c r="Q892" s="75">
        <f t="shared" si="116"/>
        <v>598.300283286119</v>
      </c>
      <c r="R892" s="42">
        <f t="shared" si="119"/>
        <v>18.468986742424242</v>
      </c>
      <c r="S892" s="42">
        <f t="shared" si="109"/>
        <v>5280</v>
      </c>
      <c r="T892" s="49">
        <v>11050</v>
      </c>
      <c r="U892" s="121">
        <v>600</v>
      </c>
      <c r="V892" s="78"/>
      <c r="X892" s="49">
        <v>680</v>
      </c>
      <c r="Y892" s="42">
        <f t="shared" si="110"/>
        <v>6001</v>
      </c>
      <c r="Z892" s="42">
        <f t="shared" si="111"/>
        <v>97516.25</v>
      </c>
      <c r="AA892" s="42">
        <f t="shared" si="112"/>
        <v>19856.25</v>
      </c>
    </row>
    <row r="893" spans="1:27" hidden="1" x14ac:dyDescent="0.3">
      <c r="A893" s="40">
        <v>310</v>
      </c>
      <c r="B893" s="40" t="s">
        <v>10</v>
      </c>
      <c r="C893" s="40" t="s">
        <v>680</v>
      </c>
      <c r="D893" s="40" t="s">
        <v>677</v>
      </c>
      <c r="E893" s="121">
        <v>110.3</v>
      </c>
      <c r="F893" s="77" t="s">
        <v>1926</v>
      </c>
      <c r="G893" s="77" t="s">
        <v>684</v>
      </c>
      <c r="H893" s="40">
        <v>30</v>
      </c>
      <c r="I893" s="48">
        <v>43420</v>
      </c>
      <c r="J893" s="48">
        <v>43454</v>
      </c>
      <c r="K893" s="48">
        <v>43561</v>
      </c>
      <c r="L893" s="121">
        <v>34</v>
      </c>
      <c r="M893" s="121">
        <v>141</v>
      </c>
      <c r="N893" s="40">
        <v>9270</v>
      </c>
      <c r="O893" s="42">
        <f t="shared" si="115"/>
        <v>76353.899999999994</v>
      </c>
      <c r="P893" s="42">
        <v>14.8</v>
      </c>
      <c r="Q893" s="75">
        <f t="shared" si="116"/>
        <v>718.73735329825979</v>
      </c>
      <c r="R893" s="42">
        <f t="shared" si="119"/>
        <v>16.278547297297298</v>
      </c>
      <c r="S893" s="42">
        <f t="shared" si="109"/>
        <v>5920</v>
      </c>
      <c r="T893" s="49">
        <v>11700</v>
      </c>
      <c r="U893" s="121">
        <v>630</v>
      </c>
      <c r="V893" s="78"/>
      <c r="X893" s="49">
        <v>780</v>
      </c>
      <c r="Y893" s="42">
        <f t="shared" si="110"/>
        <v>6424.5999999999995</v>
      </c>
      <c r="Z893" s="42">
        <f t="shared" si="111"/>
        <v>96369</v>
      </c>
      <c r="AA893" s="42">
        <f t="shared" si="112"/>
        <v>20015.100000000006</v>
      </c>
    </row>
    <row r="894" spans="1:27" hidden="1" x14ac:dyDescent="0.3">
      <c r="A894" s="40">
        <v>327</v>
      </c>
      <c r="B894" s="40" t="s">
        <v>10</v>
      </c>
      <c r="C894" s="40" t="s">
        <v>704</v>
      </c>
      <c r="D894" s="40" t="s">
        <v>677</v>
      </c>
      <c r="E894" s="121">
        <v>112.2</v>
      </c>
      <c r="F894" s="77" t="s">
        <v>1943</v>
      </c>
      <c r="G894" s="77" t="s">
        <v>705</v>
      </c>
      <c r="H894" s="40">
        <v>28</v>
      </c>
      <c r="I894" s="48">
        <v>43426</v>
      </c>
      <c r="J894" s="48">
        <v>43457</v>
      </c>
      <c r="K894" s="48">
        <v>43565</v>
      </c>
      <c r="L894" s="121">
        <v>31</v>
      </c>
      <c r="M894" s="121">
        <v>139</v>
      </c>
      <c r="N894" s="40">
        <v>8490</v>
      </c>
      <c r="O894" s="42">
        <f t="shared" si="115"/>
        <v>74924.25</v>
      </c>
      <c r="P894" s="42">
        <v>16.8</v>
      </c>
      <c r="Q894" s="75">
        <f t="shared" si="116"/>
        <v>761.47308781869685</v>
      </c>
      <c r="R894" s="42">
        <f t="shared" si="119"/>
        <v>16.218563988095237</v>
      </c>
      <c r="S894" s="42">
        <f t="shared" si="109"/>
        <v>6720</v>
      </c>
      <c r="T894" s="49">
        <v>12350</v>
      </c>
      <c r="U894" s="121">
        <v>580</v>
      </c>
      <c r="V894" s="40">
        <v>28</v>
      </c>
      <c r="W894" s="42">
        <f t="shared" ref="W894:W899" si="120">U894/V894</f>
        <v>20.714285714285715</v>
      </c>
      <c r="X894" s="49">
        <v>580</v>
      </c>
      <c r="Y894" s="42">
        <f t="shared" si="110"/>
        <v>5118.5</v>
      </c>
      <c r="Z894" s="42">
        <f t="shared" si="111"/>
        <v>108988.75</v>
      </c>
      <c r="AA894" s="42">
        <f t="shared" si="112"/>
        <v>34064.5</v>
      </c>
    </row>
    <row r="895" spans="1:27" hidden="1" x14ac:dyDescent="0.3">
      <c r="A895" s="40">
        <v>328</v>
      </c>
      <c r="B895" s="40" t="s">
        <v>10</v>
      </c>
      <c r="C895" s="40" t="s">
        <v>704</v>
      </c>
      <c r="D895" s="40" t="s">
        <v>677</v>
      </c>
      <c r="E895" s="121">
        <v>112.1</v>
      </c>
      <c r="F895" s="77" t="s">
        <v>1944</v>
      </c>
      <c r="G895" s="77" t="s">
        <v>706</v>
      </c>
      <c r="H895" s="40">
        <v>30</v>
      </c>
      <c r="I895" s="48">
        <v>43425</v>
      </c>
      <c r="J895" s="48">
        <v>43457</v>
      </c>
      <c r="K895" s="48">
        <v>43563</v>
      </c>
      <c r="L895" s="121">
        <v>32</v>
      </c>
      <c r="M895" s="121">
        <v>138</v>
      </c>
      <c r="N895" s="40">
        <v>8390</v>
      </c>
      <c r="O895" s="42">
        <f t="shared" si="115"/>
        <v>69105.633333333331</v>
      </c>
      <c r="P895" s="42">
        <v>16.5</v>
      </c>
      <c r="Q895" s="75">
        <f t="shared" si="116"/>
        <v>801.29502225819499</v>
      </c>
      <c r="R895" s="42">
        <f t="shared" si="119"/>
        <v>16.223737373737375</v>
      </c>
      <c r="S895" s="42">
        <f t="shared" si="109"/>
        <v>6600</v>
      </c>
      <c r="T895" s="49">
        <v>13000</v>
      </c>
      <c r="U895" s="121">
        <v>690</v>
      </c>
      <c r="V895" s="40">
        <v>30</v>
      </c>
      <c r="W895" s="42">
        <f t="shared" si="120"/>
        <v>23</v>
      </c>
      <c r="X895" s="49">
        <v>690</v>
      </c>
      <c r="Y895" s="42">
        <f t="shared" si="110"/>
        <v>5683.3</v>
      </c>
      <c r="Z895" s="42">
        <f t="shared" si="111"/>
        <v>107076.66666666667</v>
      </c>
      <c r="AA895" s="42">
        <f t="shared" si="112"/>
        <v>37971.03333333334</v>
      </c>
    </row>
    <row r="896" spans="1:27" hidden="1" x14ac:dyDescent="0.3">
      <c r="A896" s="40">
        <v>329</v>
      </c>
      <c r="B896" s="40" t="s">
        <v>10</v>
      </c>
      <c r="C896" s="40" t="s">
        <v>704</v>
      </c>
      <c r="D896" s="40" t="s">
        <v>677</v>
      </c>
      <c r="E896" s="121">
        <v>112.5</v>
      </c>
      <c r="F896" s="77" t="s">
        <v>1945</v>
      </c>
      <c r="G896" s="77" t="s">
        <v>707</v>
      </c>
      <c r="H896" s="40">
        <v>28</v>
      </c>
      <c r="I896" s="48">
        <v>43425</v>
      </c>
      <c r="J896" s="48">
        <v>43456</v>
      </c>
      <c r="K896" s="48">
        <v>43564</v>
      </c>
      <c r="L896" s="121">
        <v>31</v>
      </c>
      <c r="M896" s="121">
        <v>139</v>
      </c>
      <c r="N896" s="40">
        <v>7790</v>
      </c>
      <c r="O896" s="42">
        <f t="shared" si="115"/>
        <v>68746.75</v>
      </c>
      <c r="P896" s="42">
        <v>6.5</v>
      </c>
      <c r="Q896" s="75">
        <f t="shared" ref="Q896:Q927" si="121">((P896*10000)/(25*247.1))*H896</f>
        <v>294.61756373937681</v>
      </c>
      <c r="R896" s="42">
        <f t="shared" si="119"/>
        <v>13.237499999999999</v>
      </c>
      <c r="S896" s="42">
        <f t="shared" si="109"/>
        <v>2600.0000000000005</v>
      </c>
      <c r="T896" s="49">
        <v>3900</v>
      </c>
      <c r="U896" s="121">
        <v>270</v>
      </c>
      <c r="W896" s="42" t="e">
        <f t="shared" si="120"/>
        <v>#DIV/0!</v>
      </c>
      <c r="X896" s="49">
        <v>690</v>
      </c>
      <c r="Y896" s="42">
        <f t="shared" si="110"/>
        <v>6089.25</v>
      </c>
      <c r="Z896" s="42">
        <f t="shared" si="111"/>
        <v>34417.5</v>
      </c>
      <c r="AA896" s="42">
        <f t="shared" si="112"/>
        <v>-34329.25</v>
      </c>
    </row>
    <row r="897" spans="1:27" hidden="1" x14ac:dyDescent="0.3">
      <c r="A897" s="40">
        <v>330</v>
      </c>
      <c r="B897" s="40" t="s">
        <v>10</v>
      </c>
      <c r="C897" s="40" t="s">
        <v>704</v>
      </c>
      <c r="D897" s="40" t="s">
        <v>677</v>
      </c>
      <c r="E897" s="121">
        <v>112.6</v>
      </c>
      <c r="F897" s="77" t="s">
        <v>1946</v>
      </c>
      <c r="G897" s="77" t="s">
        <v>708</v>
      </c>
      <c r="H897" s="40">
        <v>30</v>
      </c>
      <c r="I897" s="48">
        <v>43424</v>
      </c>
      <c r="J897" s="48">
        <v>43455</v>
      </c>
      <c r="K897" s="48">
        <v>43563</v>
      </c>
      <c r="L897" s="121">
        <v>31</v>
      </c>
      <c r="M897" s="121">
        <v>139</v>
      </c>
      <c r="N897" s="40">
        <v>8470</v>
      </c>
      <c r="O897" s="42">
        <f t="shared" si="115"/>
        <v>69764.566666666666</v>
      </c>
      <c r="P897" s="42">
        <v>5.8</v>
      </c>
      <c r="Q897" s="75">
        <f t="shared" si="121"/>
        <v>281.66734115742611</v>
      </c>
      <c r="R897" s="42">
        <f t="shared" si="119"/>
        <v>16.153807471264368</v>
      </c>
      <c r="S897" s="42">
        <f t="shared" si="109"/>
        <v>2319.9999999999995</v>
      </c>
      <c r="T897" s="49">
        <v>4550</v>
      </c>
      <c r="U897" s="121">
        <v>500</v>
      </c>
      <c r="V897" s="40">
        <v>30</v>
      </c>
      <c r="W897" s="42">
        <f t="shared" si="120"/>
        <v>16.666666666666668</v>
      </c>
      <c r="X897" s="49">
        <v>500.00000000000006</v>
      </c>
      <c r="Y897" s="42">
        <f t="shared" si="110"/>
        <v>4118.3333333333339</v>
      </c>
      <c r="Z897" s="42">
        <f t="shared" si="111"/>
        <v>37476.833333333328</v>
      </c>
      <c r="AA897" s="42">
        <f t="shared" si="112"/>
        <v>-32287.733333333337</v>
      </c>
    </row>
    <row r="898" spans="1:27" hidden="1" x14ac:dyDescent="0.3">
      <c r="A898" s="40">
        <v>331</v>
      </c>
      <c r="B898" s="40" t="s">
        <v>10</v>
      </c>
      <c r="C898" s="40" t="s">
        <v>704</v>
      </c>
      <c r="D898" s="40" t="s">
        <v>677</v>
      </c>
      <c r="E898" s="121">
        <v>112.3</v>
      </c>
      <c r="F898" s="77" t="s">
        <v>1947</v>
      </c>
      <c r="G898" s="77" t="s">
        <v>709</v>
      </c>
      <c r="H898" s="40">
        <v>35</v>
      </c>
      <c r="I898" s="48">
        <v>43428</v>
      </c>
      <c r="J898" s="48">
        <v>43463</v>
      </c>
      <c r="K898" s="48">
        <v>43568</v>
      </c>
      <c r="L898" s="121">
        <v>35</v>
      </c>
      <c r="M898" s="121">
        <v>140</v>
      </c>
      <c r="N898" s="40">
        <v>8970</v>
      </c>
      <c r="O898" s="42">
        <f t="shared" si="115"/>
        <v>63328.2</v>
      </c>
      <c r="P898" s="42">
        <v>15.5</v>
      </c>
      <c r="Q898" s="75">
        <f t="shared" si="121"/>
        <v>878.18696883852692</v>
      </c>
      <c r="R898" s="42">
        <f t="shared" si="119"/>
        <v>16.283548387096776</v>
      </c>
      <c r="S898" s="42">
        <f t="shared" ref="S898:S961" si="122">(Q898/H898)*247.1</f>
        <v>6200</v>
      </c>
      <c r="T898" s="49">
        <v>14300</v>
      </c>
      <c r="U898" s="121">
        <v>670</v>
      </c>
      <c r="V898" s="40">
        <v>35</v>
      </c>
      <c r="W898" s="42">
        <f t="shared" si="120"/>
        <v>19.142857142857142</v>
      </c>
      <c r="X898" s="49">
        <v>670</v>
      </c>
      <c r="Y898" s="42">
        <f t="shared" ref="Y898:Y961" si="123">(X898/H898)*247.1</f>
        <v>4730.2</v>
      </c>
      <c r="Z898" s="42">
        <f t="shared" ref="Z898:Z961" si="124">S898*R898</f>
        <v>100958.00000000001</v>
      </c>
      <c r="AA898" s="42">
        <f t="shared" ref="AA898:AA961" si="125">Z898-O898</f>
        <v>37629.800000000017</v>
      </c>
    </row>
    <row r="899" spans="1:27" hidden="1" x14ac:dyDescent="0.3">
      <c r="A899" s="40">
        <v>332</v>
      </c>
      <c r="B899" s="40" t="s">
        <v>10</v>
      </c>
      <c r="C899" s="40" t="s">
        <v>710</v>
      </c>
      <c r="D899" s="40" t="s">
        <v>83</v>
      </c>
      <c r="E899" s="121">
        <v>51.1</v>
      </c>
      <c r="F899" s="77" t="s">
        <v>1948</v>
      </c>
      <c r="G899" s="77" t="s">
        <v>711</v>
      </c>
      <c r="H899" s="40">
        <v>30</v>
      </c>
      <c r="I899" s="48">
        <v>43427</v>
      </c>
      <c r="J899" s="48">
        <v>43463</v>
      </c>
      <c r="K899" s="48">
        <v>43568</v>
      </c>
      <c r="L899" s="121">
        <v>36</v>
      </c>
      <c r="M899" s="121">
        <v>141</v>
      </c>
      <c r="N899" s="40">
        <v>7280</v>
      </c>
      <c r="O899" s="42">
        <f t="shared" si="115"/>
        <v>59962.933333333327</v>
      </c>
      <c r="P899" s="42">
        <v>10</v>
      </c>
      <c r="Q899" s="75">
        <f t="shared" si="121"/>
        <v>485.63334682314849</v>
      </c>
      <c r="R899" s="42">
        <f t="shared" si="119"/>
        <v>15.979133333333335</v>
      </c>
      <c r="S899" s="42">
        <f t="shared" si="122"/>
        <v>3999.9999999999995</v>
      </c>
      <c r="T899" s="49">
        <v>7760</v>
      </c>
      <c r="U899" s="121">
        <v>400</v>
      </c>
      <c r="V899" s="40">
        <v>30</v>
      </c>
      <c r="W899" s="42">
        <f t="shared" si="120"/>
        <v>13.333333333333334</v>
      </c>
      <c r="X899" s="49">
        <v>400</v>
      </c>
      <c r="Y899" s="42">
        <f t="shared" si="123"/>
        <v>3294.6666666666665</v>
      </c>
      <c r="Z899" s="42">
        <f t="shared" si="124"/>
        <v>63916.533333333333</v>
      </c>
      <c r="AA899" s="42">
        <f t="shared" si="125"/>
        <v>3953.6000000000058</v>
      </c>
    </row>
    <row r="900" spans="1:27" hidden="1" x14ac:dyDescent="0.3">
      <c r="A900" s="40">
        <v>407</v>
      </c>
      <c r="B900" s="40" t="s">
        <v>10</v>
      </c>
      <c r="C900" s="40" t="s">
        <v>18</v>
      </c>
      <c r="D900" s="40" t="s">
        <v>19</v>
      </c>
      <c r="E900" s="121">
        <v>115.4</v>
      </c>
      <c r="F900" s="121" t="s">
        <v>233</v>
      </c>
      <c r="G900" s="121" t="s">
        <v>222</v>
      </c>
      <c r="H900" s="40">
        <v>30</v>
      </c>
      <c r="I900" s="121"/>
      <c r="J900" s="121"/>
      <c r="K900" s="121"/>
      <c r="L900" s="121">
        <v>33</v>
      </c>
      <c r="M900" s="121">
        <v>142</v>
      </c>
      <c r="N900" s="40">
        <v>7860</v>
      </c>
      <c r="O900" s="42">
        <f t="shared" si="115"/>
        <v>64740.2</v>
      </c>
      <c r="P900" s="40">
        <v>11</v>
      </c>
      <c r="Q900" s="42">
        <f t="shared" si="121"/>
        <v>534.1966815054634</v>
      </c>
      <c r="R900" s="42">
        <f t="shared" si="119"/>
        <v>16.379734848484848</v>
      </c>
      <c r="S900" s="42">
        <f t="shared" si="122"/>
        <v>4400</v>
      </c>
      <c r="T900" s="40">
        <v>8750</v>
      </c>
      <c r="U900" s="121"/>
      <c r="X900" s="121">
        <v>279.3</v>
      </c>
      <c r="Y900" s="42">
        <f t="shared" si="123"/>
        <v>2300.5010000000002</v>
      </c>
      <c r="Z900" s="42">
        <f t="shared" si="124"/>
        <v>72070.833333333328</v>
      </c>
      <c r="AA900" s="42">
        <f t="shared" si="125"/>
        <v>7330.6333333333314</v>
      </c>
    </row>
    <row r="901" spans="1:27" hidden="1" x14ac:dyDescent="0.3">
      <c r="A901" s="40">
        <v>408</v>
      </c>
      <c r="B901" s="40" t="s">
        <v>10</v>
      </c>
      <c r="C901" s="40" t="s">
        <v>18</v>
      </c>
      <c r="D901" s="40" t="s">
        <v>19</v>
      </c>
      <c r="E901" s="121">
        <v>115.16</v>
      </c>
      <c r="F901" s="121" t="s">
        <v>234</v>
      </c>
      <c r="G901" s="121" t="s">
        <v>235</v>
      </c>
      <c r="H901" s="40">
        <v>28</v>
      </c>
      <c r="I901" s="121"/>
      <c r="J901" s="121"/>
      <c r="K901" s="121"/>
      <c r="L901" s="121">
        <v>39</v>
      </c>
      <c r="M901" s="121">
        <v>148</v>
      </c>
      <c r="N901" s="40">
        <v>7830</v>
      </c>
      <c r="O901" s="42">
        <f t="shared" si="115"/>
        <v>69099.75</v>
      </c>
      <c r="P901" s="40">
        <v>12</v>
      </c>
      <c r="Q901" s="42">
        <f t="shared" si="121"/>
        <v>543.90934844192634</v>
      </c>
      <c r="R901" s="42">
        <f t="shared" si="119"/>
        <v>16.730729166666666</v>
      </c>
      <c r="S901" s="42">
        <f t="shared" si="122"/>
        <v>4800</v>
      </c>
      <c r="T901" s="40">
        <v>9100</v>
      </c>
      <c r="U901" s="121"/>
      <c r="X901" s="121">
        <v>283.27999999999997</v>
      </c>
      <c r="Y901" s="42">
        <f t="shared" si="123"/>
        <v>2499.9459999999995</v>
      </c>
      <c r="Z901" s="42">
        <f t="shared" si="124"/>
        <v>80307.5</v>
      </c>
      <c r="AA901" s="42">
        <f t="shared" si="125"/>
        <v>11207.75</v>
      </c>
    </row>
    <row r="902" spans="1:27" hidden="1" x14ac:dyDescent="0.3">
      <c r="A902" s="40">
        <v>409</v>
      </c>
      <c r="B902" s="40" t="s">
        <v>10</v>
      </c>
      <c r="C902" s="40" t="s">
        <v>18</v>
      </c>
      <c r="D902" s="40" t="s">
        <v>19</v>
      </c>
      <c r="E902" s="121">
        <v>115.3</v>
      </c>
      <c r="F902" s="121" t="s">
        <v>236</v>
      </c>
      <c r="G902" s="121" t="s">
        <v>237</v>
      </c>
      <c r="H902" s="40">
        <v>30</v>
      </c>
      <c r="I902" s="121"/>
      <c r="J902" s="121"/>
      <c r="K902" s="121"/>
      <c r="L902" s="121">
        <v>31</v>
      </c>
      <c r="M902" s="121">
        <v>143</v>
      </c>
      <c r="N902" s="40">
        <v>7680</v>
      </c>
      <c r="O902" s="42">
        <f t="shared" si="115"/>
        <v>63257.599999999999</v>
      </c>
      <c r="P902" s="40">
        <v>11</v>
      </c>
      <c r="Q902" s="42">
        <f t="shared" si="121"/>
        <v>534.1966815054634</v>
      </c>
      <c r="R902" s="42">
        <f t="shared" si="119"/>
        <v>16.286136363636363</v>
      </c>
      <c r="S902" s="42">
        <f t="shared" si="122"/>
        <v>4400</v>
      </c>
      <c r="T902" s="40">
        <v>8700</v>
      </c>
      <c r="U902" s="121"/>
      <c r="X902" s="121">
        <v>254.97</v>
      </c>
      <c r="Y902" s="42">
        <f t="shared" si="123"/>
        <v>2100.1028999999999</v>
      </c>
      <c r="Z902" s="42">
        <f t="shared" si="124"/>
        <v>71659</v>
      </c>
      <c r="AA902" s="42">
        <f t="shared" si="125"/>
        <v>8401.4000000000015</v>
      </c>
    </row>
    <row r="903" spans="1:27" hidden="1" x14ac:dyDescent="0.3">
      <c r="A903" s="40">
        <v>410</v>
      </c>
      <c r="B903" s="40" t="s">
        <v>10</v>
      </c>
      <c r="C903" s="40" t="s">
        <v>18</v>
      </c>
      <c r="D903" s="40" t="s">
        <v>19</v>
      </c>
      <c r="E903" s="121">
        <v>115.9</v>
      </c>
      <c r="F903" s="121" t="s">
        <v>240</v>
      </c>
      <c r="G903" s="121" t="s">
        <v>241</v>
      </c>
      <c r="H903" s="40">
        <v>30</v>
      </c>
      <c r="I903" s="121"/>
      <c r="J903" s="121"/>
      <c r="K903" s="121"/>
      <c r="L903" s="121">
        <v>32</v>
      </c>
      <c r="M903" s="121">
        <v>141</v>
      </c>
      <c r="N903" s="40">
        <v>7530</v>
      </c>
      <c r="O903" s="42">
        <f t="shared" si="115"/>
        <v>62022.1</v>
      </c>
      <c r="P903" s="40">
        <v>10</v>
      </c>
      <c r="Q903" s="42">
        <f t="shared" si="121"/>
        <v>485.63334682314849</v>
      </c>
      <c r="R903" s="42">
        <f t="shared" si="119"/>
        <v>16.473333333333336</v>
      </c>
      <c r="S903" s="42">
        <f t="shared" si="122"/>
        <v>3999.9999999999995</v>
      </c>
      <c r="T903" s="40">
        <v>8000</v>
      </c>
      <c r="U903" s="121"/>
      <c r="X903" s="121">
        <v>242.81</v>
      </c>
      <c r="Y903" s="42">
        <f t="shared" si="123"/>
        <v>1999.9450333333334</v>
      </c>
      <c r="Z903" s="42">
        <f t="shared" si="124"/>
        <v>65893.333333333343</v>
      </c>
      <c r="AA903" s="42">
        <f t="shared" si="125"/>
        <v>3871.2333333333445</v>
      </c>
    </row>
    <row r="904" spans="1:27" hidden="1" x14ac:dyDescent="0.3">
      <c r="A904" s="40">
        <v>411</v>
      </c>
      <c r="B904" s="40" t="s">
        <v>10</v>
      </c>
      <c r="C904" s="40" t="s">
        <v>18</v>
      </c>
      <c r="D904" s="40" t="s">
        <v>19</v>
      </c>
      <c r="E904" s="121">
        <v>115.12</v>
      </c>
      <c r="F904" s="121" t="s">
        <v>243</v>
      </c>
      <c r="G904" s="121" t="s">
        <v>244</v>
      </c>
      <c r="H904" s="40">
        <v>28</v>
      </c>
      <c r="I904" s="121"/>
      <c r="J904" s="121"/>
      <c r="K904" s="121"/>
      <c r="L904" s="121">
        <v>37</v>
      </c>
      <c r="M904" s="121">
        <v>141</v>
      </c>
      <c r="N904" s="40">
        <v>8180</v>
      </c>
      <c r="O904" s="42">
        <f t="shared" si="115"/>
        <v>72188.5</v>
      </c>
      <c r="P904" s="40">
        <v>8</v>
      </c>
      <c r="Q904" s="42">
        <f t="shared" si="121"/>
        <v>362.60623229461754</v>
      </c>
      <c r="R904" s="42">
        <f t="shared" si="119"/>
        <v>16.271093750000002</v>
      </c>
      <c r="S904" s="42">
        <f t="shared" si="122"/>
        <v>3199.9999999999995</v>
      </c>
      <c r="T904" s="40">
        <v>5900</v>
      </c>
      <c r="U904" s="121"/>
      <c r="X904" s="121">
        <v>203.96</v>
      </c>
      <c r="Y904" s="42">
        <f t="shared" si="123"/>
        <v>1799.9470000000001</v>
      </c>
      <c r="Z904" s="42">
        <f t="shared" si="124"/>
        <v>52067.5</v>
      </c>
      <c r="AA904" s="42">
        <f t="shared" si="125"/>
        <v>-20121</v>
      </c>
    </row>
    <row r="905" spans="1:27" hidden="1" x14ac:dyDescent="0.3">
      <c r="A905" s="40">
        <v>412</v>
      </c>
      <c r="B905" s="40" t="s">
        <v>10</v>
      </c>
      <c r="C905" s="40" t="s">
        <v>18</v>
      </c>
      <c r="D905" s="40" t="s">
        <v>19</v>
      </c>
      <c r="E905" s="121">
        <v>115.11</v>
      </c>
      <c r="F905" s="121" t="s">
        <v>246</v>
      </c>
      <c r="G905" s="121" t="s">
        <v>247</v>
      </c>
      <c r="H905" s="40">
        <v>30</v>
      </c>
      <c r="I905" s="121"/>
      <c r="J905" s="121"/>
      <c r="K905" s="121"/>
      <c r="L905" s="121">
        <v>40</v>
      </c>
      <c r="M905" s="121">
        <v>142</v>
      </c>
      <c r="N905" s="40">
        <v>7880</v>
      </c>
      <c r="O905" s="42">
        <f t="shared" si="115"/>
        <v>64904.933333333334</v>
      </c>
      <c r="P905" s="40">
        <v>11</v>
      </c>
      <c r="Q905" s="42">
        <f t="shared" si="121"/>
        <v>534.1966815054634</v>
      </c>
      <c r="R905" s="42">
        <f t="shared" si="119"/>
        <v>16.286136363636363</v>
      </c>
      <c r="S905" s="42">
        <f t="shared" si="122"/>
        <v>4400</v>
      </c>
      <c r="T905" s="40">
        <v>8700</v>
      </c>
      <c r="U905" s="121"/>
      <c r="X905" s="121">
        <v>291.38</v>
      </c>
      <c r="Y905" s="42">
        <f t="shared" si="123"/>
        <v>2399.9999333333335</v>
      </c>
      <c r="Z905" s="42">
        <f t="shared" si="124"/>
        <v>71659</v>
      </c>
      <c r="AA905" s="42">
        <f t="shared" si="125"/>
        <v>6754.0666666666657</v>
      </c>
    </row>
    <row r="906" spans="1:27" hidden="1" x14ac:dyDescent="0.3">
      <c r="A906" s="40">
        <v>413</v>
      </c>
      <c r="B906" s="40" t="s">
        <v>10</v>
      </c>
      <c r="C906" s="40" t="s">
        <v>726</v>
      </c>
      <c r="D906" s="40" t="s">
        <v>19</v>
      </c>
      <c r="E906" s="121">
        <v>115.6</v>
      </c>
      <c r="F906" s="121" t="s">
        <v>249</v>
      </c>
      <c r="G906" s="121" t="s">
        <v>250</v>
      </c>
      <c r="H906" s="40">
        <v>30</v>
      </c>
      <c r="I906" s="121"/>
      <c r="J906" s="121"/>
      <c r="K906" s="121"/>
      <c r="L906" s="121">
        <v>35</v>
      </c>
      <c r="M906" s="121">
        <v>141</v>
      </c>
      <c r="N906" s="40">
        <v>7680</v>
      </c>
      <c r="O906" s="42">
        <f t="shared" si="115"/>
        <v>63257.599999999999</v>
      </c>
      <c r="P906" s="40">
        <v>11</v>
      </c>
      <c r="Q906" s="42">
        <f t="shared" si="121"/>
        <v>534.1966815054634</v>
      </c>
      <c r="R906" s="42">
        <f t="shared" si="119"/>
        <v>16.473333333333333</v>
      </c>
      <c r="S906" s="42">
        <f t="shared" si="122"/>
        <v>4400</v>
      </c>
      <c r="T906" s="40">
        <v>8800</v>
      </c>
      <c r="U906" s="121"/>
      <c r="X906" s="121">
        <v>267.08999999999997</v>
      </c>
      <c r="Y906" s="42">
        <f t="shared" si="123"/>
        <v>2199.9312999999997</v>
      </c>
      <c r="Z906" s="42">
        <f t="shared" si="124"/>
        <v>72482.666666666657</v>
      </c>
      <c r="AA906" s="42">
        <f t="shared" si="125"/>
        <v>9225.0666666666584</v>
      </c>
    </row>
    <row r="907" spans="1:27" hidden="1" x14ac:dyDescent="0.3">
      <c r="A907" s="40">
        <v>414</v>
      </c>
      <c r="B907" s="40" t="s">
        <v>10</v>
      </c>
      <c r="C907" s="40" t="s">
        <v>728</v>
      </c>
      <c r="D907" s="40" t="s">
        <v>729</v>
      </c>
      <c r="E907" s="121">
        <v>118.5</v>
      </c>
      <c r="F907" s="121" t="s">
        <v>252</v>
      </c>
      <c r="G907" s="121" t="s">
        <v>253</v>
      </c>
      <c r="H907" s="40">
        <v>30</v>
      </c>
      <c r="I907" s="121"/>
      <c r="J907" s="121"/>
      <c r="K907" s="121"/>
      <c r="L907" s="121">
        <v>32</v>
      </c>
      <c r="M907" s="121">
        <v>143</v>
      </c>
      <c r="N907" s="40">
        <v>6730</v>
      </c>
      <c r="O907" s="42">
        <f t="shared" si="115"/>
        <v>55432.76666666667</v>
      </c>
      <c r="P907" s="40">
        <v>9</v>
      </c>
      <c r="Q907" s="42">
        <f t="shared" si="121"/>
        <v>437.07001214083368</v>
      </c>
      <c r="R907" s="42">
        <f t="shared" si="119"/>
        <v>13.727777777777778</v>
      </c>
      <c r="S907" s="42">
        <f t="shared" si="122"/>
        <v>3600</v>
      </c>
      <c r="T907" s="40">
        <v>6000</v>
      </c>
      <c r="U907" s="121"/>
      <c r="X907" s="121">
        <v>264</v>
      </c>
      <c r="Y907" s="42">
        <f t="shared" si="123"/>
        <v>2174.48</v>
      </c>
      <c r="Z907" s="42">
        <f t="shared" si="124"/>
        <v>49420</v>
      </c>
      <c r="AA907" s="42">
        <f t="shared" si="125"/>
        <v>-6012.7666666666701</v>
      </c>
    </row>
    <row r="908" spans="1:27" s="60" customFormat="1" hidden="1" x14ac:dyDescent="0.3">
      <c r="A908" s="40">
        <v>415</v>
      </c>
      <c r="B908" s="121" t="s">
        <v>10</v>
      </c>
      <c r="C908" s="121" t="s">
        <v>726</v>
      </c>
      <c r="D908" s="121" t="s">
        <v>19</v>
      </c>
      <c r="E908" s="121">
        <v>116.13</v>
      </c>
      <c r="F908" s="121" t="s">
        <v>255</v>
      </c>
      <c r="G908" s="121" t="s">
        <v>256</v>
      </c>
      <c r="H908" s="121">
        <v>28</v>
      </c>
      <c r="I908" s="121"/>
      <c r="J908" s="121"/>
      <c r="K908" s="121"/>
      <c r="L908" s="121">
        <v>32</v>
      </c>
      <c r="M908" s="121">
        <v>142</v>
      </c>
      <c r="N908" s="121">
        <v>7730</v>
      </c>
      <c r="O908" s="42">
        <f t="shared" si="115"/>
        <v>68217.25</v>
      </c>
      <c r="P908" s="121">
        <v>12</v>
      </c>
      <c r="Q908" s="42">
        <f t="shared" si="121"/>
        <v>543.90934844192634</v>
      </c>
      <c r="R908" s="42">
        <f t="shared" si="119"/>
        <v>16.179166666666667</v>
      </c>
      <c r="S908" s="42">
        <f t="shared" si="122"/>
        <v>4800</v>
      </c>
      <c r="T908" s="121">
        <v>8800</v>
      </c>
      <c r="U908" s="121"/>
      <c r="V908" s="121"/>
      <c r="W908" s="42"/>
      <c r="X908" s="121">
        <v>283.27999999999997</v>
      </c>
      <c r="Y908" s="42">
        <f t="shared" si="123"/>
        <v>2499.9459999999995</v>
      </c>
      <c r="Z908" s="42">
        <f t="shared" si="124"/>
        <v>77660</v>
      </c>
      <c r="AA908" s="42">
        <f t="shared" si="125"/>
        <v>9442.75</v>
      </c>
    </row>
    <row r="909" spans="1:27" hidden="1" x14ac:dyDescent="0.3">
      <c r="A909" s="40">
        <v>416</v>
      </c>
      <c r="B909" s="40" t="s">
        <v>10</v>
      </c>
      <c r="C909" s="40" t="s">
        <v>726</v>
      </c>
      <c r="D909" s="40" t="s">
        <v>19</v>
      </c>
      <c r="E909" s="121">
        <v>116.18</v>
      </c>
      <c r="F909" s="121" t="s">
        <v>258</v>
      </c>
      <c r="G909" s="121" t="s">
        <v>259</v>
      </c>
      <c r="H909" s="40">
        <v>30</v>
      </c>
      <c r="I909" s="121"/>
      <c r="J909" s="121"/>
      <c r="K909" s="121"/>
      <c r="L909" s="121">
        <v>34</v>
      </c>
      <c r="M909" s="121">
        <v>142</v>
      </c>
      <c r="N909" s="40">
        <v>7430</v>
      </c>
      <c r="O909" s="42">
        <f t="shared" si="115"/>
        <v>61198.433333333327</v>
      </c>
      <c r="P909" s="40">
        <v>10</v>
      </c>
      <c r="Q909" s="42">
        <f t="shared" si="121"/>
        <v>485.63334682314849</v>
      </c>
      <c r="R909" s="42">
        <f t="shared" si="119"/>
        <v>16.67925</v>
      </c>
      <c r="S909" s="42">
        <f t="shared" si="122"/>
        <v>3999.9999999999995</v>
      </c>
      <c r="T909" s="40">
        <v>8100</v>
      </c>
      <c r="U909" s="121"/>
      <c r="X909" s="121">
        <v>230.67</v>
      </c>
      <c r="Y909" s="42">
        <f t="shared" si="123"/>
        <v>1899.9518999999998</v>
      </c>
      <c r="Z909" s="42">
        <f t="shared" si="124"/>
        <v>66716.999999999985</v>
      </c>
      <c r="AA909" s="42">
        <f t="shared" si="125"/>
        <v>5518.5666666666584</v>
      </c>
    </row>
    <row r="910" spans="1:27" hidden="1" x14ac:dyDescent="0.3">
      <c r="A910" s="40">
        <v>417</v>
      </c>
      <c r="B910" s="40" t="s">
        <v>10</v>
      </c>
      <c r="C910" s="40" t="s">
        <v>726</v>
      </c>
      <c r="D910" s="40" t="s">
        <v>19</v>
      </c>
      <c r="E910" s="121">
        <v>116.26</v>
      </c>
      <c r="F910" s="121" t="s">
        <v>261</v>
      </c>
      <c r="G910" s="40" t="s">
        <v>262</v>
      </c>
      <c r="H910" s="40">
        <v>30</v>
      </c>
      <c r="I910" s="121"/>
      <c r="J910" s="121"/>
      <c r="K910" s="121"/>
      <c r="L910" s="121">
        <v>33</v>
      </c>
      <c r="M910" s="121">
        <v>154</v>
      </c>
      <c r="N910" s="40">
        <v>7730</v>
      </c>
      <c r="O910" s="42">
        <f t="shared" si="115"/>
        <v>63669.433333333334</v>
      </c>
      <c r="P910" s="40">
        <v>12</v>
      </c>
      <c r="Q910" s="42">
        <f t="shared" si="121"/>
        <v>582.76001618777821</v>
      </c>
      <c r="R910" s="42">
        <f t="shared" si="119"/>
        <v>15.443750000000001</v>
      </c>
      <c r="S910" s="42">
        <f t="shared" si="122"/>
        <v>4800</v>
      </c>
      <c r="T910" s="40">
        <v>9000</v>
      </c>
      <c r="U910" s="121"/>
      <c r="X910" s="121">
        <v>303.52</v>
      </c>
      <c r="Y910" s="42">
        <f t="shared" si="123"/>
        <v>2499.9930666666664</v>
      </c>
      <c r="Z910" s="42">
        <f t="shared" si="124"/>
        <v>74130</v>
      </c>
      <c r="AA910" s="42">
        <f t="shared" si="125"/>
        <v>10460.566666666666</v>
      </c>
    </row>
    <row r="911" spans="1:27" hidden="1" x14ac:dyDescent="0.3">
      <c r="A911" s="40">
        <v>418</v>
      </c>
      <c r="B911" s="40" t="s">
        <v>10</v>
      </c>
      <c r="C911" s="40" t="s">
        <v>726</v>
      </c>
      <c r="D911" s="40" t="s">
        <v>19</v>
      </c>
      <c r="E911" s="121">
        <v>115.1</v>
      </c>
      <c r="F911" s="40" t="s">
        <v>249</v>
      </c>
      <c r="G911" s="40" t="s">
        <v>250</v>
      </c>
      <c r="H911" s="40">
        <v>30</v>
      </c>
      <c r="I911" s="121"/>
      <c r="J911" s="121"/>
      <c r="K911" s="121"/>
      <c r="L911" s="121">
        <v>35</v>
      </c>
      <c r="M911" s="121">
        <v>139</v>
      </c>
      <c r="N911" s="40">
        <v>7980</v>
      </c>
      <c r="O911" s="42">
        <f t="shared" si="115"/>
        <v>65728.599999999991</v>
      </c>
      <c r="P911" s="40">
        <v>11</v>
      </c>
      <c r="Q911" s="42">
        <f t="shared" si="121"/>
        <v>534.1966815054634</v>
      </c>
      <c r="R911" s="42">
        <f t="shared" si="119"/>
        <v>16.286136363636363</v>
      </c>
      <c r="S911" s="42">
        <f t="shared" si="122"/>
        <v>4400</v>
      </c>
      <c r="T911" s="40">
        <v>8700</v>
      </c>
      <c r="U911" s="121"/>
      <c r="X911" s="121">
        <v>267</v>
      </c>
      <c r="Y911" s="42">
        <f t="shared" si="123"/>
        <v>2199.19</v>
      </c>
      <c r="Z911" s="42">
        <f t="shared" si="124"/>
        <v>71659</v>
      </c>
      <c r="AA911" s="42">
        <f t="shared" si="125"/>
        <v>5930.4000000000087</v>
      </c>
    </row>
    <row r="912" spans="1:27" hidden="1" x14ac:dyDescent="0.3">
      <c r="A912" s="40">
        <v>419</v>
      </c>
      <c r="B912" s="40" t="s">
        <v>10</v>
      </c>
      <c r="C912" s="40" t="s">
        <v>726</v>
      </c>
      <c r="D912" s="40" t="s">
        <v>19</v>
      </c>
      <c r="E912" s="121">
        <v>116.4</v>
      </c>
      <c r="F912" s="122" t="s">
        <v>1958</v>
      </c>
      <c r="G912" s="122" t="s">
        <v>155</v>
      </c>
      <c r="H912" s="40">
        <v>30</v>
      </c>
      <c r="I912" s="121"/>
      <c r="J912" s="121"/>
      <c r="K912" s="121"/>
      <c r="L912" s="121">
        <v>37</v>
      </c>
      <c r="M912" s="121">
        <v>143</v>
      </c>
      <c r="N912" s="40">
        <v>7680</v>
      </c>
      <c r="O912" s="42">
        <f t="shared" si="115"/>
        <v>63257.599999999999</v>
      </c>
      <c r="P912" s="40">
        <v>7</v>
      </c>
      <c r="Q912" s="42">
        <f t="shared" si="121"/>
        <v>339.94334277620396</v>
      </c>
      <c r="R912" s="42">
        <f t="shared" si="119"/>
        <v>15.590833333333334</v>
      </c>
      <c r="S912" s="42">
        <f t="shared" si="122"/>
        <v>2799.9999999999995</v>
      </c>
      <c r="T912" s="40">
        <v>5300</v>
      </c>
      <c r="U912" s="121"/>
      <c r="X912" s="121">
        <v>182.11</v>
      </c>
      <c r="Y912" s="42">
        <f t="shared" si="123"/>
        <v>1499.9793666666667</v>
      </c>
      <c r="Z912" s="42">
        <f t="shared" si="124"/>
        <v>43654.333333333328</v>
      </c>
      <c r="AA912" s="42">
        <f t="shared" si="125"/>
        <v>-19603.26666666667</v>
      </c>
    </row>
    <row r="913" spans="1:27" hidden="1" x14ac:dyDescent="0.3">
      <c r="A913" s="40">
        <v>420</v>
      </c>
      <c r="B913" s="40" t="s">
        <v>10</v>
      </c>
      <c r="C913" s="40" t="s">
        <v>726</v>
      </c>
      <c r="D913" s="40" t="s">
        <v>19</v>
      </c>
      <c r="E913" s="121">
        <v>116.9</v>
      </c>
      <c r="F913" s="122" t="s">
        <v>1959</v>
      </c>
      <c r="G913" s="122" t="s">
        <v>735</v>
      </c>
      <c r="H913" s="40">
        <v>31</v>
      </c>
      <c r="I913" s="121"/>
      <c r="J913" s="121"/>
      <c r="K913" s="121"/>
      <c r="L913" s="121">
        <v>34</v>
      </c>
      <c r="M913" s="121">
        <v>143</v>
      </c>
      <c r="N913" s="40">
        <v>7930</v>
      </c>
      <c r="O913" s="42">
        <f t="shared" si="115"/>
        <v>63209.774193548386</v>
      </c>
      <c r="P913" s="40">
        <v>10</v>
      </c>
      <c r="Q913" s="42">
        <f t="shared" si="121"/>
        <v>501.82112505058677</v>
      </c>
      <c r="R913" s="42">
        <f t="shared" si="119"/>
        <v>15.742661290322582</v>
      </c>
      <c r="S913" s="42">
        <f t="shared" si="122"/>
        <v>3999.9999999999995</v>
      </c>
      <c r="T913" s="40">
        <v>7900</v>
      </c>
      <c r="U913" s="121"/>
      <c r="X913" s="121">
        <v>238.36</v>
      </c>
      <c r="Y913" s="42">
        <f t="shared" si="123"/>
        <v>1899.9598709677421</v>
      </c>
      <c r="Z913" s="42">
        <f t="shared" si="124"/>
        <v>62970.645161290318</v>
      </c>
      <c r="AA913" s="42">
        <f t="shared" si="125"/>
        <v>-239.12903225806804</v>
      </c>
    </row>
    <row r="914" spans="1:27" hidden="1" x14ac:dyDescent="0.3">
      <c r="A914" s="40">
        <v>421</v>
      </c>
      <c r="B914" s="40" t="s">
        <v>10</v>
      </c>
      <c r="C914" s="40" t="s">
        <v>726</v>
      </c>
      <c r="D914" s="40" t="s">
        <v>19</v>
      </c>
      <c r="E914" s="121">
        <v>116.21</v>
      </c>
      <c r="F914" s="38" t="s">
        <v>1806</v>
      </c>
      <c r="G914" s="38" t="s">
        <v>736</v>
      </c>
      <c r="H914" s="40">
        <v>30</v>
      </c>
      <c r="I914" s="48">
        <v>43424</v>
      </c>
      <c r="J914" s="48">
        <v>43459</v>
      </c>
      <c r="K914" s="48">
        <v>43567</v>
      </c>
      <c r="L914" s="121">
        <v>35</v>
      </c>
      <c r="M914" s="121">
        <v>143</v>
      </c>
      <c r="N914" s="40">
        <v>7830</v>
      </c>
      <c r="O914" s="42">
        <f t="shared" si="115"/>
        <v>64493.1</v>
      </c>
      <c r="P914" s="40">
        <v>11</v>
      </c>
      <c r="Q914" s="42">
        <f t="shared" si="121"/>
        <v>534.1966815054634</v>
      </c>
      <c r="R914" s="42">
        <f t="shared" si="119"/>
        <v>16.286136363636363</v>
      </c>
      <c r="S914" s="42">
        <f t="shared" si="122"/>
        <v>4400</v>
      </c>
      <c r="T914" s="40">
        <v>8700</v>
      </c>
      <c r="U914" s="121"/>
      <c r="X914" s="121">
        <v>279.3</v>
      </c>
      <c r="Y914" s="42">
        <f t="shared" si="123"/>
        <v>2300.5010000000002</v>
      </c>
      <c r="Z914" s="42">
        <f t="shared" si="124"/>
        <v>71659</v>
      </c>
      <c r="AA914" s="42">
        <f t="shared" si="125"/>
        <v>7165.9000000000015</v>
      </c>
    </row>
    <row r="915" spans="1:27" hidden="1" x14ac:dyDescent="0.3">
      <c r="A915" s="40">
        <v>422</v>
      </c>
      <c r="B915" s="40" t="s">
        <v>10</v>
      </c>
      <c r="C915" s="40" t="s">
        <v>737</v>
      </c>
      <c r="D915" s="40" t="s">
        <v>738</v>
      </c>
      <c r="E915" s="121">
        <v>117.26</v>
      </c>
      <c r="F915" s="38" t="s">
        <v>1806</v>
      </c>
      <c r="G915" s="38" t="s">
        <v>736</v>
      </c>
      <c r="H915" s="40">
        <v>30</v>
      </c>
      <c r="I915" s="48">
        <v>43433</v>
      </c>
      <c r="J915" s="48">
        <v>43465</v>
      </c>
      <c r="K915" s="48">
        <v>43576</v>
      </c>
      <c r="L915" s="121">
        <v>32</v>
      </c>
      <c r="M915" s="121">
        <v>143</v>
      </c>
      <c r="N915" s="40">
        <v>7580</v>
      </c>
      <c r="O915" s="42">
        <f t="shared" si="115"/>
        <v>62433.933333333327</v>
      </c>
      <c r="P915" s="40">
        <v>10</v>
      </c>
      <c r="Q915" s="42">
        <f t="shared" si="121"/>
        <v>485.63334682314849</v>
      </c>
      <c r="R915" s="42">
        <f t="shared" si="119"/>
        <v>16.228292500000002</v>
      </c>
      <c r="S915" s="42">
        <f t="shared" si="122"/>
        <v>3999.9999999999995</v>
      </c>
      <c r="T915" s="40">
        <v>7881</v>
      </c>
      <c r="U915" s="121"/>
      <c r="X915" s="121">
        <v>279.3</v>
      </c>
      <c r="Y915" s="42">
        <f t="shared" si="123"/>
        <v>2300.5010000000002</v>
      </c>
      <c r="Z915" s="42">
        <f t="shared" si="124"/>
        <v>64913.17</v>
      </c>
      <c r="AA915" s="42">
        <f t="shared" si="125"/>
        <v>2479.2366666666712</v>
      </c>
    </row>
    <row r="916" spans="1:27" hidden="1" x14ac:dyDescent="0.3">
      <c r="A916" s="40">
        <v>423</v>
      </c>
      <c r="B916" s="40" t="s">
        <v>10</v>
      </c>
      <c r="C916" s="40" t="s">
        <v>737</v>
      </c>
      <c r="D916" s="40" t="s">
        <v>738</v>
      </c>
      <c r="E916" s="121">
        <v>117.24</v>
      </c>
      <c r="F916" s="38" t="s">
        <v>1960</v>
      </c>
      <c r="G916" s="38" t="s">
        <v>740</v>
      </c>
      <c r="H916" s="40">
        <v>30</v>
      </c>
      <c r="I916" s="48">
        <v>43428</v>
      </c>
      <c r="J916" s="48">
        <v>43462</v>
      </c>
      <c r="K916" s="48">
        <v>43570</v>
      </c>
      <c r="L916" s="121">
        <v>34</v>
      </c>
      <c r="M916" s="121">
        <v>142</v>
      </c>
      <c r="N916" s="40">
        <v>7510</v>
      </c>
      <c r="O916" s="42">
        <f t="shared" si="115"/>
        <v>61857.366666666669</v>
      </c>
      <c r="P916" s="40">
        <v>5.5</v>
      </c>
      <c r="Q916" s="42">
        <f t="shared" si="121"/>
        <v>267.0983407527317</v>
      </c>
      <c r="R916" s="42">
        <f t="shared" si="119"/>
        <v>16.248696969696969</v>
      </c>
      <c r="S916" s="42">
        <f t="shared" si="122"/>
        <v>2200</v>
      </c>
      <c r="T916" s="40">
        <v>4340</v>
      </c>
      <c r="U916" s="121"/>
      <c r="X916" s="121">
        <v>220</v>
      </c>
      <c r="Y916" s="42">
        <f t="shared" si="123"/>
        <v>1812.0666666666666</v>
      </c>
      <c r="Z916" s="42">
        <f t="shared" si="124"/>
        <v>35747.133333333331</v>
      </c>
      <c r="AA916" s="42">
        <f t="shared" si="125"/>
        <v>-26110.233333333337</v>
      </c>
    </row>
    <row r="917" spans="1:27" hidden="1" x14ac:dyDescent="0.3">
      <c r="A917" s="40">
        <v>424</v>
      </c>
      <c r="B917" s="40" t="s">
        <v>10</v>
      </c>
      <c r="C917" s="40" t="s">
        <v>737</v>
      </c>
      <c r="D917" s="40" t="s">
        <v>738</v>
      </c>
      <c r="E917" s="121">
        <v>117.23</v>
      </c>
      <c r="F917" s="38" t="s">
        <v>1961</v>
      </c>
      <c r="G917" s="38" t="s">
        <v>740</v>
      </c>
      <c r="H917" s="40">
        <v>30</v>
      </c>
      <c r="I917" s="48">
        <v>43429</v>
      </c>
      <c r="J917" s="48">
        <v>43463</v>
      </c>
      <c r="K917" s="48">
        <v>43572</v>
      </c>
      <c r="L917" s="121">
        <v>34</v>
      </c>
      <c r="M917" s="121">
        <v>143</v>
      </c>
      <c r="N917" s="40">
        <v>7480</v>
      </c>
      <c r="O917" s="42">
        <f t="shared" si="115"/>
        <v>61610.26666666667</v>
      </c>
      <c r="P917" s="40">
        <v>13.5</v>
      </c>
      <c r="Q917" s="42">
        <f t="shared" si="121"/>
        <v>655.60501821125058</v>
      </c>
      <c r="R917" s="42">
        <f t="shared" si="119"/>
        <v>16.233859876543207</v>
      </c>
      <c r="S917" s="42">
        <f t="shared" si="122"/>
        <v>5400</v>
      </c>
      <c r="T917" s="40">
        <v>10643</v>
      </c>
      <c r="U917" s="121"/>
      <c r="X917" s="121">
        <v>600</v>
      </c>
      <c r="Y917" s="42">
        <f t="shared" si="123"/>
        <v>4942</v>
      </c>
      <c r="Z917" s="42">
        <f t="shared" si="124"/>
        <v>87662.843333333323</v>
      </c>
      <c r="AA917" s="42">
        <f t="shared" si="125"/>
        <v>26052.576666666653</v>
      </c>
    </row>
    <row r="918" spans="1:27" hidden="1" x14ac:dyDescent="0.3">
      <c r="A918" s="40">
        <v>425</v>
      </c>
      <c r="B918" s="40" t="s">
        <v>10</v>
      </c>
      <c r="C918" s="40" t="s">
        <v>737</v>
      </c>
      <c r="D918" s="40" t="s">
        <v>738</v>
      </c>
      <c r="E918" s="121">
        <v>117.22</v>
      </c>
      <c r="F918" s="38" t="s">
        <v>1962</v>
      </c>
      <c r="G918" s="38" t="s">
        <v>741</v>
      </c>
      <c r="H918" s="40">
        <v>30</v>
      </c>
      <c r="I918" s="48">
        <v>43429</v>
      </c>
      <c r="J918" s="48">
        <v>43461</v>
      </c>
      <c r="K918" s="48">
        <v>43573</v>
      </c>
      <c r="L918" s="121">
        <v>32</v>
      </c>
      <c r="M918" s="121">
        <v>144</v>
      </c>
      <c r="N918" s="40">
        <v>7530</v>
      </c>
      <c r="O918" s="42">
        <f t="shared" si="115"/>
        <v>62022.1</v>
      </c>
      <c r="P918" s="40">
        <v>7</v>
      </c>
      <c r="Q918" s="42">
        <f t="shared" si="121"/>
        <v>339.94334277620396</v>
      </c>
      <c r="R918" s="42">
        <f t="shared" ref="R918:R949" si="126">T918/Q918</f>
        <v>16.252708333333334</v>
      </c>
      <c r="S918" s="42">
        <f t="shared" si="122"/>
        <v>2799.9999999999995</v>
      </c>
      <c r="T918" s="40">
        <v>5525</v>
      </c>
      <c r="U918" s="121"/>
      <c r="X918" s="121">
        <v>307</v>
      </c>
      <c r="Y918" s="42">
        <f t="shared" si="123"/>
        <v>2528.6566666666663</v>
      </c>
      <c r="Z918" s="42">
        <f t="shared" si="124"/>
        <v>45507.583333333328</v>
      </c>
      <c r="AA918" s="42">
        <f t="shared" si="125"/>
        <v>-16514.51666666667</v>
      </c>
    </row>
    <row r="919" spans="1:27" hidden="1" x14ac:dyDescent="0.3">
      <c r="A919" s="40">
        <v>426</v>
      </c>
      <c r="B919" s="40" t="s">
        <v>10</v>
      </c>
      <c r="C919" s="40" t="s">
        <v>737</v>
      </c>
      <c r="D919" s="40" t="s">
        <v>738</v>
      </c>
      <c r="E919" s="121">
        <v>117.2</v>
      </c>
      <c r="F919" s="38" t="s">
        <v>1963</v>
      </c>
      <c r="G919" s="38" t="s">
        <v>742</v>
      </c>
      <c r="H919" s="40">
        <v>30</v>
      </c>
      <c r="I919" s="48">
        <v>43430</v>
      </c>
      <c r="J919" s="48">
        <v>43463</v>
      </c>
      <c r="K919" s="48">
        <v>43574</v>
      </c>
      <c r="L919" s="121">
        <v>33</v>
      </c>
      <c r="M919" s="121">
        <v>144</v>
      </c>
      <c r="N919" s="40">
        <v>7790</v>
      </c>
      <c r="O919" s="42">
        <f t="shared" si="115"/>
        <v>64163.633333333339</v>
      </c>
      <c r="P919" s="40">
        <v>5</v>
      </c>
      <c r="Q919" s="42">
        <f t="shared" si="121"/>
        <v>242.81667341157424</v>
      </c>
      <c r="R919" s="42">
        <f t="shared" si="126"/>
        <v>16.250943333333336</v>
      </c>
      <c r="S919" s="42">
        <f t="shared" si="122"/>
        <v>1999.9999999999998</v>
      </c>
      <c r="T919" s="40">
        <v>3946</v>
      </c>
      <c r="U919" s="121"/>
      <c r="X919" s="121">
        <v>195</v>
      </c>
      <c r="Y919" s="42">
        <f t="shared" si="123"/>
        <v>1606.1499999999999</v>
      </c>
      <c r="Z919" s="42">
        <f t="shared" si="124"/>
        <v>32501.886666666669</v>
      </c>
      <c r="AA919" s="42">
        <f t="shared" si="125"/>
        <v>-31661.74666666667</v>
      </c>
    </row>
    <row r="920" spans="1:27" hidden="1" x14ac:dyDescent="0.3">
      <c r="A920" s="40">
        <v>427</v>
      </c>
      <c r="B920" s="40" t="s">
        <v>10</v>
      </c>
      <c r="C920" s="40" t="s">
        <v>737</v>
      </c>
      <c r="D920" s="40" t="s">
        <v>738</v>
      </c>
      <c r="E920" s="121">
        <v>117.15</v>
      </c>
      <c r="F920" s="38" t="s">
        <v>1964</v>
      </c>
      <c r="G920" s="38" t="s">
        <v>743</v>
      </c>
      <c r="H920" s="40">
        <v>30</v>
      </c>
      <c r="I920" s="48">
        <v>43428</v>
      </c>
      <c r="J920" s="48">
        <v>43458</v>
      </c>
      <c r="K920" s="48">
        <v>43571</v>
      </c>
      <c r="L920" s="121">
        <v>30</v>
      </c>
      <c r="M920" s="121">
        <v>143</v>
      </c>
      <c r="N920" s="40">
        <v>7760</v>
      </c>
      <c r="O920" s="42">
        <f t="shared" si="115"/>
        <v>63916.53333333334</v>
      </c>
      <c r="P920" s="40">
        <v>11.5</v>
      </c>
      <c r="Q920" s="42">
        <f t="shared" si="121"/>
        <v>558.47834884662086</v>
      </c>
      <c r="R920" s="42">
        <f t="shared" si="126"/>
        <v>16.253092028985506</v>
      </c>
      <c r="S920" s="42">
        <f t="shared" si="122"/>
        <v>4600</v>
      </c>
      <c r="T920" s="40">
        <v>9077</v>
      </c>
      <c r="U920" s="121"/>
      <c r="X920" s="121">
        <v>480</v>
      </c>
      <c r="Y920" s="42">
        <f t="shared" si="123"/>
        <v>3953.6</v>
      </c>
      <c r="Z920" s="42">
        <f t="shared" si="124"/>
        <v>74764.223333333328</v>
      </c>
      <c r="AA920" s="42">
        <f t="shared" si="125"/>
        <v>10847.689999999988</v>
      </c>
    </row>
    <row r="921" spans="1:27" hidden="1" x14ac:dyDescent="0.3">
      <c r="A921" s="40">
        <v>428</v>
      </c>
      <c r="B921" s="40" t="s">
        <v>10</v>
      </c>
      <c r="C921" s="40" t="s">
        <v>737</v>
      </c>
      <c r="D921" s="40" t="s">
        <v>738</v>
      </c>
      <c r="E921" s="121">
        <v>117.13</v>
      </c>
      <c r="F921" s="38" t="s">
        <v>1965</v>
      </c>
      <c r="G921" s="38" t="s">
        <v>744</v>
      </c>
      <c r="H921" s="40">
        <v>30</v>
      </c>
      <c r="I921" s="48">
        <v>43427</v>
      </c>
      <c r="J921" s="48">
        <v>43462</v>
      </c>
      <c r="K921" s="48">
        <v>43570</v>
      </c>
      <c r="L921" s="121">
        <v>35</v>
      </c>
      <c r="M921" s="121">
        <v>143</v>
      </c>
      <c r="N921" s="40">
        <v>7760</v>
      </c>
      <c r="O921" s="42">
        <f t="shared" si="115"/>
        <v>63916.53333333334</v>
      </c>
      <c r="P921" s="40">
        <v>11</v>
      </c>
      <c r="Q921" s="42">
        <f t="shared" si="121"/>
        <v>534.1966815054634</v>
      </c>
      <c r="R921" s="42">
        <f t="shared" si="126"/>
        <v>16.243081060606059</v>
      </c>
      <c r="S921" s="42">
        <f t="shared" si="122"/>
        <v>4400</v>
      </c>
      <c r="T921" s="40">
        <v>8677</v>
      </c>
      <c r="U921" s="121"/>
      <c r="X921" s="121">
        <v>512</v>
      </c>
      <c r="Y921" s="42">
        <f t="shared" si="123"/>
        <v>4217.1733333333332</v>
      </c>
      <c r="Z921" s="42">
        <f t="shared" si="124"/>
        <v>71469.556666666656</v>
      </c>
      <c r="AA921" s="42">
        <f t="shared" si="125"/>
        <v>7553.0233333333163</v>
      </c>
    </row>
    <row r="922" spans="1:27" hidden="1" x14ac:dyDescent="0.3">
      <c r="A922" s="40">
        <v>429</v>
      </c>
      <c r="B922" s="40" t="s">
        <v>10</v>
      </c>
      <c r="C922" s="40" t="s">
        <v>737</v>
      </c>
      <c r="D922" s="40" t="s">
        <v>738</v>
      </c>
      <c r="E922" s="121">
        <v>117.12</v>
      </c>
      <c r="F922" s="38" t="s">
        <v>1966</v>
      </c>
      <c r="G922" s="122" t="s">
        <v>745</v>
      </c>
      <c r="H922" s="40">
        <v>30</v>
      </c>
      <c r="I922" s="48">
        <v>43429</v>
      </c>
      <c r="J922" s="48">
        <v>43463</v>
      </c>
      <c r="K922" s="48">
        <v>43572</v>
      </c>
      <c r="L922" s="121">
        <v>34</v>
      </c>
      <c r="M922" s="121">
        <v>143</v>
      </c>
      <c r="N922" s="40">
        <v>7730</v>
      </c>
      <c r="O922" s="42">
        <f t="shared" si="115"/>
        <v>63669.433333333334</v>
      </c>
      <c r="P922" s="40">
        <v>6</v>
      </c>
      <c r="Q922" s="42">
        <f t="shared" si="121"/>
        <v>291.3800080938891</v>
      </c>
      <c r="R922" s="42">
        <f t="shared" si="126"/>
        <v>16.226233333333333</v>
      </c>
      <c r="S922" s="42">
        <f t="shared" si="122"/>
        <v>2400</v>
      </c>
      <c r="T922" s="40">
        <v>4728</v>
      </c>
      <c r="U922" s="121"/>
      <c r="X922" s="121">
        <v>270</v>
      </c>
      <c r="Y922" s="42">
        <f t="shared" si="123"/>
        <v>2223.9</v>
      </c>
      <c r="Z922" s="42">
        <f t="shared" si="124"/>
        <v>38942.959999999999</v>
      </c>
      <c r="AA922" s="42">
        <f t="shared" si="125"/>
        <v>-24726.473333333335</v>
      </c>
    </row>
    <row r="923" spans="1:27" s="84" customFormat="1" hidden="1" x14ac:dyDescent="0.3">
      <c r="A923" s="40">
        <v>430</v>
      </c>
      <c r="B923" s="85" t="s">
        <v>10</v>
      </c>
      <c r="C923" s="85" t="s">
        <v>737</v>
      </c>
      <c r="D923" s="85" t="s">
        <v>738</v>
      </c>
      <c r="E923" s="85">
        <v>117.11</v>
      </c>
      <c r="F923" s="68" t="s">
        <v>1967</v>
      </c>
      <c r="G923" s="68" t="s">
        <v>746</v>
      </c>
      <c r="H923" s="85">
        <v>28</v>
      </c>
      <c r="I923" s="132">
        <v>43427</v>
      </c>
      <c r="J923" s="132">
        <v>43463</v>
      </c>
      <c r="K923" s="132">
        <v>43570</v>
      </c>
      <c r="L923" s="85">
        <v>36</v>
      </c>
      <c r="M923" s="85">
        <v>143</v>
      </c>
      <c r="N923" s="85">
        <v>8010</v>
      </c>
      <c r="O923" s="42">
        <f t="shared" si="115"/>
        <v>70688.25</v>
      </c>
      <c r="P923" s="85">
        <v>7</v>
      </c>
      <c r="Q923" s="86">
        <f t="shared" si="121"/>
        <v>317.28045325779033</v>
      </c>
      <c r="R923" s="42">
        <f t="shared" si="126"/>
        <v>16.234848214285716</v>
      </c>
      <c r="S923" s="42">
        <f t="shared" si="122"/>
        <v>2799.9999999999995</v>
      </c>
      <c r="T923" s="121">
        <v>5151</v>
      </c>
      <c r="U923" s="85"/>
      <c r="V923" s="85"/>
      <c r="W923" s="86"/>
      <c r="X923" s="85">
        <v>282</v>
      </c>
      <c r="Y923" s="42">
        <f t="shared" si="123"/>
        <v>2488.65</v>
      </c>
      <c r="Z923" s="42">
        <f t="shared" si="124"/>
        <v>45457.574999999997</v>
      </c>
      <c r="AA923" s="42">
        <f t="shared" si="125"/>
        <v>-25230.675000000003</v>
      </c>
    </row>
    <row r="924" spans="1:27" hidden="1" x14ac:dyDescent="0.3">
      <c r="A924" s="40">
        <v>431</v>
      </c>
      <c r="B924" s="40" t="s">
        <v>10</v>
      </c>
      <c r="C924" s="40" t="s">
        <v>737</v>
      </c>
      <c r="D924" s="40" t="s">
        <v>738</v>
      </c>
      <c r="E924" s="40">
        <v>117.1</v>
      </c>
      <c r="F924" s="68" t="s">
        <v>1968</v>
      </c>
      <c r="G924" s="68" t="s">
        <v>747</v>
      </c>
      <c r="H924" s="40">
        <v>30</v>
      </c>
      <c r="I924" s="48">
        <v>43429</v>
      </c>
      <c r="J924" s="48">
        <v>43463</v>
      </c>
      <c r="K924" s="48">
        <v>43571</v>
      </c>
      <c r="L924" s="40">
        <v>34</v>
      </c>
      <c r="M924" s="85">
        <v>142</v>
      </c>
      <c r="N924" s="40">
        <v>7710</v>
      </c>
      <c r="O924" s="42">
        <f t="shared" si="115"/>
        <v>63504.7</v>
      </c>
      <c r="P924" s="121">
        <v>11.5</v>
      </c>
      <c r="Q924" s="42">
        <f t="shared" si="121"/>
        <v>558.47834884662086</v>
      </c>
      <c r="R924" s="42">
        <f t="shared" si="126"/>
        <v>162.40557971014491</v>
      </c>
      <c r="S924" s="42">
        <f t="shared" si="122"/>
        <v>4600</v>
      </c>
      <c r="T924" s="121">
        <v>90700</v>
      </c>
      <c r="X924" s="121">
        <v>520</v>
      </c>
      <c r="Y924" s="42">
        <f t="shared" si="123"/>
        <v>4283.0666666666666</v>
      </c>
      <c r="Z924" s="42">
        <f t="shared" si="124"/>
        <v>747065.66666666651</v>
      </c>
      <c r="AA924" s="42">
        <f t="shared" si="125"/>
        <v>683560.96666666656</v>
      </c>
    </row>
    <row r="925" spans="1:27" hidden="1" x14ac:dyDescent="0.3">
      <c r="A925" s="40">
        <v>432</v>
      </c>
      <c r="B925" s="40" t="s">
        <v>10</v>
      </c>
      <c r="C925" s="40" t="s">
        <v>737</v>
      </c>
      <c r="D925" s="40" t="s">
        <v>738</v>
      </c>
      <c r="E925" s="40">
        <v>117.8</v>
      </c>
      <c r="F925" s="68" t="s">
        <v>1969</v>
      </c>
      <c r="G925" s="68" t="s">
        <v>748</v>
      </c>
      <c r="H925" s="40">
        <v>30</v>
      </c>
      <c r="I925" s="48">
        <v>43429</v>
      </c>
      <c r="J925" s="48">
        <v>43435</v>
      </c>
      <c r="K925" s="48">
        <v>43572</v>
      </c>
      <c r="L925" s="40">
        <v>6</v>
      </c>
      <c r="M925" s="85">
        <v>143</v>
      </c>
      <c r="N925" s="40">
        <v>7830</v>
      </c>
      <c r="O925" s="42">
        <f t="shared" si="115"/>
        <v>64493.1</v>
      </c>
      <c r="P925" s="121">
        <v>6</v>
      </c>
      <c r="Q925" s="42">
        <f t="shared" si="121"/>
        <v>291.3800080938891</v>
      </c>
      <c r="R925" s="42">
        <f t="shared" si="126"/>
        <v>16.226233333333333</v>
      </c>
      <c r="S925" s="42">
        <f t="shared" si="122"/>
        <v>2400</v>
      </c>
      <c r="T925" s="121">
        <v>4728</v>
      </c>
      <c r="X925" s="121">
        <v>282</v>
      </c>
      <c r="Y925" s="42">
        <f t="shared" si="123"/>
        <v>2322.7400000000002</v>
      </c>
      <c r="Z925" s="42">
        <f t="shared" si="124"/>
        <v>38942.959999999999</v>
      </c>
      <c r="AA925" s="42">
        <f t="shared" si="125"/>
        <v>-25550.14</v>
      </c>
    </row>
    <row r="926" spans="1:27" hidden="1" x14ac:dyDescent="0.3">
      <c r="A926" s="40">
        <v>433</v>
      </c>
      <c r="B926" s="40" t="s">
        <v>10</v>
      </c>
      <c r="C926" s="40" t="s">
        <v>737</v>
      </c>
      <c r="D926" s="40" t="s">
        <v>738</v>
      </c>
      <c r="E926" s="40">
        <v>117.6</v>
      </c>
      <c r="F926" s="68" t="s">
        <v>1970</v>
      </c>
      <c r="G926" s="68" t="s">
        <v>749</v>
      </c>
      <c r="H926" s="40">
        <v>30</v>
      </c>
      <c r="I926" s="48">
        <v>43428</v>
      </c>
      <c r="J926" s="48">
        <v>43463</v>
      </c>
      <c r="K926" s="48">
        <v>43571</v>
      </c>
      <c r="L926" s="40">
        <v>35</v>
      </c>
      <c r="M926" s="85">
        <v>143</v>
      </c>
      <c r="N926" s="40">
        <v>7430</v>
      </c>
      <c r="O926" s="42">
        <f t="shared" si="115"/>
        <v>61198.433333333327</v>
      </c>
      <c r="P926" s="121">
        <v>11</v>
      </c>
      <c r="Q926" s="42">
        <f t="shared" si="121"/>
        <v>534.1966815054634</v>
      </c>
      <c r="R926" s="42">
        <f t="shared" si="126"/>
        <v>16.243081060606059</v>
      </c>
      <c r="S926" s="42">
        <f t="shared" si="122"/>
        <v>4400</v>
      </c>
      <c r="T926" s="121">
        <v>8677</v>
      </c>
      <c r="X926" s="121">
        <v>480</v>
      </c>
      <c r="Y926" s="42">
        <f t="shared" si="123"/>
        <v>3953.6</v>
      </c>
      <c r="Z926" s="42">
        <f t="shared" si="124"/>
        <v>71469.556666666656</v>
      </c>
      <c r="AA926" s="42">
        <f t="shared" si="125"/>
        <v>10271.123333333329</v>
      </c>
    </row>
    <row r="927" spans="1:27" hidden="1" x14ac:dyDescent="0.3">
      <c r="A927" s="40">
        <v>434</v>
      </c>
      <c r="B927" s="40" t="s">
        <v>10</v>
      </c>
      <c r="C927" s="40" t="s">
        <v>737</v>
      </c>
      <c r="D927" s="40" t="s">
        <v>738</v>
      </c>
      <c r="E927" s="40">
        <v>117.3</v>
      </c>
      <c r="F927" s="68" t="s">
        <v>1971</v>
      </c>
      <c r="G927" s="68" t="s">
        <v>750</v>
      </c>
      <c r="H927" s="40">
        <v>30</v>
      </c>
      <c r="I927" s="48">
        <v>43427</v>
      </c>
      <c r="J927" s="48">
        <v>43460</v>
      </c>
      <c r="K927" s="48">
        <v>43570</v>
      </c>
      <c r="L927" s="40">
        <v>33</v>
      </c>
      <c r="M927" s="85">
        <v>143</v>
      </c>
      <c r="N927" s="40">
        <v>7280</v>
      </c>
      <c r="O927" s="42">
        <f t="shared" si="115"/>
        <v>59962.933333333327</v>
      </c>
      <c r="P927" s="121">
        <v>11</v>
      </c>
      <c r="Q927" s="42">
        <f t="shared" si="121"/>
        <v>534.1966815054634</v>
      </c>
      <c r="R927" s="42">
        <f t="shared" si="126"/>
        <v>16.243081060606059</v>
      </c>
      <c r="S927" s="42">
        <f t="shared" si="122"/>
        <v>4400</v>
      </c>
      <c r="T927" s="121">
        <v>8677</v>
      </c>
      <c r="X927" s="121">
        <v>497</v>
      </c>
      <c r="Y927" s="42">
        <f t="shared" si="123"/>
        <v>4093.623333333333</v>
      </c>
      <c r="Z927" s="42">
        <f t="shared" si="124"/>
        <v>71469.556666666656</v>
      </c>
      <c r="AA927" s="42">
        <f t="shared" si="125"/>
        <v>11506.623333333329</v>
      </c>
    </row>
    <row r="928" spans="1:27" hidden="1" x14ac:dyDescent="0.3">
      <c r="A928" s="40">
        <v>435</v>
      </c>
      <c r="B928" s="40" t="s">
        <v>10</v>
      </c>
      <c r="C928" s="40" t="s">
        <v>737</v>
      </c>
      <c r="D928" s="40" t="s">
        <v>738</v>
      </c>
      <c r="E928" s="40">
        <v>117.1</v>
      </c>
      <c r="F928" s="68" t="s">
        <v>1972</v>
      </c>
      <c r="G928" s="68" t="s">
        <v>751</v>
      </c>
      <c r="H928" s="40">
        <v>30</v>
      </c>
      <c r="I928" s="48">
        <v>43428</v>
      </c>
      <c r="J928" s="48">
        <v>43462</v>
      </c>
      <c r="K928" s="48">
        <v>43572</v>
      </c>
      <c r="L928" s="40">
        <v>34</v>
      </c>
      <c r="M928" s="85">
        <v>144</v>
      </c>
      <c r="N928" s="40">
        <v>7580</v>
      </c>
      <c r="O928" s="42">
        <f t="shared" ref="O928:O991" si="127">(N928/H928)*247.1</f>
        <v>62433.933333333327</v>
      </c>
      <c r="P928" s="121">
        <v>7</v>
      </c>
      <c r="Q928" s="42">
        <f t="shared" ref="Q928:Q956" si="128">((P928*10000)/(25*247.1))*H928</f>
        <v>339.94334277620396</v>
      </c>
      <c r="R928" s="42">
        <f t="shared" si="126"/>
        <v>16.252708333333334</v>
      </c>
      <c r="S928" s="42">
        <f t="shared" si="122"/>
        <v>2799.9999999999995</v>
      </c>
      <c r="T928" s="121">
        <v>5525</v>
      </c>
      <c r="X928" s="121">
        <v>295</v>
      </c>
      <c r="Y928" s="42">
        <f t="shared" si="123"/>
        <v>2429.8166666666666</v>
      </c>
      <c r="Z928" s="42">
        <f t="shared" si="124"/>
        <v>45507.583333333328</v>
      </c>
      <c r="AA928" s="42">
        <f t="shared" si="125"/>
        <v>-16926.349999999999</v>
      </c>
    </row>
    <row r="929" spans="1:27" hidden="1" x14ac:dyDescent="0.3">
      <c r="A929" s="40">
        <v>436</v>
      </c>
      <c r="B929" s="40" t="s">
        <v>10</v>
      </c>
      <c r="C929" s="40" t="s">
        <v>737</v>
      </c>
      <c r="D929" s="40" t="s">
        <v>738</v>
      </c>
      <c r="E929" s="40">
        <v>117.2</v>
      </c>
      <c r="F929" s="68" t="s">
        <v>1973</v>
      </c>
      <c r="G929" s="68" t="s">
        <v>752</v>
      </c>
      <c r="H929" s="40">
        <v>30</v>
      </c>
      <c r="I929" s="48">
        <v>43430</v>
      </c>
      <c r="J929" s="48">
        <v>43463</v>
      </c>
      <c r="K929" s="48">
        <v>43571</v>
      </c>
      <c r="L929" s="40">
        <v>33</v>
      </c>
      <c r="M929" s="85">
        <v>141</v>
      </c>
      <c r="N929" s="40">
        <v>7510</v>
      </c>
      <c r="O929" s="42">
        <f t="shared" si="127"/>
        <v>61857.366666666669</v>
      </c>
      <c r="P929" s="121">
        <v>11.5</v>
      </c>
      <c r="Q929" s="42">
        <f t="shared" si="128"/>
        <v>558.47834884662086</v>
      </c>
      <c r="R929" s="42">
        <f t="shared" si="126"/>
        <v>16.240557971014493</v>
      </c>
      <c r="S929" s="42">
        <f t="shared" si="122"/>
        <v>4600</v>
      </c>
      <c r="T929" s="121">
        <v>9070</v>
      </c>
      <c r="X929" s="121">
        <v>520</v>
      </c>
      <c r="Y929" s="42">
        <f t="shared" si="123"/>
        <v>4283.0666666666666</v>
      </c>
      <c r="Z929" s="42">
        <f t="shared" si="124"/>
        <v>74706.566666666666</v>
      </c>
      <c r="AA929" s="42">
        <f t="shared" si="125"/>
        <v>12849.199999999997</v>
      </c>
    </row>
    <row r="930" spans="1:27" hidden="1" x14ac:dyDescent="0.3">
      <c r="A930" s="40">
        <v>437</v>
      </c>
      <c r="B930" s="40" t="s">
        <v>10</v>
      </c>
      <c r="C930" s="40" t="s">
        <v>753</v>
      </c>
      <c r="D930" s="40" t="s">
        <v>738</v>
      </c>
      <c r="E930" s="40">
        <v>54.25</v>
      </c>
      <c r="F930" s="68" t="s">
        <v>1974</v>
      </c>
      <c r="G930" s="68" t="s">
        <v>754</v>
      </c>
      <c r="H930" s="40">
        <v>30</v>
      </c>
      <c r="I930" s="48">
        <v>43426</v>
      </c>
      <c r="J930" s="48">
        <v>43461</v>
      </c>
      <c r="K930" s="48">
        <v>43571</v>
      </c>
      <c r="L930" s="40">
        <v>35</v>
      </c>
      <c r="M930" s="40">
        <v>145</v>
      </c>
      <c r="N930" s="40">
        <v>7880</v>
      </c>
      <c r="O930" s="42">
        <f t="shared" si="127"/>
        <v>64904.933333333334</v>
      </c>
      <c r="P930" s="121">
        <v>8</v>
      </c>
      <c r="Q930" s="42">
        <f t="shared" si="128"/>
        <v>388.50667745851877</v>
      </c>
      <c r="R930" s="42">
        <f t="shared" si="126"/>
        <v>16.228807291666669</v>
      </c>
      <c r="S930" s="42">
        <f t="shared" si="122"/>
        <v>3199.9999999999991</v>
      </c>
      <c r="T930" s="121">
        <v>6305</v>
      </c>
      <c r="X930" s="121">
        <v>270</v>
      </c>
      <c r="Y930" s="42">
        <f t="shared" si="123"/>
        <v>2223.9</v>
      </c>
      <c r="Z930" s="42">
        <f t="shared" si="124"/>
        <v>51932.183333333327</v>
      </c>
      <c r="AA930" s="42">
        <f t="shared" si="125"/>
        <v>-12972.750000000007</v>
      </c>
    </row>
    <row r="931" spans="1:27" hidden="1" x14ac:dyDescent="0.3">
      <c r="A931" s="40">
        <v>438</v>
      </c>
      <c r="B931" s="40" t="s">
        <v>10</v>
      </c>
      <c r="C931" s="40" t="s">
        <v>753</v>
      </c>
      <c r="D931" s="40" t="s">
        <v>738</v>
      </c>
      <c r="E931" s="40">
        <v>54.26</v>
      </c>
      <c r="F931" s="68" t="s">
        <v>1975</v>
      </c>
      <c r="G931" s="68" t="s">
        <v>755</v>
      </c>
      <c r="H931" s="40">
        <v>30</v>
      </c>
      <c r="I931" s="48">
        <v>43424</v>
      </c>
      <c r="J931" s="48">
        <v>43459</v>
      </c>
      <c r="K931" s="48">
        <v>43570</v>
      </c>
      <c r="L931" s="40">
        <v>35</v>
      </c>
      <c r="M931" s="40">
        <v>146</v>
      </c>
      <c r="N931" s="40">
        <v>7380</v>
      </c>
      <c r="O931" s="42">
        <f t="shared" si="127"/>
        <v>60786.6</v>
      </c>
      <c r="P931" s="121">
        <v>6</v>
      </c>
      <c r="Q931" s="42">
        <f t="shared" si="128"/>
        <v>291.3800080938891</v>
      </c>
      <c r="R931" s="42">
        <f t="shared" si="126"/>
        <v>16.28457638888889</v>
      </c>
      <c r="S931" s="42">
        <f t="shared" si="122"/>
        <v>2400</v>
      </c>
      <c r="T931" s="121">
        <v>4745</v>
      </c>
      <c r="X931" s="121">
        <v>270</v>
      </c>
      <c r="Y931" s="42">
        <f t="shared" si="123"/>
        <v>2223.9</v>
      </c>
      <c r="Z931" s="42">
        <f t="shared" si="124"/>
        <v>39082.983333333337</v>
      </c>
      <c r="AA931" s="42">
        <f t="shared" si="125"/>
        <v>-21703.616666666661</v>
      </c>
    </row>
    <row r="932" spans="1:27" hidden="1" x14ac:dyDescent="0.3">
      <c r="A932" s="40">
        <v>439</v>
      </c>
      <c r="B932" s="40" t="s">
        <v>10</v>
      </c>
      <c r="C932" s="40" t="s">
        <v>753</v>
      </c>
      <c r="D932" s="40" t="s">
        <v>738</v>
      </c>
      <c r="E932" s="40">
        <v>54.24</v>
      </c>
      <c r="F932" s="68" t="s">
        <v>1976</v>
      </c>
      <c r="G932" s="68" t="s">
        <v>756</v>
      </c>
      <c r="H932" s="40">
        <v>30</v>
      </c>
      <c r="I932" s="48">
        <v>43426</v>
      </c>
      <c r="J932" s="48">
        <v>43464</v>
      </c>
      <c r="K932" s="48">
        <v>43573</v>
      </c>
      <c r="L932" s="40">
        <v>38</v>
      </c>
      <c r="M932" s="40">
        <v>147</v>
      </c>
      <c r="N932" s="40">
        <v>7730</v>
      </c>
      <c r="O932" s="42">
        <f t="shared" si="127"/>
        <v>63669.433333333334</v>
      </c>
      <c r="P932" s="121">
        <v>14</v>
      </c>
      <c r="Q932" s="42">
        <f t="shared" si="128"/>
        <v>679.88668555240793</v>
      </c>
      <c r="R932" s="42">
        <f t="shared" si="126"/>
        <v>1.5443750000000001</v>
      </c>
      <c r="S932" s="42">
        <f t="shared" si="122"/>
        <v>5599.9999999999991</v>
      </c>
      <c r="T932" s="121">
        <v>1050</v>
      </c>
      <c r="X932" s="121">
        <v>650</v>
      </c>
      <c r="Y932" s="42">
        <f t="shared" si="123"/>
        <v>5353.8333333333339</v>
      </c>
      <c r="Z932" s="42">
        <f t="shared" si="124"/>
        <v>8648.4999999999982</v>
      </c>
      <c r="AA932" s="42">
        <f t="shared" si="125"/>
        <v>-55020.933333333334</v>
      </c>
    </row>
    <row r="933" spans="1:27" hidden="1" x14ac:dyDescent="0.3">
      <c r="A933" s="40">
        <v>440</v>
      </c>
      <c r="B933" s="40" t="s">
        <v>10</v>
      </c>
      <c r="C933" s="40" t="s">
        <v>753</v>
      </c>
      <c r="D933" s="40" t="s">
        <v>738</v>
      </c>
      <c r="E933" s="40">
        <v>54.22</v>
      </c>
      <c r="F933" s="68" t="s">
        <v>1969</v>
      </c>
      <c r="G933" s="68" t="s">
        <v>757</v>
      </c>
      <c r="H933" s="40">
        <v>30</v>
      </c>
      <c r="I933" s="48">
        <v>43428</v>
      </c>
      <c r="J933" s="48">
        <v>43462</v>
      </c>
      <c r="K933" s="48">
        <v>43570</v>
      </c>
      <c r="L933" s="40">
        <v>34</v>
      </c>
      <c r="M933" s="40">
        <v>142</v>
      </c>
      <c r="N933" s="40">
        <v>7680</v>
      </c>
      <c r="O933" s="42">
        <f t="shared" si="127"/>
        <v>63257.599999999999</v>
      </c>
      <c r="P933" s="121">
        <v>14</v>
      </c>
      <c r="Q933" s="42">
        <f t="shared" si="128"/>
        <v>679.88668555240793</v>
      </c>
      <c r="R933" s="42">
        <f t="shared" si="126"/>
        <v>16.252708333333334</v>
      </c>
      <c r="S933" s="42">
        <f t="shared" si="122"/>
        <v>5599.9999999999991</v>
      </c>
      <c r="T933" s="121">
        <v>11050</v>
      </c>
      <c r="X933" s="121">
        <v>650</v>
      </c>
      <c r="Y933" s="42">
        <f t="shared" si="123"/>
        <v>5353.8333333333339</v>
      </c>
      <c r="Z933" s="42">
        <f t="shared" si="124"/>
        <v>91015.166666666657</v>
      </c>
      <c r="AA933" s="42">
        <f t="shared" si="125"/>
        <v>27757.566666666658</v>
      </c>
    </row>
    <row r="934" spans="1:27" hidden="1" x14ac:dyDescent="0.3">
      <c r="A934" s="40">
        <v>441</v>
      </c>
      <c r="B934" s="40" t="s">
        <v>10</v>
      </c>
      <c r="C934" s="40" t="s">
        <v>753</v>
      </c>
      <c r="D934" s="40" t="s">
        <v>738</v>
      </c>
      <c r="E934" s="40">
        <v>54.2</v>
      </c>
      <c r="F934" s="68" t="s">
        <v>1977</v>
      </c>
      <c r="G934" s="68" t="s">
        <v>758</v>
      </c>
      <c r="H934" s="40">
        <v>30</v>
      </c>
      <c r="I934" s="48">
        <v>43426</v>
      </c>
      <c r="J934" s="48">
        <v>43462</v>
      </c>
      <c r="K934" s="48">
        <v>43570</v>
      </c>
      <c r="L934" s="40">
        <v>36</v>
      </c>
      <c r="M934" s="40">
        <v>144</v>
      </c>
      <c r="N934" s="40">
        <v>7600</v>
      </c>
      <c r="O934" s="42">
        <f t="shared" si="127"/>
        <v>62598.666666666664</v>
      </c>
      <c r="P934" s="121">
        <v>6</v>
      </c>
      <c r="Q934" s="42">
        <f t="shared" si="128"/>
        <v>291.3800080938891</v>
      </c>
      <c r="R934" s="42">
        <f t="shared" si="126"/>
        <v>16.219369444444446</v>
      </c>
      <c r="S934" s="42">
        <f t="shared" si="122"/>
        <v>2400</v>
      </c>
      <c r="T934" s="121">
        <v>4726</v>
      </c>
      <c r="X934" s="121">
        <v>270</v>
      </c>
      <c r="Y934" s="42">
        <f t="shared" si="123"/>
        <v>2223.9</v>
      </c>
      <c r="Z934" s="42">
        <f t="shared" si="124"/>
        <v>38926.486666666671</v>
      </c>
      <c r="AA934" s="42">
        <f t="shared" si="125"/>
        <v>-23672.179999999993</v>
      </c>
    </row>
    <row r="935" spans="1:27" hidden="1" x14ac:dyDescent="0.3">
      <c r="A935" s="40">
        <v>442</v>
      </c>
      <c r="B935" s="40" t="s">
        <v>10</v>
      </c>
      <c r="C935" s="40" t="s">
        <v>753</v>
      </c>
      <c r="D935" s="40" t="s">
        <v>738</v>
      </c>
      <c r="E935" s="121">
        <v>54.19</v>
      </c>
      <c r="F935" s="68" t="s">
        <v>1978</v>
      </c>
      <c r="G935" s="68" t="s">
        <v>759</v>
      </c>
      <c r="H935" s="40">
        <v>28</v>
      </c>
      <c r="I935" s="48">
        <v>43425</v>
      </c>
      <c r="J935" s="48">
        <v>43461</v>
      </c>
      <c r="K935" s="48">
        <v>43569</v>
      </c>
      <c r="L935" s="40">
        <v>36</v>
      </c>
      <c r="M935" s="40">
        <v>144</v>
      </c>
      <c r="N935" s="40">
        <v>7980</v>
      </c>
      <c r="O935" s="42">
        <f t="shared" si="127"/>
        <v>70423.5</v>
      </c>
      <c r="P935" s="121">
        <v>14</v>
      </c>
      <c r="Q935" s="42">
        <f t="shared" si="128"/>
        <v>634.56090651558065</v>
      </c>
      <c r="R935" s="42">
        <f t="shared" si="126"/>
        <v>18.122767857142861</v>
      </c>
      <c r="S935" s="42">
        <f t="shared" si="122"/>
        <v>5599.9999999999991</v>
      </c>
      <c r="T935" s="121">
        <v>11500</v>
      </c>
      <c r="X935" s="121">
        <v>650</v>
      </c>
      <c r="Y935" s="42">
        <f t="shared" si="123"/>
        <v>5736.25</v>
      </c>
      <c r="Z935" s="42">
        <f t="shared" si="124"/>
        <v>101487.5</v>
      </c>
      <c r="AA935" s="42">
        <f t="shared" si="125"/>
        <v>31064</v>
      </c>
    </row>
    <row r="936" spans="1:27" hidden="1" x14ac:dyDescent="0.3">
      <c r="A936" s="40">
        <v>443</v>
      </c>
      <c r="B936" s="40" t="s">
        <v>10</v>
      </c>
      <c r="C936" s="40" t="s">
        <v>753</v>
      </c>
      <c r="D936" s="40" t="s">
        <v>738</v>
      </c>
      <c r="E936" s="40">
        <v>54.17</v>
      </c>
      <c r="F936" s="68" t="s">
        <v>1979</v>
      </c>
      <c r="G936" s="68" t="s">
        <v>760</v>
      </c>
      <c r="H936" s="40">
        <v>30</v>
      </c>
      <c r="I936" s="48">
        <v>43426</v>
      </c>
      <c r="J936" s="48">
        <v>43462</v>
      </c>
      <c r="K936" s="48">
        <v>43570</v>
      </c>
      <c r="L936" s="40">
        <v>36</v>
      </c>
      <c r="M936" s="40">
        <v>144</v>
      </c>
      <c r="N936" s="40">
        <v>7600</v>
      </c>
      <c r="O936" s="42">
        <f t="shared" si="127"/>
        <v>62598.666666666664</v>
      </c>
      <c r="P936" s="121">
        <v>7</v>
      </c>
      <c r="Q936" s="42">
        <f t="shared" si="128"/>
        <v>339.94334277620396</v>
      </c>
      <c r="R936" s="42">
        <f t="shared" si="126"/>
        <v>16.252708333333334</v>
      </c>
      <c r="S936" s="42">
        <f t="shared" si="122"/>
        <v>2799.9999999999995</v>
      </c>
      <c r="T936" s="121">
        <v>5525</v>
      </c>
      <c r="X936" s="121">
        <v>320</v>
      </c>
      <c r="Y936" s="42">
        <f t="shared" si="123"/>
        <v>2635.7333333333331</v>
      </c>
      <c r="Z936" s="42">
        <f t="shared" si="124"/>
        <v>45507.583333333328</v>
      </c>
      <c r="AA936" s="42">
        <f t="shared" si="125"/>
        <v>-17091.083333333336</v>
      </c>
    </row>
    <row r="937" spans="1:27" hidden="1" x14ac:dyDescent="0.3">
      <c r="A937" s="40">
        <v>444</v>
      </c>
      <c r="B937" s="40" t="s">
        <v>10</v>
      </c>
      <c r="C937" s="40" t="s">
        <v>753</v>
      </c>
      <c r="D937" s="40" t="s">
        <v>738</v>
      </c>
      <c r="E937" s="40">
        <v>54.15</v>
      </c>
      <c r="F937" s="68" t="s">
        <v>1828</v>
      </c>
      <c r="G937" s="68" t="s">
        <v>761</v>
      </c>
      <c r="H937" s="40">
        <v>30</v>
      </c>
      <c r="I937" s="48">
        <v>43424</v>
      </c>
      <c r="J937" s="48">
        <v>43449</v>
      </c>
      <c r="K937" s="48">
        <v>43568</v>
      </c>
      <c r="L937" s="40">
        <v>25</v>
      </c>
      <c r="M937" s="40">
        <v>144</v>
      </c>
      <c r="N937" s="40">
        <v>7680</v>
      </c>
      <c r="O937" s="42">
        <f t="shared" si="127"/>
        <v>63257.599999999999</v>
      </c>
      <c r="P937" s="121">
        <v>13</v>
      </c>
      <c r="Q937" s="42">
        <f t="shared" si="128"/>
        <v>631.32335087009312</v>
      </c>
      <c r="R937" s="42">
        <f t="shared" si="126"/>
        <v>16.253160897435897</v>
      </c>
      <c r="S937" s="42">
        <f t="shared" si="122"/>
        <v>5200</v>
      </c>
      <c r="T937" s="121">
        <v>10261</v>
      </c>
      <c r="X937" s="121">
        <v>620</v>
      </c>
      <c r="Y937" s="42">
        <f t="shared" si="123"/>
        <v>5106.7333333333336</v>
      </c>
      <c r="Z937" s="42">
        <f t="shared" si="124"/>
        <v>84516.436666666661</v>
      </c>
      <c r="AA937" s="42">
        <f t="shared" si="125"/>
        <v>21258.836666666662</v>
      </c>
    </row>
    <row r="938" spans="1:27" hidden="1" x14ac:dyDescent="0.3">
      <c r="A938" s="40">
        <v>445</v>
      </c>
      <c r="B938" s="40" t="s">
        <v>10</v>
      </c>
      <c r="C938" s="40" t="s">
        <v>753</v>
      </c>
      <c r="D938" s="40" t="s">
        <v>738</v>
      </c>
      <c r="E938" s="40">
        <v>54.14</v>
      </c>
      <c r="F938" s="68" t="s">
        <v>1829</v>
      </c>
      <c r="G938" s="68" t="s">
        <v>762</v>
      </c>
      <c r="H938" s="40">
        <v>30</v>
      </c>
      <c r="I938" s="48">
        <v>43422</v>
      </c>
      <c r="J938" s="48">
        <v>43457</v>
      </c>
      <c r="K938" s="48">
        <v>43567</v>
      </c>
      <c r="L938" s="40">
        <v>35</v>
      </c>
      <c r="M938" s="40">
        <v>145</v>
      </c>
      <c r="N938" s="40">
        <v>7680</v>
      </c>
      <c r="O938" s="42">
        <f t="shared" si="127"/>
        <v>63257.599999999999</v>
      </c>
      <c r="P938" s="121">
        <v>6</v>
      </c>
      <c r="Q938" s="42">
        <f t="shared" si="128"/>
        <v>291.3800080938891</v>
      </c>
      <c r="R938" s="42">
        <f t="shared" si="126"/>
        <v>16.253688888888888</v>
      </c>
      <c r="S938" s="42">
        <f t="shared" si="122"/>
        <v>2400</v>
      </c>
      <c r="T938" s="121">
        <v>4736</v>
      </c>
      <c r="X938" s="121">
        <v>250</v>
      </c>
      <c r="Y938" s="42">
        <f t="shared" si="123"/>
        <v>2059.166666666667</v>
      </c>
      <c r="Z938" s="42">
        <f t="shared" si="124"/>
        <v>39008.853333333333</v>
      </c>
      <c r="AA938" s="42">
        <f t="shared" si="125"/>
        <v>-24248.746666666666</v>
      </c>
    </row>
    <row r="939" spans="1:27" hidden="1" x14ac:dyDescent="0.3">
      <c r="A939" s="40">
        <v>446</v>
      </c>
      <c r="B939" s="40" t="s">
        <v>10</v>
      </c>
      <c r="C939" s="40" t="s">
        <v>753</v>
      </c>
      <c r="D939" s="40" t="s">
        <v>738</v>
      </c>
      <c r="E939" s="40">
        <v>54.13</v>
      </c>
      <c r="F939" s="68" t="s">
        <v>1816</v>
      </c>
      <c r="G939" s="68" t="s">
        <v>763</v>
      </c>
      <c r="H939" s="40">
        <v>30</v>
      </c>
      <c r="I939" s="48">
        <v>43422</v>
      </c>
      <c r="J939" s="48">
        <v>43457</v>
      </c>
      <c r="K939" s="48">
        <v>43567</v>
      </c>
      <c r="L939" s="40">
        <v>35</v>
      </c>
      <c r="M939" s="40">
        <v>145</v>
      </c>
      <c r="N939" s="40">
        <v>7580</v>
      </c>
      <c r="O939" s="42">
        <f t="shared" si="127"/>
        <v>62433.933333333327</v>
      </c>
      <c r="P939" s="121">
        <v>6.5</v>
      </c>
      <c r="Q939" s="42">
        <f t="shared" si="128"/>
        <v>315.66167543504656</v>
      </c>
      <c r="R939" s="42">
        <f t="shared" si="126"/>
        <v>16.251576923076922</v>
      </c>
      <c r="S939" s="42">
        <f t="shared" si="122"/>
        <v>2600</v>
      </c>
      <c r="T939" s="121">
        <v>5130</v>
      </c>
      <c r="X939" s="121">
        <v>300</v>
      </c>
      <c r="Y939" s="42">
        <f t="shared" si="123"/>
        <v>2471</v>
      </c>
      <c r="Z939" s="42">
        <f t="shared" si="124"/>
        <v>42254.1</v>
      </c>
      <c r="AA939" s="42">
        <f t="shared" si="125"/>
        <v>-20179.833333333328</v>
      </c>
    </row>
    <row r="940" spans="1:27" hidden="1" x14ac:dyDescent="0.3">
      <c r="A940" s="40">
        <v>447</v>
      </c>
      <c r="B940" s="40" t="s">
        <v>10</v>
      </c>
      <c r="C940" s="40" t="s">
        <v>753</v>
      </c>
      <c r="D940" s="40" t="s">
        <v>738</v>
      </c>
      <c r="E940" s="40">
        <v>54.11</v>
      </c>
      <c r="F940" s="68" t="s">
        <v>1812</v>
      </c>
      <c r="G940" s="68" t="s">
        <v>764</v>
      </c>
      <c r="H940" s="40">
        <v>30</v>
      </c>
      <c r="I940" s="48">
        <v>43426</v>
      </c>
      <c r="J940" s="48">
        <v>43462</v>
      </c>
      <c r="K940" s="48">
        <v>43570</v>
      </c>
      <c r="L940" s="40">
        <v>36</v>
      </c>
      <c r="M940" s="40">
        <v>144</v>
      </c>
      <c r="N940" s="40">
        <v>7680</v>
      </c>
      <c r="O940" s="42">
        <f t="shared" si="127"/>
        <v>63257.599999999999</v>
      </c>
      <c r="P940" s="121">
        <v>13</v>
      </c>
      <c r="Q940" s="42">
        <f t="shared" si="128"/>
        <v>631.32335087009312</v>
      </c>
      <c r="R940" s="42">
        <f t="shared" si="126"/>
        <v>16.253160897435897</v>
      </c>
      <c r="S940" s="42">
        <f t="shared" si="122"/>
        <v>5200</v>
      </c>
      <c r="T940" s="121">
        <v>10261</v>
      </c>
      <c r="X940" s="121">
        <v>590</v>
      </c>
      <c r="Y940" s="42">
        <f t="shared" si="123"/>
        <v>4859.6333333333332</v>
      </c>
      <c r="Z940" s="42">
        <f t="shared" si="124"/>
        <v>84516.436666666661</v>
      </c>
      <c r="AA940" s="42">
        <f t="shared" si="125"/>
        <v>21258.836666666662</v>
      </c>
    </row>
    <row r="941" spans="1:27" hidden="1" x14ac:dyDescent="0.3">
      <c r="A941" s="40">
        <v>448</v>
      </c>
      <c r="B941" s="40" t="s">
        <v>10</v>
      </c>
      <c r="C941" s="40" t="s">
        <v>753</v>
      </c>
      <c r="D941" s="40" t="s">
        <v>738</v>
      </c>
      <c r="E941" s="40">
        <v>54.8</v>
      </c>
      <c r="F941" s="68" t="s">
        <v>1817</v>
      </c>
      <c r="G941" s="68" t="s">
        <v>765</v>
      </c>
      <c r="H941" s="40">
        <v>30</v>
      </c>
      <c r="I941" s="48">
        <v>43429</v>
      </c>
      <c r="J941" s="48">
        <v>43463</v>
      </c>
      <c r="K941" s="48">
        <v>43572</v>
      </c>
      <c r="L941" s="40">
        <v>34</v>
      </c>
      <c r="M941" s="40">
        <v>143</v>
      </c>
      <c r="N941" s="40">
        <v>7930</v>
      </c>
      <c r="O941" s="42">
        <f t="shared" si="127"/>
        <v>65316.766666666663</v>
      </c>
      <c r="P941" s="121">
        <v>14</v>
      </c>
      <c r="Q941" s="42">
        <f t="shared" si="128"/>
        <v>679.88668555240793</v>
      </c>
      <c r="R941" s="42">
        <f t="shared" si="126"/>
        <v>16.252708333333334</v>
      </c>
      <c r="S941" s="42">
        <f t="shared" si="122"/>
        <v>5599.9999999999991</v>
      </c>
      <c r="T941" s="121">
        <v>11050</v>
      </c>
      <c r="X941" s="121">
        <v>650</v>
      </c>
      <c r="Y941" s="42">
        <f t="shared" si="123"/>
        <v>5353.8333333333339</v>
      </c>
      <c r="Z941" s="42">
        <f t="shared" si="124"/>
        <v>91015.166666666657</v>
      </c>
      <c r="AA941" s="42">
        <f t="shared" si="125"/>
        <v>25698.399999999994</v>
      </c>
    </row>
    <row r="942" spans="1:27" hidden="1" x14ac:dyDescent="0.3">
      <c r="A942" s="40">
        <v>449</v>
      </c>
      <c r="B942" s="40" t="s">
        <v>10</v>
      </c>
      <c r="C942" s="40" t="s">
        <v>753</v>
      </c>
      <c r="D942" s="40" t="s">
        <v>738</v>
      </c>
      <c r="E942" s="40">
        <v>54.7</v>
      </c>
      <c r="F942" s="68" t="s">
        <v>1830</v>
      </c>
      <c r="G942" s="68" t="s">
        <v>766</v>
      </c>
      <c r="H942" s="40">
        <v>30</v>
      </c>
      <c r="I942" s="48">
        <v>43424</v>
      </c>
      <c r="J942" s="48">
        <v>43462</v>
      </c>
      <c r="K942" s="48">
        <v>43570</v>
      </c>
      <c r="L942" s="40">
        <v>38</v>
      </c>
      <c r="M942" s="40">
        <v>146</v>
      </c>
      <c r="N942" s="40">
        <v>8380</v>
      </c>
      <c r="O942" s="42">
        <f t="shared" si="127"/>
        <v>69023.266666666663</v>
      </c>
      <c r="P942" s="121">
        <v>14.5</v>
      </c>
      <c r="Q942" s="42">
        <f t="shared" si="128"/>
        <v>704.16835289356538</v>
      </c>
      <c r="R942" s="42">
        <f t="shared" si="126"/>
        <v>16.253215517241379</v>
      </c>
      <c r="S942" s="42">
        <f t="shared" si="122"/>
        <v>5800</v>
      </c>
      <c r="T942" s="121">
        <v>11445</v>
      </c>
      <c r="X942" s="121">
        <v>630</v>
      </c>
      <c r="Y942" s="42">
        <f t="shared" si="123"/>
        <v>5189.0999999999995</v>
      </c>
      <c r="Z942" s="42">
        <f t="shared" si="124"/>
        <v>94268.65</v>
      </c>
      <c r="AA942" s="42">
        <f t="shared" si="125"/>
        <v>25245.383333333331</v>
      </c>
    </row>
    <row r="943" spans="1:27" hidden="1" x14ac:dyDescent="0.3">
      <c r="A943" s="40">
        <v>450</v>
      </c>
      <c r="B943" s="40" t="s">
        <v>10</v>
      </c>
      <c r="C943" s="40" t="s">
        <v>753</v>
      </c>
      <c r="D943" s="40" t="s">
        <v>738</v>
      </c>
      <c r="E943" s="40">
        <v>54.5</v>
      </c>
      <c r="F943" s="68" t="s">
        <v>767</v>
      </c>
      <c r="G943" s="68" t="s">
        <v>768</v>
      </c>
      <c r="H943" s="40">
        <v>30</v>
      </c>
      <c r="I943" s="48">
        <v>43424</v>
      </c>
      <c r="J943" s="48">
        <v>43428</v>
      </c>
      <c r="K943" s="48">
        <v>43569</v>
      </c>
      <c r="L943" s="40">
        <v>4</v>
      </c>
      <c r="M943" s="40">
        <v>145</v>
      </c>
      <c r="N943" s="40">
        <v>7880</v>
      </c>
      <c r="O943" s="42">
        <f t="shared" si="127"/>
        <v>64904.933333333334</v>
      </c>
      <c r="P943" s="121">
        <v>5</v>
      </c>
      <c r="Q943" s="42">
        <f t="shared" si="128"/>
        <v>242.81667341157424</v>
      </c>
      <c r="R943" s="42">
        <f t="shared" si="126"/>
        <v>16.246825000000001</v>
      </c>
      <c r="S943" s="42">
        <f t="shared" si="122"/>
        <v>1999.9999999999998</v>
      </c>
      <c r="T943" s="121">
        <v>3945</v>
      </c>
      <c r="X943" s="121">
        <v>235</v>
      </c>
      <c r="Y943" s="42">
        <f t="shared" si="123"/>
        <v>1935.6166666666666</v>
      </c>
      <c r="Z943" s="42">
        <f t="shared" si="124"/>
        <v>32493.649999999998</v>
      </c>
      <c r="AA943" s="42">
        <f t="shared" si="125"/>
        <v>-32411.283333333336</v>
      </c>
    </row>
    <row r="944" spans="1:27" hidden="1" x14ac:dyDescent="0.3">
      <c r="A944" s="40">
        <v>451</v>
      </c>
      <c r="B944" s="40" t="s">
        <v>10</v>
      </c>
      <c r="C944" s="40" t="s">
        <v>753</v>
      </c>
      <c r="D944" s="40" t="s">
        <v>738</v>
      </c>
      <c r="E944" s="40">
        <v>54.1</v>
      </c>
      <c r="F944" s="68" t="s">
        <v>1831</v>
      </c>
      <c r="G944" s="68" t="s">
        <v>769</v>
      </c>
      <c r="H944" s="40">
        <v>30</v>
      </c>
      <c r="I944" s="48">
        <v>43425</v>
      </c>
      <c r="J944" s="48">
        <v>43427</v>
      </c>
      <c r="K944" s="48">
        <v>43569</v>
      </c>
      <c r="L944" s="40">
        <v>2</v>
      </c>
      <c r="M944" s="40">
        <v>144</v>
      </c>
      <c r="N944" s="40">
        <v>7880</v>
      </c>
      <c r="O944" s="42">
        <f t="shared" si="127"/>
        <v>64904.933333333334</v>
      </c>
      <c r="P944" s="121">
        <v>13</v>
      </c>
      <c r="Q944" s="42">
        <f t="shared" si="128"/>
        <v>631.32335087009312</v>
      </c>
      <c r="R944" s="42">
        <f t="shared" si="126"/>
        <v>16.251576923076922</v>
      </c>
      <c r="S944" s="42">
        <f t="shared" si="122"/>
        <v>5200</v>
      </c>
      <c r="T944" s="121">
        <v>10260</v>
      </c>
      <c r="X944" s="121">
        <v>600</v>
      </c>
      <c r="Y944" s="42">
        <f t="shared" si="123"/>
        <v>4942</v>
      </c>
      <c r="Z944" s="42">
        <f t="shared" si="124"/>
        <v>84508.2</v>
      </c>
      <c r="AA944" s="42">
        <f t="shared" si="125"/>
        <v>19603.266666666663</v>
      </c>
    </row>
    <row r="945" spans="1:27" hidden="1" x14ac:dyDescent="0.3">
      <c r="A945" s="40">
        <v>452</v>
      </c>
      <c r="B945" s="40" t="s">
        <v>10</v>
      </c>
      <c r="C945" s="40" t="s">
        <v>753</v>
      </c>
      <c r="D945" s="40" t="s">
        <v>738</v>
      </c>
      <c r="E945" s="40">
        <v>54.2</v>
      </c>
      <c r="F945" s="68" t="s">
        <v>1832</v>
      </c>
      <c r="G945" s="68" t="s">
        <v>770</v>
      </c>
      <c r="H945" s="40">
        <v>28</v>
      </c>
      <c r="I945" s="48">
        <v>43440</v>
      </c>
      <c r="J945" s="48">
        <v>43475</v>
      </c>
      <c r="K945" s="48">
        <v>43580</v>
      </c>
      <c r="L945" s="40">
        <v>35</v>
      </c>
      <c r="M945" s="40">
        <v>140</v>
      </c>
      <c r="N945" s="40">
        <v>7930</v>
      </c>
      <c r="O945" s="42">
        <f t="shared" si="127"/>
        <v>69982.25</v>
      </c>
      <c r="P945" s="121">
        <v>5</v>
      </c>
      <c r="Q945" s="42">
        <f t="shared" si="128"/>
        <v>226.62889518413596</v>
      </c>
      <c r="R945" s="42">
        <f t="shared" si="126"/>
        <v>17.349950000000003</v>
      </c>
      <c r="S945" s="42">
        <f t="shared" si="122"/>
        <v>1999.9999999999998</v>
      </c>
      <c r="T945" s="121">
        <v>3932</v>
      </c>
      <c r="X945" s="121">
        <v>140</v>
      </c>
      <c r="Y945" s="42">
        <f t="shared" si="123"/>
        <v>1235.5</v>
      </c>
      <c r="Z945" s="42">
        <f t="shared" si="124"/>
        <v>34699.9</v>
      </c>
      <c r="AA945" s="42">
        <f t="shared" si="125"/>
        <v>-35282.35</v>
      </c>
    </row>
    <row r="946" spans="1:27" hidden="1" x14ac:dyDescent="0.3">
      <c r="A946" s="40">
        <v>453</v>
      </c>
      <c r="B946" s="40" t="s">
        <v>10</v>
      </c>
      <c r="C946" s="40" t="s">
        <v>771</v>
      </c>
      <c r="D946" s="40" t="s">
        <v>83</v>
      </c>
      <c r="E946" s="40">
        <v>28.2</v>
      </c>
      <c r="F946" s="68" t="s">
        <v>1833</v>
      </c>
      <c r="G946" s="68" t="s">
        <v>772</v>
      </c>
      <c r="H946" s="40">
        <v>30</v>
      </c>
      <c r="I946" s="48">
        <v>43429</v>
      </c>
      <c r="J946" s="48">
        <v>43462</v>
      </c>
      <c r="K946" s="48">
        <v>43577</v>
      </c>
      <c r="L946" s="40">
        <v>33</v>
      </c>
      <c r="M946" s="40">
        <v>148</v>
      </c>
      <c r="N946" s="40">
        <v>7280</v>
      </c>
      <c r="O946" s="42">
        <f t="shared" si="127"/>
        <v>59962.933333333327</v>
      </c>
      <c r="P946" s="121">
        <v>11</v>
      </c>
      <c r="Q946" s="42">
        <f t="shared" si="128"/>
        <v>534.1966815054634</v>
      </c>
      <c r="R946" s="42">
        <f t="shared" si="126"/>
        <v>16.005340909090908</v>
      </c>
      <c r="S946" s="42">
        <f t="shared" si="122"/>
        <v>4400</v>
      </c>
      <c r="T946" s="121">
        <v>8550</v>
      </c>
      <c r="X946" s="121">
        <v>450</v>
      </c>
      <c r="Y946" s="42">
        <f t="shared" si="123"/>
        <v>3706.5</v>
      </c>
      <c r="Z946" s="42">
        <f t="shared" si="124"/>
        <v>70423.5</v>
      </c>
      <c r="AA946" s="42">
        <f t="shared" si="125"/>
        <v>10460.566666666673</v>
      </c>
    </row>
    <row r="947" spans="1:27" hidden="1" x14ac:dyDescent="0.3">
      <c r="A947" s="40">
        <v>454</v>
      </c>
      <c r="B947" s="40" t="s">
        <v>10</v>
      </c>
      <c r="C947" s="40" t="s">
        <v>771</v>
      </c>
      <c r="D947" s="40" t="s">
        <v>83</v>
      </c>
      <c r="E947" s="40">
        <v>28.1</v>
      </c>
      <c r="F947" s="68" t="s">
        <v>1834</v>
      </c>
      <c r="G947" s="68" t="s">
        <v>773</v>
      </c>
      <c r="H947" s="40">
        <v>30</v>
      </c>
      <c r="I947" s="48">
        <v>43419</v>
      </c>
      <c r="J947" s="48">
        <v>43454</v>
      </c>
      <c r="K947" s="48">
        <v>43565</v>
      </c>
      <c r="L947" s="40">
        <v>35</v>
      </c>
      <c r="M947" s="40">
        <v>146</v>
      </c>
      <c r="N947" s="40">
        <v>6920</v>
      </c>
      <c r="O947" s="42">
        <f t="shared" si="127"/>
        <v>56997.73333333333</v>
      </c>
      <c r="P947" s="121">
        <v>10</v>
      </c>
      <c r="Q947" s="42">
        <f t="shared" si="128"/>
        <v>485.63334682314849</v>
      </c>
      <c r="R947" s="42">
        <f t="shared" si="126"/>
        <v>16.003843333333336</v>
      </c>
      <c r="S947" s="42">
        <f t="shared" si="122"/>
        <v>3999.9999999999995</v>
      </c>
      <c r="T947" s="121">
        <v>7772</v>
      </c>
      <c r="X947" s="121">
        <v>450</v>
      </c>
      <c r="Y947" s="42">
        <f t="shared" si="123"/>
        <v>3706.5</v>
      </c>
      <c r="Z947" s="42">
        <f t="shared" si="124"/>
        <v>64015.373333333337</v>
      </c>
      <c r="AA947" s="42">
        <f t="shared" si="125"/>
        <v>7017.6400000000067</v>
      </c>
    </row>
    <row r="948" spans="1:27" hidden="1" x14ac:dyDescent="0.3">
      <c r="A948" s="40">
        <v>455</v>
      </c>
      <c r="B948" s="40" t="s">
        <v>10</v>
      </c>
      <c r="C948" s="40" t="s">
        <v>771</v>
      </c>
      <c r="D948" s="40" t="s">
        <v>83</v>
      </c>
      <c r="E948" s="40">
        <v>28.3</v>
      </c>
      <c r="F948" s="68" t="s">
        <v>1835</v>
      </c>
      <c r="G948" s="68" t="s">
        <v>774</v>
      </c>
      <c r="H948" s="40">
        <v>30</v>
      </c>
      <c r="I948" s="48">
        <v>43431</v>
      </c>
      <c r="J948" s="48">
        <v>43470</v>
      </c>
      <c r="K948" s="48">
        <v>43571</v>
      </c>
      <c r="L948" s="40">
        <v>39</v>
      </c>
      <c r="M948" s="40">
        <v>140</v>
      </c>
      <c r="N948" s="40">
        <v>7330</v>
      </c>
      <c r="O948" s="42">
        <f t="shared" si="127"/>
        <v>60374.76666666667</v>
      </c>
      <c r="P948" s="121">
        <v>10</v>
      </c>
      <c r="Q948" s="42">
        <f t="shared" si="128"/>
        <v>485.63334682314849</v>
      </c>
      <c r="R948" s="42">
        <f t="shared" si="126"/>
        <v>16.473333333333336</v>
      </c>
      <c r="S948" s="42">
        <f t="shared" si="122"/>
        <v>3999.9999999999995</v>
      </c>
      <c r="T948" s="121">
        <v>8000</v>
      </c>
      <c r="X948" s="121">
        <v>580</v>
      </c>
      <c r="Y948" s="42">
        <f t="shared" si="123"/>
        <v>4777.2666666666664</v>
      </c>
      <c r="Z948" s="42">
        <f t="shared" si="124"/>
        <v>65893.333333333343</v>
      </c>
      <c r="AA948" s="42">
        <f t="shared" si="125"/>
        <v>5518.566666666673</v>
      </c>
    </row>
    <row r="949" spans="1:27" hidden="1" x14ac:dyDescent="0.3">
      <c r="A949" s="40">
        <v>456</v>
      </c>
      <c r="B949" s="40" t="s">
        <v>10</v>
      </c>
      <c r="C949" s="40" t="s">
        <v>771</v>
      </c>
      <c r="D949" s="40" t="s">
        <v>83</v>
      </c>
      <c r="E949" s="40">
        <v>28.5</v>
      </c>
      <c r="F949" s="68" t="s">
        <v>1836</v>
      </c>
      <c r="G949" s="68" t="s">
        <v>775</v>
      </c>
      <c r="H949" s="40">
        <v>30</v>
      </c>
      <c r="I949" s="48">
        <v>43428</v>
      </c>
      <c r="J949" s="48">
        <v>43466</v>
      </c>
      <c r="K949" s="48">
        <v>43575</v>
      </c>
      <c r="L949" s="40">
        <v>38</v>
      </c>
      <c r="M949" s="40">
        <v>147</v>
      </c>
      <c r="N949" s="40">
        <v>7350</v>
      </c>
      <c r="O949" s="42">
        <f t="shared" si="127"/>
        <v>60539.5</v>
      </c>
      <c r="P949" s="121">
        <v>12</v>
      </c>
      <c r="Q949" s="42">
        <f t="shared" si="128"/>
        <v>582.76001618777821</v>
      </c>
      <c r="R949" s="42">
        <f t="shared" si="126"/>
        <v>16.13013888888889</v>
      </c>
      <c r="S949" s="42">
        <f t="shared" si="122"/>
        <v>4800</v>
      </c>
      <c r="T949" s="121">
        <v>9400</v>
      </c>
      <c r="X949" s="121">
        <v>500</v>
      </c>
      <c r="Y949" s="42">
        <f t="shared" si="123"/>
        <v>4118.3333333333339</v>
      </c>
      <c r="Z949" s="42">
        <f t="shared" si="124"/>
        <v>77424.666666666672</v>
      </c>
      <c r="AA949" s="42">
        <f t="shared" si="125"/>
        <v>16885.166666666672</v>
      </c>
    </row>
    <row r="950" spans="1:27" hidden="1" x14ac:dyDescent="0.3">
      <c r="A950" s="40">
        <v>457</v>
      </c>
      <c r="B950" s="40" t="s">
        <v>10</v>
      </c>
      <c r="C950" s="40" t="s">
        <v>771</v>
      </c>
      <c r="D950" s="40" t="s">
        <v>83</v>
      </c>
      <c r="E950" s="40">
        <v>28.1</v>
      </c>
      <c r="F950" s="68" t="s">
        <v>1837</v>
      </c>
      <c r="G950" s="68" t="s">
        <v>776</v>
      </c>
      <c r="H950" s="40">
        <v>30</v>
      </c>
      <c r="I950" s="48">
        <v>43429</v>
      </c>
      <c r="J950" s="48">
        <v>43462</v>
      </c>
      <c r="K950" s="48">
        <v>43573</v>
      </c>
      <c r="L950" s="40">
        <v>33</v>
      </c>
      <c r="M950" s="40">
        <v>144</v>
      </c>
      <c r="N950" s="40">
        <v>7280</v>
      </c>
      <c r="O950" s="42">
        <f t="shared" si="127"/>
        <v>59962.933333333327</v>
      </c>
      <c r="P950" s="121">
        <v>10</v>
      </c>
      <c r="Q950" s="42">
        <f t="shared" si="128"/>
        <v>485.63334682314849</v>
      </c>
      <c r="R950" s="42">
        <f t="shared" ref="R950:R981" si="129">T950/Q950</f>
        <v>15.979133333333335</v>
      </c>
      <c r="S950" s="42">
        <f t="shared" si="122"/>
        <v>3999.9999999999995</v>
      </c>
      <c r="T950" s="121">
        <v>7760</v>
      </c>
      <c r="X950" s="121">
        <v>430</v>
      </c>
      <c r="Y950" s="42">
        <f t="shared" si="123"/>
        <v>3541.7666666666669</v>
      </c>
      <c r="Z950" s="42">
        <f t="shared" si="124"/>
        <v>63916.533333333333</v>
      </c>
      <c r="AA950" s="42">
        <f t="shared" si="125"/>
        <v>3953.6000000000058</v>
      </c>
    </row>
    <row r="951" spans="1:27" hidden="1" x14ac:dyDescent="0.3">
      <c r="A951" s="40">
        <v>458</v>
      </c>
      <c r="B951" s="40" t="s">
        <v>10</v>
      </c>
      <c r="C951" s="40" t="s">
        <v>771</v>
      </c>
      <c r="D951" s="40" t="s">
        <v>83</v>
      </c>
      <c r="E951" s="40">
        <v>28.4</v>
      </c>
      <c r="F951" s="68" t="s">
        <v>1838</v>
      </c>
      <c r="G951" s="68" t="s">
        <v>777</v>
      </c>
      <c r="H951" s="40">
        <v>30</v>
      </c>
      <c r="I951" s="48">
        <v>43434</v>
      </c>
      <c r="J951" s="48">
        <v>43478</v>
      </c>
      <c r="K951" s="48">
        <v>43610</v>
      </c>
      <c r="L951" s="40">
        <v>44</v>
      </c>
      <c r="M951" s="40">
        <v>176</v>
      </c>
      <c r="N951" s="40">
        <v>7580</v>
      </c>
      <c r="O951" s="42">
        <f t="shared" si="127"/>
        <v>62433.933333333327</v>
      </c>
      <c r="P951" s="121">
        <v>10</v>
      </c>
      <c r="Q951" s="42">
        <f t="shared" si="128"/>
        <v>485.63334682314849</v>
      </c>
      <c r="R951" s="42">
        <f t="shared" si="129"/>
        <v>16.473333333333336</v>
      </c>
      <c r="S951" s="42">
        <f t="shared" si="122"/>
        <v>3999.9999999999995</v>
      </c>
      <c r="T951" s="121">
        <v>8000</v>
      </c>
      <c r="X951" s="121">
        <v>500</v>
      </c>
      <c r="Y951" s="42">
        <f t="shared" si="123"/>
        <v>4118.3333333333339</v>
      </c>
      <c r="Z951" s="42">
        <f t="shared" si="124"/>
        <v>65893.333333333343</v>
      </c>
      <c r="AA951" s="42">
        <f t="shared" si="125"/>
        <v>3459.400000000016</v>
      </c>
    </row>
    <row r="952" spans="1:27" hidden="1" x14ac:dyDescent="0.3">
      <c r="A952" s="40">
        <v>459</v>
      </c>
      <c r="B952" s="40" t="s">
        <v>10</v>
      </c>
      <c r="C952" s="40" t="s">
        <v>778</v>
      </c>
      <c r="D952" s="40" t="s">
        <v>83</v>
      </c>
      <c r="E952" s="40">
        <v>28.3</v>
      </c>
      <c r="F952" s="68" t="s">
        <v>1980</v>
      </c>
      <c r="G952" s="68" t="s">
        <v>779</v>
      </c>
      <c r="H952" s="40">
        <v>30</v>
      </c>
      <c r="I952" s="48">
        <v>43432</v>
      </c>
      <c r="J952" s="48">
        <v>43464</v>
      </c>
      <c r="K952" s="48">
        <v>43575</v>
      </c>
      <c r="L952" s="40">
        <v>32</v>
      </c>
      <c r="M952" s="40">
        <v>143</v>
      </c>
      <c r="N952" s="40">
        <v>7380</v>
      </c>
      <c r="O952" s="42">
        <f t="shared" si="127"/>
        <v>60786.6</v>
      </c>
      <c r="P952" s="121">
        <v>10</v>
      </c>
      <c r="Q952" s="42">
        <f t="shared" si="128"/>
        <v>485.63334682314849</v>
      </c>
      <c r="R952" s="42">
        <f t="shared" si="129"/>
        <v>16.003843333333336</v>
      </c>
      <c r="S952" s="42">
        <f t="shared" si="122"/>
        <v>3999.9999999999995</v>
      </c>
      <c r="T952" s="121">
        <v>7772</v>
      </c>
      <c r="X952" s="121">
        <v>400</v>
      </c>
      <c r="Y952" s="42">
        <f t="shared" si="123"/>
        <v>3294.6666666666665</v>
      </c>
      <c r="Z952" s="42">
        <f t="shared" si="124"/>
        <v>64015.373333333337</v>
      </c>
      <c r="AA952" s="42">
        <f t="shared" si="125"/>
        <v>3228.7733333333381</v>
      </c>
    </row>
    <row r="953" spans="1:27" hidden="1" x14ac:dyDescent="0.3">
      <c r="A953" s="40">
        <v>460</v>
      </c>
      <c r="B953" s="40" t="s">
        <v>10</v>
      </c>
      <c r="C953" s="40" t="s">
        <v>778</v>
      </c>
      <c r="D953" s="40" t="s">
        <v>83</v>
      </c>
      <c r="E953" s="40">
        <v>28.2</v>
      </c>
      <c r="F953" s="68" t="s">
        <v>1839</v>
      </c>
      <c r="G953" s="68" t="s">
        <v>780</v>
      </c>
      <c r="H953" s="40">
        <v>30</v>
      </c>
      <c r="I953" s="48">
        <v>43434</v>
      </c>
      <c r="J953" s="48">
        <v>43466</v>
      </c>
      <c r="K953" s="48">
        <v>43575</v>
      </c>
      <c r="L953" s="40">
        <v>32</v>
      </c>
      <c r="M953" s="40">
        <v>141</v>
      </c>
      <c r="N953" s="40">
        <v>8750</v>
      </c>
      <c r="O953" s="42">
        <f t="shared" si="127"/>
        <v>72070.833333333343</v>
      </c>
      <c r="P953" s="121">
        <v>12</v>
      </c>
      <c r="Q953" s="42">
        <f t="shared" si="128"/>
        <v>582.76001618777821</v>
      </c>
      <c r="R953" s="42">
        <f t="shared" si="129"/>
        <v>15.979133333333333</v>
      </c>
      <c r="S953" s="42">
        <f t="shared" si="122"/>
        <v>4800</v>
      </c>
      <c r="T953" s="121">
        <v>9312</v>
      </c>
      <c r="X953" s="121">
        <v>500</v>
      </c>
      <c r="Y953" s="42">
        <f t="shared" si="123"/>
        <v>4118.3333333333339</v>
      </c>
      <c r="Z953" s="42">
        <f t="shared" si="124"/>
        <v>76699.839999999997</v>
      </c>
      <c r="AA953" s="42">
        <f t="shared" si="125"/>
        <v>4629.0066666666535</v>
      </c>
    </row>
    <row r="954" spans="1:27" hidden="1" x14ac:dyDescent="0.3">
      <c r="A954" s="40">
        <v>461</v>
      </c>
      <c r="B954" s="40" t="s">
        <v>10</v>
      </c>
      <c r="C954" s="40" t="s">
        <v>781</v>
      </c>
      <c r="D954" s="40" t="s">
        <v>782</v>
      </c>
      <c r="E954" s="40">
        <v>28.1</v>
      </c>
      <c r="F954" s="68" t="s">
        <v>1839</v>
      </c>
      <c r="G954" s="68" t="s">
        <v>780</v>
      </c>
      <c r="H954" s="40">
        <v>30</v>
      </c>
      <c r="I954" s="48">
        <v>43433</v>
      </c>
      <c r="J954" s="48">
        <v>43472</v>
      </c>
      <c r="K954" s="48">
        <v>43581</v>
      </c>
      <c r="L954" s="40">
        <v>39</v>
      </c>
      <c r="M954" s="40">
        <v>148</v>
      </c>
      <c r="N954" s="40">
        <v>8500</v>
      </c>
      <c r="O954" s="42">
        <f t="shared" si="127"/>
        <v>70011.666666666657</v>
      </c>
      <c r="P954" s="121">
        <v>12</v>
      </c>
      <c r="Q954" s="42">
        <f t="shared" si="128"/>
        <v>582.76001618777821</v>
      </c>
      <c r="R954" s="42">
        <f t="shared" si="129"/>
        <v>16.227949305555555</v>
      </c>
      <c r="S954" s="42">
        <f t="shared" si="122"/>
        <v>4800</v>
      </c>
      <c r="T954" s="121">
        <v>9457</v>
      </c>
      <c r="X954" s="121">
        <v>342</v>
      </c>
      <c r="Y954" s="42">
        <f t="shared" si="123"/>
        <v>2816.94</v>
      </c>
      <c r="Z954" s="42">
        <f t="shared" si="124"/>
        <v>77894.156666666662</v>
      </c>
      <c r="AA954" s="42">
        <f t="shared" si="125"/>
        <v>7882.4900000000052</v>
      </c>
    </row>
    <row r="955" spans="1:27" hidden="1" x14ac:dyDescent="0.3">
      <c r="A955" s="40">
        <v>462</v>
      </c>
      <c r="B955" s="40" t="s">
        <v>10</v>
      </c>
      <c r="C955" s="40" t="s">
        <v>781</v>
      </c>
      <c r="D955" s="40" t="s">
        <v>782</v>
      </c>
      <c r="E955" s="40">
        <v>28.2</v>
      </c>
      <c r="F955" s="68" t="s">
        <v>1839</v>
      </c>
      <c r="G955" s="68" t="s">
        <v>780</v>
      </c>
      <c r="H955" s="40">
        <v>30</v>
      </c>
      <c r="I955" s="48">
        <v>43432</v>
      </c>
      <c r="J955" s="48">
        <v>43472</v>
      </c>
      <c r="K955" s="48">
        <v>43581</v>
      </c>
      <c r="L955" s="40">
        <v>40</v>
      </c>
      <c r="M955" s="40">
        <v>149</v>
      </c>
      <c r="N955" s="40">
        <v>7010</v>
      </c>
      <c r="O955" s="42">
        <f t="shared" si="127"/>
        <v>57739.033333333333</v>
      </c>
      <c r="P955" s="121">
        <v>12</v>
      </c>
      <c r="Q955" s="42">
        <f t="shared" si="128"/>
        <v>582.76001618777821</v>
      </c>
      <c r="R955" s="42">
        <f t="shared" si="129"/>
        <v>16.227949305555555</v>
      </c>
      <c r="S955" s="42">
        <f t="shared" si="122"/>
        <v>4800</v>
      </c>
      <c r="T955" s="121">
        <v>9457</v>
      </c>
      <c r="X955" s="121">
        <v>350</v>
      </c>
      <c r="Y955" s="42">
        <f t="shared" si="123"/>
        <v>2882.833333333333</v>
      </c>
      <c r="Z955" s="42">
        <f t="shared" si="124"/>
        <v>77894.156666666662</v>
      </c>
      <c r="AA955" s="42">
        <f t="shared" si="125"/>
        <v>20155.123333333329</v>
      </c>
    </row>
    <row r="956" spans="1:27" hidden="1" x14ac:dyDescent="0.3">
      <c r="A956" s="40">
        <v>463</v>
      </c>
      <c r="B956" s="40" t="s">
        <v>10</v>
      </c>
      <c r="C956" s="40" t="s">
        <v>781</v>
      </c>
      <c r="D956" s="40" t="s">
        <v>782</v>
      </c>
      <c r="E956" s="40">
        <v>28.3</v>
      </c>
      <c r="F956" s="68" t="s">
        <v>1840</v>
      </c>
      <c r="G956" s="68" t="s">
        <v>783</v>
      </c>
      <c r="H956" s="40">
        <v>32</v>
      </c>
      <c r="I956" s="48">
        <v>43434</v>
      </c>
      <c r="J956" s="48">
        <v>43473</v>
      </c>
      <c r="K956" s="48">
        <v>43577</v>
      </c>
      <c r="L956" s="40">
        <v>39</v>
      </c>
      <c r="M956" s="40">
        <v>143</v>
      </c>
      <c r="N956" s="40">
        <v>7060</v>
      </c>
      <c r="O956" s="42">
        <f t="shared" si="127"/>
        <v>54516.4375</v>
      </c>
      <c r="P956" s="121">
        <v>2.5</v>
      </c>
      <c r="Q956" s="42">
        <f t="shared" si="128"/>
        <v>129.50222581950626</v>
      </c>
      <c r="R956" s="42">
        <f t="shared" si="129"/>
        <v>16.771912500000003</v>
      </c>
      <c r="S956" s="42">
        <f t="shared" si="122"/>
        <v>999.99999999999989</v>
      </c>
      <c r="T956" s="121">
        <v>2172</v>
      </c>
      <c r="X956" s="121">
        <v>342</v>
      </c>
      <c r="Y956" s="42">
        <f t="shared" si="123"/>
        <v>2640.8812499999999</v>
      </c>
      <c r="Z956" s="42">
        <f t="shared" si="124"/>
        <v>16771.912500000002</v>
      </c>
      <c r="AA956" s="42">
        <f t="shared" si="125"/>
        <v>-37744.524999999994</v>
      </c>
    </row>
    <row r="957" spans="1:27" hidden="1" x14ac:dyDescent="0.3">
      <c r="A957" s="40">
        <v>464</v>
      </c>
      <c r="B957" s="40" t="s">
        <v>10</v>
      </c>
      <c r="C957" s="40" t="s">
        <v>781</v>
      </c>
      <c r="D957" s="40" t="s">
        <v>782</v>
      </c>
      <c r="E957" s="40">
        <v>28.4</v>
      </c>
      <c r="F957" s="68" t="s">
        <v>1841</v>
      </c>
      <c r="G957" s="68" t="s">
        <v>784</v>
      </c>
      <c r="H957" s="40">
        <v>30</v>
      </c>
      <c r="I957" s="48">
        <v>43432</v>
      </c>
      <c r="J957" s="48">
        <v>43473</v>
      </c>
      <c r="K957" s="48">
        <v>43580</v>
      </c>
      <c r="L957" s="40">
        <v>41</v>
      </c>
      <c r="M957" s="40">
        <v>148</v>
      </c>
      <c r="N957" s="40">
        <v>7150</v>
      </c>
      <c r="O957" s="42">
        <f t="shared" si="127"/>
        <v>58892.166666666664</v>
      </c>
      <c r="P957" s="78" t="s">
        <v>739</v>
      </c>
      <c r="Q957" s="42">
        <v>580</v>
      </c>
      <c r="R957" s="42">
        <f t="shared" si="129"/>
        <v>3.7448275862068967</v>
      </c>
      <c r="S957" s="42">
        <f t="shared" si="122"/>
        <v>4777.2666666666664</v>
      </c>
      <c r="T957" s="121">
        <v>2172</v>
      </c>
      <c r="U957" s="78"/>
      <c r="V957" s="78"/>
      <c r="W957" s="53"/>
      <c r="X957" s="121">
        <v>350</v>
      </c>
      <c r="Y957" s="42">
        <f t="shared" si="123"/>
        <v>2882.833333333333</v>
      </c>
      <c r="Z957" s="42">
        <f t="shared" si="124"/>
        <v>17890.04</v>
      </c>
      <c r="AA957" s="42">
        <f t="shared" si="125"/>
        <v>-41002.126666666663</v>
      </c>
    </row>
    <row r="958" spans="1:27" hidden="1" x14ac:dyDescent="0.3">
      <c r="A958" s="40">
        <v>465</v>
      </c>
      <c r="B958" s="40" t="s">
        <v>10</v>
      </c>
      <c r="C958" s="40" t="s">
        <v>781</v>
      </c>
      <c r="D958" s="40" t="s">
        <v>782</v>
      </c>
      <c r="E958" s="40">
        <v>28.5</v>
      </c>
      <c r="F958" s="68" t="s">
        <v>1842</v>
      </c>
      <c r="G958" s="68" t="s">
        <v>785</v>
      </c>
      <c r="H958" s="40">
        <v>30</v>
      </c>
      <c r="I958" s="48">
        <v>43434</v>
      </c>
      <c r="J958" s="48">
        <v>43473</v>
      </c>
      <c r="K958" s="48">
        <v>43575</v>
      </c>
      <c r="L958" s="40">
        <v>39</v>
      </c>
      <c r="M958" s="40">
        <v>141</v>
      </c>
      <c r="N958" s="40">
        <v>7160</v>
      </c>
      <c r="O958" s="42">
        <f t="shared" si="127"/>
        <v>58974.533333333333</v>
      </c>
      <c r="P958" s="121">
        <v>13</v>
      </c>
      <c r="Q958" s="42">
        <f>((P958*10000)/(25*247.1))*H958</f>
        <v>631.32335087009312</v>
      </c>
      <c r="R958" s="42">
        <f t="shared" si="129"/>
        <v>16.215145512820513</v>
      </c>
      <c r="S958" s="42">
        <f t="shared" si="122"/>
        <v>5200</v>
      </c>
      <c r="T958" s="121">
        <v>10237</v>
      </c>
      <c r="X958" s="121">
        <v>482</v>
      </c>
      <c r="Y958" s="42">
        <f t="shared" si="123"/>
        <v>3970.0733333333333</v>
      </c>
      <c r="Z958" s="42">
        <f t="shared" si="124"/>
        <v>84318.756666666668</v>
      </c>
      <c r="AA958" s="42">
        <f t="shared" si="125"/>
        <v>25344.223333333335</v>
      </c>
    </row>
    <row r="959" spans="1:27" hidden="1" x14ac:dyDescent="0.3">
      <c r="A959" s="40">
        <v>466</v>
      </c>
      <c r="B959" s="40" t="s">
        <v>10</v>
      </c>
      <c r="C959" s="40" t="s">
        <v>781</v>
      </c>
      <c r="D959" s="40" t="s">
        <v>782</v>
      </c>
      <c r="E959" s="40">
        <v>28.6</v>
      </c>
      <c r="F959" s="68" t="s">
        <v>1842</v>
      </c>
      <c r="G959" s="68" t="s">
        <v>785</v>
      </c>
      <c r="H959" s="40">
        <v>30</v>
      </c>
      <c r="I959" s="48">
        <v>43434</v>
      </c>
      <c r="J959" s="48">
        <v>43473</v>
      </c>
      <c r="K959" s="48">
        <v>43580</v>
      </c>
      <c r="L959" s="40">
        <v>39</v>
      </c>
      <c r="M959" s="40">
        <v>146</v>
      </c>
      <c r="N959" s="40">
        <v>7220</v>
      </c>
      <c r="O959" s="42">
        <f t="shared" si="127"/>
        <v>59468.73333333333</v>
      </c>
      <c r="P959" s="78" t="s">
        <v>739</v>
      </c>
      <c r="Q959" s="42">
        <v>550</v>
      </c>
      <c r="R959" s="42">
        <f t="shared" si="129"/>
        <v>18.612727272727273</v>
      </c>
      <c r="S959" s="42">
        <f t="shared" si="122"/>
        <v>4530.1666666666661</v>
      </c>
      <c r="T959" s="121">
        <v>10237</v>
      </c>
      <c r="U959" s="78"/>
      <c r="V959" s="78"/>
      <c r="W959" s="53"/>
      <c r="X959" s="121">
        <v>482</v>
      </c>
      <c r="Y959" s="42">
        <f t="shared" si="123"/>
        <v>3970.0733333333333</v>
      </c>
      <c r="Z959" s="42">
        <f t="shared" si="124"/>
        <v>84318.756666666653</v>
      </c>
      <c r="AA959" s="42">
        <f t="shared" si="125"/>
        <v>24850.023333333324</v>
      </c>
    </row>
    <row r="960" spans="1:27" hidden="1" x14ac:dyDescent="0.3">
      <c r="A960" s="40">
        <v>467</v>
      </c>
      <c r="B960" s="40" t="s">
        <v>10</v>
      </c>
      <c r="C960" s="40" t="s">
        <v>781</v>
      </c>
      <c r="D960" s="40" t="s">
        <v>782</v>
      </c>
      <c r="E960" s="121">
        <v>28.7</v>
      </c>
      <c r="F960" s="68" t="s">
        <v>1843</v>
      </c>
      <c r="G960" s="68" t="s">
        <v>786</v>
      </c>
      <c r="H960" s="40">
        <v>30</v>
      </c>
      <c r="I960" s="48">
        <v>43433</v>
      </c>
      <c r="J960" s="48">
        <v>43471</v>
      </c>
      <c r="K960" s="48">
        <v>43579</v>
      </c>
      <c r="L960" s="40">
        <v>38</v>
      </c>
      <c r="M960" s="40">
        <v>146</v>
      </c>
      <c r="N960" s="40">
        <v>7060</v>
      </c>
      <c r="O960" s="42">
        <f t="shared" si="127"/>
        <v>58150.866666666669</v>
      </c>
      <c r="P960" s="121">
        <v>11.5</v>
      </c>
      <c r="Q960" s="42">
        <f t="shared" ref="Q960:Q970" si="130">((P960*10000)/(25*247.1))*H960</f>
        <v>558.47834884662086</v>
      </c>
      <c r="R960" s="42">
        <f t="shared" si="129"/>
        <v>16.235186231884057</v>
      </c>
      <c r="S960" s="42">
        <f t="shared" si="122"/>
        <v>4600</v>
      </c>
      <c r="T960" s="121">
        <v>9067</v>
      </c>
      <c r="X960" s="121">
        <v>458</v>
      </c>
      <c r="Y960" s="42">
        <f t="shared" si="123"/>
        <v>3772.3933333333334</v>
      </c>
      <c r="Z960" s="42">
        <f t="shared" si="124"/>
        <v>74681.856666666659</v>
      </c>
      <c r="AA960" s="42">
        <f t="shared" si="125"/>
        <v>16530.989999999991</v>
      </c>
    </row>
    <row r="961" spans="1:27" hidden="1" x14ac:dyDescent="0.3">
      <c r="A961" s="40">
        <v>468</v>
      </c>
      <c r="B961" s="40" t="s">
        <v>10</v>
      </c>
      <c r="C961" s="40" t="s">
        <v>781</v>
      </c>
      <c r="D961" s="40" t="s">
        <v>782</v>
      </c>
      <c r="E961" s="40">
        <v>28.8</v>
      </c>
      <c r="F961" s="68" t="s">
        <v>1844</v>
      </c>
      <c r="G961" s="68" t="s">
        <v>787</v>
      </c>
      <c r="H961" s="40">
        <v>30</v>
      </c>
      <c r="I961" s="48">
        <v>43432</v>
      </c>
      <c r="J961" s="48">
        <v>43470</v>
      </c>
      <c r="K961" s="48">
        <v>43578</v>
      </c>
      <c r="L961" s="40">
        <v>38</v>
      </c>
      <c r="M961" s="40">
        <v>146</v>
      </c>
      <c r="N961" s="40">
        <v>7060</v>
      </c>
      <c r="O961" s="42">
        <f t="shared" si="127"/>
        <v>58150.866666666669</v>
      </c>
      <c r="P961" s="121">
        <v>10</v>
      </c>
      <c r="Q961" s="42">
        <f t="shared" si="130"/>
        <v>485.63334682314849</v>
      </c>
      <c r="R961" s="42">
        <f t="shared" si="129"/>
        <v>16.228292500000002</v>
      </c>
      <c r="S961" s="42">
        <f t="shared" si="122"/>
        <v>3999.9999999999995</v>
      </c>
      <c r="T961" s="121">
        <v>7881</v>
      </c>
      <c r="X961" s="121">
        <v>133</v>
      </c>
      <c r="Y961" s="42">
        <f t="shared" si="123"/>
        <v>1095.4766666666667</v>
      </c>
      <c r="Z961" s="42">
        <f t="shared" si="124"/>
        <v>64913.17</v>
      </c>
      <c r="AA961" s="42">
        <f t="shared" si="125"/>
        <v>6762.3033333333296</v>
      </c>
    </row>
    <row r="962" spans="1:27" hidden="1" x14ac:dyDescent="0.3">
      <c r="A962" s="40">
        <v>469</v>
      </c>
      <c r="B962" s="40" t="s">
        <v>10</v>
      </c>
      <c r="C962" s="40" t="s">
        <v>781</v>
      </c>
      <c r="D962" s="40" t="s">
        <v>782</v>
      </c>
      <c r="E962" s="40">
        <v>28.9</v>
      </c>
      <c r="F962" s="68" t="s">
        <v>1845</v>
      </c>
      <c r="G962" s="68" t="s">
        <v>788</v>
      </c>
      <c r="H962" s="40">
        <v>30</v>
      </c>
      <c r="I962" s="48">
        <v>43434</v>
      </c>
      <c r="J962" s="48">
        <v>43472</v>
      </c>
      <c r="K962" s="48">
        <v>43577</v>
      </c>
      <c r="L962" s="40">
        <v>38</v>
      </c>
      <c r="M962" s="40">
        <v>143</v>
      </c>
      <c r="N962" s="40">
        <v>7110</v>
      </c>
      <c r="O962" s="42">
        <f t="shared" si="127"/>
        <v>58562.7</v>
      </c>
      <c r="P962" s="121">
        <v>12</v>
      </c>
      <c r="Q962" s="42">
        <f t="shared" si="130"/>
        <v>582.76001618777821</v>
      </c>
      <c r="R962" s="42">
        <f t="shared" si="129"/>
        <v>16.173038194444445</v>
      </c>
      <c r="S962" s="42">
        <f t="shared" ref="S962:S1025" si="131">(Q962/H962)*247.1</f>
        <v>4800</v>
      </c>
      <c r="T962" s="121">
        <v>9425</v>
      </c>
      <c r="X962" s="121">
        <v>428</v>
      </c>
      <c r="Y962" s="42">
        <f t="shared" ref="Y962:Y1025" si="132">(X962/H962)*247.1</f>
        <v>3525.2933333333335</v>
      </c>
      <c r="Z962" s="42">
        <f t="shared" ref="Z962:Z1025" si="133">S962*R962</f>
        <v>77630.583333333328</v>
      </c>
      <c r="AA962" s="42">
        <f t="shared" ref="AA962:AA1025" si="134">Z962-O962</f>
        <v>19067.883333333331</v>
      </c>
    </row>
    <row r="963" spans="1:27" s="87" customFormat="1" hidden="1" x14ac:dyDescent="0.3">
      <c r="A963" s="40">
        <v>470</v>
      </c>
      <c r="B963" s="121" t="s">
        <v>10</v>
      </c>
      <c r="C963" s="121" t="s">
        <v>781</v>
      </c>
      <c r="D963" s="121" t="s">
        <v>782</v>
      </c>
      <c r="E963" s="121">
        <v>28.1</v>
      </c>
      <c r="F963" s="68" t="s">
        <v>1846</v>
      </c>
      <c r="G963" s="68" t="s">
        <v>789</v>
      </c>
      <c r="H963" s="121">
        <v>30</v>
      </c>
      <c r="I963" s="48">
        <v>43434</v>
      </c>
      <c r="J963" s="48">
        <v>43472</v>
      </c>
      <c r="K963" s="48">
        <v>43580</v>
      </c>
      <c r="L963" s="121">
        <v>38</v>
      </c>
      <c r="M963" s="121">
        <v>146</v>
      </c>
      <c r="N963" s="121">
        <v>7230</v>
      </c>
      <c r="O963" s="42">
        <f t="shared" si="127"/>
        <v>59551.1</v>
      </c>
      <c r="P963" s="121">
        <v>2.8</v>
      </c>
      <c r="Q963" s="42">
        <f t="shared" si="130"/>
        <v>135.97733711048159</v>
      </c>
      <c r="R963" s="42">
        <f t="shared" si="129"/>
        <v>16.252708333333334</v>
      </c>
      <c r="S963" s="42">
        <f t="shared" si="131"/>
        <v>1120</v>
      </c>
      <c r="T963" s="121">
        <v>2210</v>
      </c>
      <c r="U963" s="121"/>
      <c r="V963" s="121"/>
      <c r="W963" s="42"/>
      <c r="X963" s="121">
        <v>326</v>
      </c>
      <c r="Y963" s="42">
        <f t="shared" si="132"/>
        <v>2685.1533333333332</v>
      </c>
      <c r="Z963" s="42">
        <f t="shared" si="133"/>
        <v>18203.033333333333</v>
      </c>
      <c r="AA963" s="42">
        <f t="shared" si="134"/>
        <v>-41348.066666666666</v>
      </c>
    </row>
    <row r="964" spans="1:27" s="87" customFormat="1" hidden="1" x14ac:dyDescent="0.3">
      <c r="A964" s="40">
        <v>471</v>
      </c>
      <c r="B964" s="121" t="s">
        <v>10</v>
      </c>
      <c r="C964" s="121" t="s">
        <v>781</v>
      </c>
      <c r="D964" s="121" t="s">
        <v>782</v>
      </c>
      <c r="E964" s="121">
        <v>28.11</v>
      </c>
      <c r="F964" s="68" t="s">
        <v>1846</v>
      </c>
      <c r="G964" s="68" t="s">
        <v>789</v>
      </c>
      <c r="H964" s="121">
        <v>30</v>
      </c>
      <c r="I964" s="48">
        <v>43434</v>
      </c>
      <c r="J964" s="48">
        <v>43471</v>
      </c>
      <c r="K964" s="48">
        <v>43579</v>
      </c>
      <c r="L964" s="121">
        <v>37</v>
      </c>
      <c r="M964" s="121">
        <v>145</v>
      </c>
      <c r="N964" s="121">
        <v>6930</v>
      </c>
      <c r="O964" s="42">
        <f t="shared" si="127"/>
        <v>57080.1</v>
      </c>
      <c r="P964" s="121">
        <v>6</v>
      </c>
      <c r="Q964" s="42">
        <f t="shared" si="130"/>
        <v>291.3800080938891</v>
      </c>
      <c r="R964" s="42">
        <f t="shared" si="129"/>
        <v>16.226233333333333</v>
      </c>
      <c r="S964" s="42">
        <f t="shared" si="131"/>
        <v>2400</v>
      </c>
      <c r="T964" s="121">
        <v>4728</v>
      </c>
      <c r="U964" s="121"/>
      <c r="V964" s="121"/>
      <c r="W964" s="42"/>
      <c r="X964" s="121">
        <v>326</v>
      </c>
      <c r="Y964" s="42">
        <f t="shared" si="132"/>
        <v>2685.1533333333332</v>
      </c>
      <c r="Z964" s="42">
        <f t="shared" si="133"/>
        <v>38942.959999999999</v>
      </c>
      <c r="AA964" s="42">
        <f t="shared" si="134"/>
        <v>-18137.14</v>
      </c>
    </row>
    <row r="965" spans="1:27" hidden="1" x14ac:dyDescent="0.3">
      <c r="A965" s="40">
        <v>472</v>
      </c>
      <c r="B965" s="40" t="s">
        <v>10</v>
      </c>
      <c r="C965" s="40" t="s">
        <v>781</v>
      </c>
      <c r="D965" s="40" t="s">
        <v>782</v>
      </c>
      <c r="E965" s="40">
        <v>28.12</v>
      </c>
      <c r="F965" s="68" t="s">
        <v>1847</v>
      </c>
      <c r="G965" s="68" t="s">
        <v>790</v>
      </c>
      <c r="H965" s="40">
        <v>33</v>
      </c>
      <c r="I965" s="48">
        <v>43432</v>
      </c>
      <c r="J965" s="48">
        <v>43471</v>
      </c>
      <c r="K965" s="48">
        <v>43578</v>
      </c>
      <c r="L965" s="40">
        <v>39</v>
      </c>
      <c r="M965" s="40">
        <v>146</v>
      </c>
      <c r="N965" s="40">
        <v>7380</v>
      </c>
      <c r="O965" s="42">
        <f t="shared" si="127"/>
        <v>55260.545454545449</v>
      </c>
      <c r="P965" s="121">
        <v>13.7</v>
      </c>
      <c r="Q965" s="42">
        <f t="shared" si="130"/>
        <v>731.84945366248485</v>
      </c>
      <c r="R965" s="42">
        <f t="shared" si="129"/>
        <v>16.253342733908426</v>
      </c>
      <c r="S965" s="42">
        <f t="shared" si="131"/>
        <v>5480</v>
      </c>
      <c r="T965" s="121">
        <v>11895</v>
      </c>
      <c r="X965" s="121">
        <v>505</v>
      </c>
      <c r="Y965" s="42">
        <f t="shared" si="132"/>
        <v>3781.3787878787875</v>
      </c>
      <c r="Z965" s="42">
        <f t="shared" si="133"/>
        <v>89068.318181818177</v>
      </c>
      <c r="AA965" s="42">
        <f t="shared" si="134"/>
        <v>33807.772727272728</v>
      </c>
    </row>
    <row r="966" spans="1:27" hidden="1" x14ac:dyDescent="0.3">
      <c r="A966" s="40">
        <v>473</v>
      </c>
      <c r="B966" s="40" t="s">
        <v>10</v>
      </c>
      <c r="C966" s="40" t="s">
        <v>781</v>
      </c>
      <c r="D966" s="40" t="s">
        <v>782</v>
      </c>
      <c r="E966" s="40">
        <v>28.13</v>
      </c>
      <c r="F966" s="68" t="s">
        <v>1848</v>
      </c>
      <c r="G966" s="68" t="s">
        <v>791</v>
      </c>
      <c r="H966" s="40">
        <v>30</v>
      </c>
      <c r="I966" s="48">
        <v>43433</v>
      </c>
      <c r="J966" s="48">
        <v>43471</v>
      </c>
      <c r="K966" s="48">
        <v>43577</v>
      </c>
      <c r="L966" s="40">
        <v>38</v>
      </c>
      <c r="M966" s="40">
        <v>144</v>
      </c>
      <c r="N966" s="40">
        <v>8960</v>
      </c>
      <c r="O966" s="42">
        <f t="shared" si="127"/>
        <v>73800.53333333334</v>
      </c>
      <c r="P966" s="121">
        <v>4</v>
      </c>
      <c r="Q966" s="42">
        <f t="shared" si="130"/>
        <v>194.25333872925938</v>
      </c>
      <c r="R966" s="42">
        <f t="shared" si="129"/>
        <v>16.226233333333337</v>
      </c>
      <c r="S966" s="42">
        <f t="shared" si="131"/>
        <v>1599.9999999999995</v>
      </c>
      <c r="T966" s="121">
        <v>3152</v>
      </c>
      <c r="X966" s="121">
        <v>315</v>
      </c>
      <c r="Y966" s="42">
        <f t="shared" si="132"/>
        <v>2594.5499999999997</v>
      </c>
      <c r="Z966" s="42">
        <f t="shared" si="133"/>
        <v>25961.973333333332</v>
      </c>
      <c r="AA966" s="42">
        <f t="shared" si="134"/>
        <v>-47838.560000000012</v>
      </c>
    </row>
    <row r="967" spans="1:27" hidden="1" x14ac:dyDescent="0.3">
      <c r="A967" s="40">
        <v>474</v>
      </c>
      <c r="B967" s="40" t="s">
        <v>10</v>
      </c>
      <c r="C967" s="40" t="s">
        <v>781</v>
      </c>
      <c r="D967" s="40" t="s">
        <v>782</v>
      </c>
      <c r="E967" s="40">
        <v>28.14</v>
      </c>
      <c r="F967" s="68" t="s">
        <v>1849</v>
      </c>
      <c r="G967" s="68" t="s">
        <v>792</v>
      </c>
      <c r="H967" s="40">
        <v>30</v>
      </c>
      <c r="I967" s="48">
        <v>43434</v>
      </c>
      <c r="J967" s="48">
        <v>43472</v>
      </c>
      <c r="K967" s="48">
        <v>43581</v>
      </c>
      <c r="L967" s="40">
        <v>38</v>
      </c>
      <c r="M967" s="40">
        <v>147</v>
      </c>
      <c r="N967" s="40">
        <v>6780</v>
      </c>
      <c r="O967" s="42">
        <f t="shared" si="127"/>
        <v>55844.6</v>
      </c>
      <c r="P967" s="121">
        <v>3</v>
      </c>
      <c r="Q967" s="42">
        <f t="shared" si="130"/>
        <v>145.69000404694455</v>
      </c>
      <c r="R967" s="42">
        <f t="shared" si="129"/>
        <v>21.634977777777777</v>
      </c>
      <c r="S967" s="42">
        <f t="shared" si="131"/>
        <v>1200</v>
      </c>
      <c r="T967" s="121">
        <v>3152</v>
      </c>
      <c r="U967" s="78"/>
      <c r="V967" s="78"/>
      <c r="W967" s="53"/>
      <c r="X967" s="121">
        <v>315</v>
      </c>
      <c r="Y967" s="42">
        <f t="shared" si="132"/>
        <v>2594.5499999999997</v>
      </c>
      <c r="Z967" s="42">
        <f t="shared" si="133"/>
        <v>25961.973333333332</v>
      </c>
      <c r="AA967" s="42">
        <f t="shared" si="134"/>
        <v>-29882.626666666667</v>
      </c>
    </row>
    <row r="968" spans="1:27" hidden="1" x14ac:dyDescent="0.3">
      <c r="A968" s="40">
        <v>475</v>
      </c>
      <c r="B968" s="40" t="s">
        <v>10</v>
      </c>
      <c r="C968" s="40" t="s">
        <v>781</v>
      </c>
      <c r="D968" s="40" t="s">
        <v>782</v>
      </c>
      <c r="E968" s="40">
        <v>28.15</v>
      </c>
      <c r="F968" s="68" t="s">
        <v>1850</v>
      </c>
      <c r="G968" s="68" t="s">
        <v>787</v>
      </c>
      <c r="H968" s="40">
        <v>30</v>
      </c>
      <c r="I968" s="48">
        <v>43426</v>
      </c>
      <c r="J968" s="48">
        <v>43467</v>
      </c>
      <c r="K968" s="48">
        <v>43575</v>
      </c>
      <c r="L968" s="40">
        <v>41</v>
      </c>
      <c r="M968" s="40">
        <v>149</v>
      </c>
      <c r="N968" s="40">
        <v>7480</v>
      </c>
      <c r="O968" s="42">
        <f t="shared" si="127"/>
        <v>61610.26666666667</v>
      </c>
      <c r="P968" s="121">
        <v>11</v>
      </c>
      <c r="Q968" s="42">
        <f t="shared" si="130"/>
        <v>534.1966815054634</v>
      </c>
      <c r="R968" s="42">
        <f t="shared" si="129"/>
        <v>16.243081060606059</v>
      </c>
      <c r="S968" s="42">
        <f t="shared" si="131"/>
        <v>4400</v>
      </c>
      <c r="T968" s="121">
        <v>8677</v>
      </c>
      <c r="X968" s="121">
        <v>328</v>
      </c>
      <c r="Y968" s="42">
        <f t="shared" si="132"/>
        <v>2701.6266666666666</v>
      </c>
      <c r="Z968" s="42">
        <f t="shared" si="133"/>
        <v>71469.556666666656</v>
      </c>
      <c r="AA968" s="42">
        <f t="shared" si="134"/>
        <v>9859.2899999999863</v>
      </c>
    </row>
    <row r="969" spans="1:27" hidden="1" x14ac:dyDescent="0.3">
      <c r="A969" s="40">
        <v>476</v>
      </c>
      <c r="B969" s="40" t="s">
        <v>10</v>
      </c>
      <c r="C969" s="40" t="s">
        <v>781</v>
      </c>
      <c r="D969" s="40" t="s">
        <v>782</v>
      </c>
      <c r="E969" s="40">
        <v>28.16</v>
      </c>
      <c r="F969" s="68" t="s">
        <v>1844</v>
      </c>
      <c r="G969" s="68" t="s">
        <v>787</v>
      </c>
      <c r="H969" s="40">
        <v>30</v>
      </c>
      <c r="I969" s="48">
        <v>43428</v>
      </c>
      <c r="J969" s="48">
        <v>43468</v>
      </c>
      <c r="K969" s="48">
        <v>43576</v>
      </c>
      <c r="L969" s="40">
        <v>40</v>
      </c>
      <c r="M969" s="40">
        <v>148</v>
      </c>
      <c r="N969" s="40">
        <v>7280</v>
      </c>
      <c r="O969" s="42">
        <f t="shared" si="127"/>
        <v>59962.933333333327</v>
      </c>
      <c r="P969" s="121">
        <v>12</v>
      </c>
      <c r="Q969" s="42">
        <f t="shared" si="130"/>
        <v>582.76001618777821</v>
      </c>
      <c r="R969" s="42">
        <f t="shared" si="129"/>
        <v>16.227949305555555</v>
      </c>
      <c r="S969" s="42">
        <f t="shared" si="131"/>
        <v>4800</v>
      </c>
      <c r="T969" s="121">
        <v>9457</v>
      </c>
      <c r="X969" s="121">
        <v>280</v>
      </c>
      <c r="Y969" s="42">
        <f t="shared" si="132"/>
        <v>2306.2666666666669</v>
      </c>
      <c r="Z969" s="42">
        <f t="shared" si="133"/>
        <v>77894.156666666662</v>
      </c>
      <c r="AA969" s="42">
        <f t="shared" si="134"/>
        <v>17931.223333333335</v>
      </c>
    </row>
    <row r="970" spans="1:27" hidden="1" x14ac:dyDescent="0.3">
      <c r="A970" s="40">
        <v>477</v>
      </c>
      <c r="B970" s="40" t="s">
        <v>10</v>
      </c>
      <c r="C970" s="40" t="s">
        <v>781</v>
      </c>
      <c r="D970" s="40" t="s">
        <v>782</v>
      </c>
      <c r="E970" s="40">
        <v>28.17</v>
      </c>
      <c r="F970" s="68" t="s">
        <v>1851</v>
      </c>
      <c r="G970" s="68" t="s">
        <v>793</v>
      </c>
      <c r="H970" s="40">
        <v>30</v>
      </c>
      <c r="I970" s="48">
        <v>43431</v>
      </c>
      <c r="J970" s="48">
        <v>43469</v>
      </c>
      <c r="K970" s="48">
        <v>43577</v>
      </c>
      <c r="L970" s="40">
        <v>38</v>
      </c>
      <c r="M970" s="40">
        <v>146</v>
      </c>
      <c r="N970" s="40">
        <v>7210</v>
      </c>
      <c r="O970" s="42">
        <f t="shared" si="127"/>
        <v>59386.366666666669</v>
      </c>
      <c r="P970" s="121">
        <v>5</v>
      </c>
      <c r="Q970" s="42">
        <f t="shared" si="130"/>
        <v>242.81667341157424</v>
      </c>
      <c r="R970" s="42">
        <f t="shared" si="129"/>
        <v>16.864575000000002</v>
      </c>
      <c r="S970" s="42">
        <f t="shared" si="131"/>
        <v>1999.9999999999998</v>
      </c>
      <c r="T970" s="121">
        <v>4095</v>
      </c>
      <c r="X970" s="121">
        <v>400</v>
      </c>
      <c r="Y970" s="42">
        <f t="shared" si="132"/>
        <v>3294.6666666666665</v>
      </c>
      <c r="Z970" s="42">
        <f t="shared" si="133"/>
        <v>33729.15</v>
      </c>
      <c r="AA970" s="42">
        <f t="shared" si="134"/>
        <v>-25657.216666666667</v>
      </c>
    </row>
    <row r="971" spans="1:27" hidden="1" x14ac:dyDescent="0.3">
      <c r="A971" s="40">
        <v>478</v>
      </c>
      <c r="B971" s="40" t="s">
        <v>10</v>
      </c>
      <c r="C971" s="40" t="s">
        <v>781</v>
      </c>
      <c r="D971" s="40" t="s">
        <v>782</v>
      </c>
      <c r="E971" s="40">
        <v>28.18</v>
      </c>
      <c r="F971" s="68" t="s">
        <v>1852</v>
      </c>
      <c r="G971" s="68" t="s">
        <v>794</v>
      </c>
      <c r="H971" s="40">
        <v>30</v>
      </c>
      <c r="I971" s="48">
        <v>43432</v>
      </c>
      <c r="J971" s="48">
        <v>43470</v>
      </c>
      <c r="K971" s="48">
        <v>43581</v>
      </c>
      <c r="L971" s="40">
        <v>38</v>
      </c>
      <c r="M971" s="40">
        <v>149</v>
      </c>
      <c r="N971" s="40">
        <v>6850</v>
      </c>
      <c r="O971" s="42">
        <f t="shared" si="127"/>
        <v>56421.166666666664</v>
      </c>
      <c r="P971" s="78" t="s">
        <v>739</v>
      </c>
      <c r="Q971" s="42">
        <v>240</v>
      </c>
      <c r="R971" s="42">
        <f t="shared" si="129"/>
        <v>17.0625</v>
      </c>
      <c r="S971" s="42">
        <f t="shared" si="131"/>
        <v>1976.8</v>
      </c>
      <c r="T971" s="121">
        <v>4095</v>
      </c>
      <c r="U971" s="78"/>
      <c r="V971" s="78"/>
      <c r="W971" s="53"/>
      <c r="X971" s="121">
        <v>280</v>
      </c>
      <c r="Y971" s="42">
        <f t="shared" si="132"/>
        <v>2306.2666666666669</v>
      </c>
      <c r="Z971" s="42">
        <f t="shared" si="133"/>
        <v>33729.15</v>
      </c>
      <c r="AA971" s="42">
        <f t="shared" si="134"/>
        <v>-22692.016666666663</v>
      </c>
    </row>
    <row r="972" spans="1:27" hidden="1" x14ac:dyDescent="0.3">
      <c r="A972" s="40">
        <v>479</v>
      </c>
      <c r="B972" s="40" t="s">
        <v>10</v>
      </c>
      <c r="C972" s="40" t="s">
        <v>781</v>
      </c>
      <c r="D972" s="40" t="s">
        <v>782</v>
      </c>
      <c r="E972" s="40">
        <v>28.19</v>
      </c>
      <c r="F972" s="68" t="s">
        <v>1853</v>
      </c>
      <c r="G972" s="68" t="s">
        <v>795</v>
      </c>
      <c r="H972" s="40">
        <v>30</v>
      </c>
      <c r="I972" s="48">
        <v>43432</v>
      </c>
      <c r="J972" s="48">
        <v>43472</v>
      </c>
      <c r="K972" s="48">
        <v>43579</v>
      </c>
      <c r="L972" s="40">
        <v>40</v>
      </c>
      <c r="M972" s="40">
        <v>147</v>
      </c>
      <c r="N972" s="40">
        <v>6870</v>
      </c>
      <c r="O972" s="42">
        <f t="shared" si="127"/>
        <v>56585.9</v>
      </c>
      <c r="P972" s="121">
        <v>4</v>
      </c>
      <c r="Q972" s="42">
        <f t="shared" ref="Q972:Q990" si="135">((P972*10000)/(25*247.1))*H972</f>
        <v>194.25333872925938</v>
      </c>
      <c r="R972" s="42">
        <f t="shared" si="129"/>
        <v>16.226233333333337</v>
      </c>
      <c r="S972" s="42">
        <f t="shared" si="131"/>
        <v>1599.9999999999995</v>
      </c>
      <c r="T972" s="121">
        <v>3152</v>
      </c>
      <c r="X972" s="121">
        <v>300</v>
      </c>
      <c r="Y972" s="42">
        <f t="shared" si="132"/>
        <v>2471</v>
      </c>
      <c r="Z972" s="42">
        <f t="shared" si="133"/>
        <v>25961.973333333332</v>
      </c>
      <c r="AA972" s="42">
        <f t="shared" si="134"/>
        <v>-30623.92666666667</v>
      </c>
    </row>
    <row r="973" spans="1:27" hidden="1" x14ac:dyDescent="0.3">
      <c r="A973" s="40">
        <v>480</v>
      </c>
      <c r="B973" s="40" t="s">
        <v>10</v>
      </c>
      <c r="C973" s="40" t="s">
        <v>781</v>
      </c>
      <c r="D973" s="40" t="s">
        <v>782</v>
      </c>
      <c r="E973" s="40">
        <v>28.2</v>
      </c>
      <c r="F973" s="68" t="s">
        <v>1854</v>
      </c>
      <c r="G973" s="68" t="s">
        <v>796</v>
      </c>
      <c r="H973" s="40">
        <v>30</v>
      </c>
      <c r="I973" s="48">
        <v>43434</v>
      </c>
      <c r="J973" s="48">
        <v>43472</v>
      </c>
      <c r="K973" s="48">
        <v>43582</v>
      </c>
      <c r="L973" s="40">
        <v>38</v>
      </c>
      <c r="M973" s="40">
        <v>148</v>
      </c>
      <c r="N973" s="40">
        <v>7290</v>
      </c>
      <c r="O973" s="42">
        <f t="shared" si="127"/>
        <v>60045.299999999996</v>
      </c>
      <c r="P973" s="121">
        <v>13</v>
      </c>
      <c r="Q973" s="42">
        <f t="shared" si="135"/>
        <v>631.32335087009312</v>
      </c>
      <c r="R973" s="42">
        <f t="shared" si="129"/>
        <v>16.215145512820513</v>
      </c>
      <c r="S973" s="42">
        <f t="shared" si="131"/>
        <v>5200</v>
      </c>
      <c r="T973" s="121">
        <v>10237</v>
      </c>
      <c r="X973" s="121">
        <v>257</v>
      </c>
      <c r="Y973" s="42">
        <f t="shared" si="132"/>
        <v>2116.8233333333333</v>
      </c>
      <c r="Z973" s="42">
        <f t="shared" si="133"/>
        <v>84318.756666666668</v>
      </c>
      <c r="AA973" s="42">
        <f t="shared" si="134"/>
        <v>24273.456666666672</v>
      </c>
    </row>
    <row r="974" spans="1:27" hidden="1" x14ac:dyDescent="0.3">
      <c r="A974" s="40">
        <v>481</v>
      </c>
      <c r="B974" s="40" t="s">
        <v>10</v>
      </c>
      <c r="C974" s="40" t="s">
        <v>781</v>
      </c>
      <c r="D974" s="40" t="s">
        <v>782</v>
      </c>
      <c r="E974" s="40">
        <v>28.21</v>
      </c>
      <c r="F974" s="68" t="s">
        <v>1981</v>
      </c>
      <c r="G974" s="68" t="s">
        <v>797</v>
      </c>
      <c r="H974" s="40">
        <v>30</v>
      </c>
      <c r="I974" s="48">
        <v>43434</v>
      </c>
      <c r="J974" s="48">
        <v>43473</v>
      </c>
      <c r="K974" s="48">
        <v>43583</v>
      </c>
      <c r="L974" s="40">
        <v>39</v>
      </c>
      <c r="M974" s="40">
        <v>149</v>
      </c>
      <c r="N974" s="40">
        <v>6860</v>
      </c>
      <c r="O974" s="42">
        <f t="shared" si="127"/>
        <v>56503.533333333333</v>
      </c>
      <c r="P974" s="121">
        <v>10</v>
      </c>
      <c r="Q974" s="42">
        <f t="shared" si="135"/>
        <v>485.63334682314849</v>
      </c>
      <c r="R974" s="42">
        <f t="shared" si="129"/>
        <v>16.228292500000002</v>
      </c>
      <c r="S974" s="42">
        <f t="shared" si="131"/>
        <v>3999.9999999999995</v>
      </c>
      <c r="T974" s="121">
        <v>7881</v>
      </c>
      <c r="X974" s="121">
        <v>400</v>
      </c>
      <c r="Y974" s="42">
        <f t="shared" si="132"/>
        <v>3294.6666666666665</v>
      </c>
      <c r="Z974" s="42">
        <f t="shared" si="133"/>
        <v>64913.17</v>
      </c>
      <c r="AA974" s="42">
        <f t="shared" si="134"/>
        <v>8409.6366666666654</v>
      </c>
    </row>
    <row r="975" spans="1:27" hidden="1" x14ac:dyDescent="0.3">
      <c r="A975" s="40">
        <v>482</v>
      </c>
      <c r="B975" s="40" t="s">
        <v>10</v>
      </c>
      <c r="C975" s="40" t="s">
        <v>781</v>
      </c>
      <c r="D975" s="40" t="s">
        <v>782</v>
      </c>
      <c r="E975" s="40">
        <v>28.22</v>
      </c>
      <c r="F975" s="68" t="s">
        <v>1855</v>
      </c>
      <c r="G975" s="68" t="s">
        <v>798</v>
      </c>
      <c r="H975" s="40">
        <v>30</v>
      </c>
      <c r="I975" s="48">
        <v>43431</v>
      </c>
      <c r="J975" s="48">
        <v>43468</v>
      </c>
      <c r="K975" s="48">
        <v>43575</v>
      </c>
      <c r="L975" s="40">
        <v>37</v>
      </c>
      <c r="M975" s="40">
        <v>144</v>
      </c>
      <c r="N975" s="40">
        <v>7210</v>
      </c>
      <c r="O975" s="42">
        <f t="shared" si="127"/>
        <v>59386.366666666669</v>
      </c>
      <c r="P975" s="121">
        <v>8</v>
      </c>
      <c r="Q975" s="42">
        <f t="shared" si="135"/>
        <v>388.50667745851877</v>
      </c>
      <c r="R975" s="42">
        <f t="shared" si="129"/>
        <v>16.228807291666669</v>
      </c>
      <c r="S975" s="42">
        <f t="shared" si="131"/>
        <v>3199.9999999999991</v>
      </c>
      <c r="T975" s="121">
        <v>6305</v>
      </c>
      <c r="X975" s="121">
        <v>319</v>
      </c>
      <c r="Y975" s="42">
        <f t="shared" si="132"/>
        <v>2627.4966666666664</v>
      </c>
      <c r="Z975" s="42">
        <f t="shared" si="133"/>
        <v>51932.183333333327</v>
      </c>
      <c r="AA975" s="42">
        <f t="shared" si="134"/>
        <v>-7454.1833333333416</v>
      </c>
    </row>
    <row r="976" spans="1:27" hidden="1" x14ac:dyDescent="0.3">
      <c r="A976" s="40">
        <v>483</v>
      </c>
      <c r="B976" s="40" t="s">
        <v>10</v>
      </c>
      <c r="C976" s="40" t="s">
        <v>781</v>
      </c>
      <c r="D976" s="40" t="s">
        <v>782</v>
      </c>
      <c r="E976" s="40">
        <v>28.23</v>
      </c>
      <c r="F976" s="68" t="s">
        <v>1856</v>
      </c>
      <c r="G976" s="68" t="s">
        <v>799</v>
      </c>
      <c r="H976" s="40">
        <v>30</v>
      </c>
      <c r="I976" s="48">
        <v>43432</v>
      </c>
      <c r="J976" s="48">
        <v>43469</v>
      </c>
      <c r="K976" s="48">
        <v>43576</v>
      </c>
      <c r="L976" s="40">
        <v>37</v>
      </c>
      <c r="M976" s="40">
        <v>144</v>
      </c>
      <c r="N976" s="40">
        <v>7100</v>
      </c>
      <c r="O976" s="42">
        <f t="shared" si="127"/>
        <v>58480.333333333328</v>
      </c>
      <c r="P976" s="121">
        <v>5</v>
      </c>
      <c r="Q976" s="42">
        <f t="shared" si="135"/>
        <v>242.81667341157424</v>
      </c>
      <c r="R976" s="42">
        <f t="shared" si="129"/>
        <v>16.193286666666669</v>
      </c>
      <c r="S976" s="42">
        <f t="shared" si="131"/>
        <v>1999.9999999999998</v>
      </c>
      <c r="T976" s="121">
        <v>3932</v>
      </c>
      <c r="X976" s="121">
        <v>319</v>
      </c>
      <c r="Y976" s="42">
        <f t="shared" si="132"/>
        <v>2627.4966666666664</v>
      </c>
      <c r="Z976" s="42">
        <f t="shared" si="133"/>
        <v>32386.573333333334</v>
      </c>
      <c r="AA976" s="42">
        <f t="shared" si="134"/>
        <v>-26093.759999999995</v>
      </c>
    </row>
    <row r="977" spans="1:27" hidden="1" x14ac:dyDescent="0.3">
      <c r="A977" s="40">
        <v>484</v>
      </c>
      <c r="B977" s="40" t="s">
        <v>10</v>
      </c>
      <c r="C977" s="40" t="s">
        <v>781</v>
      </c>
      <c r="D977" s="40" t="s">
        <v>782</v>
      </c>
      <c r="E977" s="40">
        <v>28.24</v>
      </c>
      <c r="F977" s="68" t="s">
        <v>1857</v>
      </c>
      <c r="G977" s="68" t="s">
        <v>787</v>
      </c>
      <c r="H977" s="40">
        <v>30</v>
      </c>
      <c r="I977" s="48">
        <v>43433</v>
      </c>
      <c r="J977" s="48">
        <v>43469</v>
      </c>
      <c r="K977" s="48">
        <v>43575</v>
      </c>
      <c r="L977" s="40">
        <v>36</v>
      </c>
      <c r="M977" s="40">
        <v>142</v>
      </c>
      <c r="N977" s="40">
        <v>6700</v>
      </c>
      <c r="O977" s="42">
        <f t="shared" si="127"/>
        <v>55185.666666666664</v>
      </c>
      <c r="P977" s="121">
        <v>4</v>
      </c>
      <c r="Q977" s="42">
        <f t="shared" si="135"/>
        <v>194.25333872925938</v>
      </c>
      <c r="R977" s="42">
        <f t="shared" si="129"/>
        <v>16.226233333333337</v>
      </c>
      <c r="S977" s="42">
        <f t="shared" si="131"/>
        <v>1599.9999999999995</v>
      </c>
      <c r="T977" s="121">
        <v>3152</v>
      </c>
      <c r="X977" s="121">
        <v>505</v>
      </c>
      <c r="Y977" s="42">
        <f t="shared" si="132"/>
        <v>4159.5166666666664</v>
      </c>
      <c r="Z977" s="42">
        <f t="shared" si="133"/>
        <v>25961.973333333332</v>
      </c>
      <c r="AA977" s="42">
        <f t="shared" si="134"/>
        <v>-29223.693333333333</v>
      </c>
    </row>
    <row r="978" spans="1:27" hidden="1" x14ac:dyDescent="0.3">
      <c r="A978" s="40">
        <v>485</v>
      </c>
      <c r="B978" s="40" t="s">
        <v>10</v>
      </c>
      <c r="C978" s="40" t="s">
        <v>781</v>
      </c>
      <c r="D978" s="40" t="s">
        <v>782</v>
      </c>
      <c r="E978" s="40">
        <v>28.25</v>
      </c>
      <c r="F978" s="68" t="s">
        <v>1850</v>
      </c>
      <c r="G978" s="68" t="s">
        <v>800</v>
      </c>
      <c r="H978" s="40">
        <v>33</v>
      </c>
      <c r="I978" s="48">
        <v>43432</v>
      </c>
      <c r="J978" s="48">
        <v>43469</v>
      </c>
      <c r="K978" s="48">
        <v>43575</v>
      </c>
      <c r="L978" s="40">
        <v>37</v>
      </c>
      <c r="M978" s="40">
        <v>143</v>
      </c>
      <c r="N978" s="40">
        <v>6880</v>
      </c>
      <c r="O978" s="42">
        <f t="shared" si="127"/>
        <v>51516.606060606064</v>
      </c>
      <c r="P978" s="121">
        <v>12.5</v>
      </c>
      <c r="Q978" s="42">
        <f t="shared" si="135"/>
        <v>667.74585188182925</v>
      </c>
      <c r="R978" s="42">
        <f t="shared" si="129"/>
        <v>16.230726060606059</v>
      </c>
      <c r="S978" s="42">
        <f t="shared" si="131"/>
        <v>5000</v>
      </c>
      <c r="T978" s="121">
        <v>10838</v>
      </c>
      <c r="X978" s="121">
        <v>315</v>
      </c>
      <c r="Y978" s="42">
        <f t="shared" si="132"/>
        <v>2358.681818181818</v>
      </c>
      <c r="Z978" s="42">
        <f t="shared" si="133"/>
        <v>81153.630303030295</v>
      </c>
      <c r="AA978" s="42">
        <f t="shared" si="134"/>
        <v>29637.024242424231</v>
      </c>
    </row>
    <row r="979" spans="1:27" hidden="1" x14ac:dyDescent="0.3">
      <c r="A979" s="40">
        <v>486</v>
      </c>
      <c r="B979" s="40" t="s">
        <v>10</v>
      </c>
      <c r="C979" s="40" t="s">
        <v>781</v>
      </c>
      <c r="D979" s="40" t="s">
        <v>782</v>
      </c>
      <c r="E979" s="40">
        <v>28.26</v>
      </c>
      <c r="F979" s="68" t="s">
        <v>1982</v>
      </c>
      <c r="G979" s="68" t="s">
        <v>801</v>
      </c>
      <c r="H979" s="40">
        <v>33</v>
      </c>
      <c r="I979" s="48">
        <v>43432</v>
      </c>
      <c r="J979" s="48">
        <v>43468</v>
      </c>
      <c r="K979" s="48">
        <v>43576</v>
      </c>
      <c r="L979" s="40">
        <v>36</v>
      </c>
      <c r="M979" s="40">
        <v>144</v>
      </c>
      <c r="N979" s="40">
        <v>7230</v>
      </c>
      <c r="O979" s="42">
        <f t="shared" si="127"/>
        <v>54137.363636363632</v>
      </c>
      <c r="P979" s="121">
        <v>11</v>
      </c>
      <c r="Q979" s="42">
        <f t="shared" si="135"/>
        <v>587.61634965600979</v>
      </c>
      <c r="R979" s="42">
        <f t="shared" si="129"/>
        <v>16.231679063360879</v>
      </c>
      <c r="S979" s="42">
        <f t="shared" si="131"/>
        <v>4400</v>
      </c>
      <c r="T979" s="121">
        <v>9538</v>
      </c>
      <c r="X979" s="121">
        <v>228.8</v>
      </c>
      <c r="Y979" s="42">
        <f t="shared" si="132"/>
        <v>1713.2266666666667</v>
      </c>
      <c r="Z979" s="42">
        <f t="shared" si="133"/>
        <v>71419.387878787864</v>
      </c>
      <c r="AA979" s="42">
        <f t="shared" si="134"/>
        <v>17282.024242424231</v>
      </c>
    </row>
    <row r="980" spans="1:27" hidden="1" x14ac:dyDescent="0.3">
      <c r="A980" s="40">
        <v>487</v>
      </c>
      <c r="B980" s="80" t="s">
        <v>10</v>
      </c>
      <c r="C980" s="80" t="s">
        <v>802</v>
      </c>
      <c r="D980" s="80" t="s">
        <v>782</v>
      </c>
      <c r="E980" s="80">
        <v>110.1</v>
      </c>
      <c r="F980" s="81" t="s">
        <v>1983</v>
      </c>
      <c r="G980" s="81" t="s">
        <v>803</v>
      </c>
      <c r="H980" s="80">
        <v>33</v>
      </c>
      <c r="I980" s="82">
        <v>43431</v>
      </c>
      <c r="J980" s="82">
        <v>43485</v>
      </c>
      <c r="K980" s="82">
        <v>43578</v>
      </c>
      <c r="L980" s="80">
        <v>54</v>
      </c>
      <c r="M980" s="80">
        <v>147</v>
      </c>
      <c r="N980" s="80">
        <v>6940</v>
      </c>
      <c r="O980" s="42">
        <f t="shared" si="127"/>
        <v>51965.878787878792</v>
      </c>
      <c r="P980" s="80">
        <v>3</v>
      </c>
      <c r="Q980" s="42">
        <f t="shared" si="135"/>
        <v>160.25900445163902</v>
      </c>
      <c r="R980" s="42">
        <f t="shared" si="129"/>
        <v>16.223737373737375</v>
      </c>
      <c r="S980" s="42">
        <f t="shared" si="131"/>
        <v>1200</v>
      </c>
      <c r="T980" s="95">
        <v>2600</v>
      </c>
      <c r="U980" s="95"/>
      <c r="V980" s="95"/>
      <c r="W980" s="79"/>
      <c r="X980" s="95">
        <v>505</v>
      </c>
      <c r="Y980" s="42">
        <f t="shared" si="132"/>
        <v>3781.3787878787875</v>
      </c>
      <c r="Z980" s="42">
        <f t="shared" si="133"/>
        <v>19468.484848484852</v>
      </c>
      <c r="AA980" s="42">
        <f t="shared" si="134"/>
        <v>-32497.39393939394</v>
      </c>
    </row>
    <row r="981" spans="1:27" hidden="1" x14ac:dyDescent="0.3">
      <c r="A981" s="40">
        <v>488</v>
      </c>
      <c r="B981" s="40" t="s">
        <v>10</v>
      </c>
      <c r="C981" s="52" t="s">
        <v>802</v>
      </c>
      <c r="D981" s="40" t="s">
        <v>782</v>
      </c>
      <c r="E981" s="40">
        <v>114.2</v>
      </c>
      <c r="F981" s="68" t="s">
        <v>1844</v>
      </c>
      <c r="G981" s="68" t="s">
        <v>787</v>
      </c>
      <c r="H981" s="40">
        <v>33</v>
      </c>
      <c r="I981" s="48">
        <v>43432</v>
      </c>
      <c r="J981" s="48">
        <v>43470</v>
      </c>
      <c r="K981" s="48">
        <v>43575</v>
      </c>
      <c r="L981" s="40">
        <v>38</v>
      </c>
      <c r="M981" s="40">
        <v>143</v>
      </c>
      <c r="N981" s="40">
        <v>6850</v>
      </c>
      <c r="O981" s="42">
        <f t="shared" si="127"/>
        <v>51291.969696969696</v>
      </c>
      <c r="P981" s="121">
        <v>4</v>
      </c>
      <c r="Q981" s="42">
        <f t="shared" si="135"/>
        <v>213.67867260218534</v>
      </c>
      <c r="R981" s="42">
        <f t="shared" si="129"/>
        <v>16.197217803030302</v>
      </c>
      <c r="S981" s="42">
        <f t="shared" si="131"/>
        <v>1599.9999999999998</v>
      </c>
      <c r="T981" s="95">
        <v>3461</v>
      </c>
      <c r="U981" s="95"/>
      <c r="V981" s="95"/>
      <c r="W981" s="79"/>
      <c r="X981" s="95">
        <v>315</v>
      </c>
      <c r="Y981" s="42">
        <f t="shared" si="132"/>
        <v>2358.681818181818</v>
      </c>
      <c r="Z981" s="42">
        <f t="shared" si="133"/>
        <v>25915.548484848481</v>
      </c>
      <c r="AA981" s="42">
        <f t="shared" si="134"/>
        <v>-25376.421212121215</v>
      </c>
    </row>
    <row r="982" spans="1:27" hidden="1" x14ac:dyDescent="0.3">
      <c r="A982" s="40">
        <v>489</v>
      </c>
      <c r="B982" s="40" t="s">
        <v>10</v>
      </c>
      <c r="C982" s="52" t="s">
        <v>802</v>
      </c>
      <c r="D982" s="40" t="s">
        <v>782</v>
      </c>
      <c r="E982" s="40">
        <v>114.3</v>
      </c>
      <c r="F982" s="68" t="s">
        <v>1845</v>
      </c>
      <c r="G982" s="68" t="s">
        <v>788</v>
      </c>
      <c r="H982" s="40">
        <v>30</v>
      </c>
      <c r="I982" s="48">
        <v>43432</v>
      </c>
      <c r="J982" s="48">
        <v>43469</v>
      </c>
      <c r="K982" s="48">
        <v>43578</v>
      </c>
      <c r="L982" s="40">
        <v>37</v>
      </c>
      <c r="M982" s="40">
        <v>146</v>
      </c>
      <c r="N982" s="40">
        <v>7010</v>
      </c>
      <c r="O982" s="42">
        <f t="shared" si="127"/>
        <v>57739.033333333333</v>
      </c>
      <c r="P982" s="121">
        <v>9</v>
      </c>
      <c r="Q982" s="42">
        <f t="shared" si="135"/>
        <v>437.07001214083368</v>
      </c>
      <c r="R982" s="42">
        <f t="shared" ref="R982:R1013" si="136">T982/Q982</f>
        <v>16.246825000000001</v>
      </c>
      <c r="S982" s="42">
        <f t="shared" si="131"/>
        <v>3600</v>
      </c>
      <c r="T982" s="95">
        <v>7101</v>
      </c>
      <c r="U982" s="95"/>
      <c r="V982" s="95"/>
      <c r="W982" s="79"/>
      <c r="X982" s="95">
        <v>268</v>
      </c>
      <c r="Y982" s="42">
        <f t="shared" si="132"/>
        <v>2207.4266666666667</v>
      </c>
      <c r="Z982" s="42">
        <f t="shared" si="133"/>
        <v>58488.570000000007</v>
      </c>
      <c r="AA982" s="42">
        <f t="shared" si="134"/>
        <v>749.53666666667414</v>
      </c>
    </row>
    <row r="983" spans="1:27" hidden="1" x14ac:dyDescent="0.3">
      <c r="A983" s="40">
        <v>490</v>
      </c>
      <c r="B983" s="40" t="s">
        <v>10</v>
      </c>
      <c r="C983" s="52" t="s">
        <v>802</v>
      </c>
      <c r="D983" s="40" t="s">
        <v>782</v>
      </c>
      <c r="E983" s="40">
        <v>114.4</v>
      </c>
      <c r="F983" s="68" t="s">
        <v>1846</v>
      </c>
      <c r="G983" s="68" t="s">
        <v>789</v>
      </c>
      <c r="H983" s="40">
        <v>30</v>
      </c>
      <c r="I983" s="48">
        <v>43432</v>
      </c>
      <c r="J983" s="48">
        <v>43469</v>
      </c>
      <c r="K983" s="48">
        <v>43576</v>
      </c>
      <c r="L983" s="40">
        <v>37</v>
      </c>
      <c r="M983" s="40">
        <v>144</v>
      </c>
      <c r="N983" s="40">
        <v>7060</v>
      </c>
      <c r="O983" s="42">
        <f t="shared" si="127"/>
        <v>58150.866666666669</v>
      </c>
      <c r="P983" s="121">
        <v>3.5</v>
      </c>
      <c r="Q983" s="42">
        <f t="shared" si="135"/>
        <v>169.97167138810198</v>
      </c>
      <c r="R983" s="42">
        <f t="shared" si="136"/>
        <v>41.777549999999998</v>
      </c>
      <c r="S983" s="42">
        <f t="shared" si="131"/>
        <v>1399.9999999999998</v>
      </c>
      <c r="T983" s="95">
        <v>7101</v>
      </c>
      <c r="U983" s="95"/>
      <c r="V983" s="95"/>
      <c r="W983" s="79"/>
      <c r="X983" s="95">
        <v>445</v>
      </c>
      <c r="Y983" s="42">
        <f t="shared" si="132"/>
        <v>3665.3166666666666</v>
      </c>
      <c r="Z983" s="42">
        <f t="shared" si="133"/>
        <v>58488.569999999985</v>
      </c>
      <c r="AA983" s="42">
        <f t="shared" si="134"/>
        <v>337.70333333331655</v>
      </c>
    </row>
    <row r="984" spans="1:27" hidden="1" x14ac:dyDescent="0.3">
      <c r="A984" s="40">
        <v>491</v>
      </c>
      <c r="B984" s="40" t="s">
        <v>10</v>
      </c>
      <c r="C984" s="52" t="s">
        <v>802</v>
      </c>
      <c r="D984" s="40" t="s">
        <v>782</v>
      </c>
      <c r="E984" s="40">
        <v>114.5</v>
      </c>
      <c r="F984" s="68" t="s">
        <v>1846</v>
      </c>
      <c r="G984" s="68" t="s">
        <v>789</v>
      </c>
      <c r="H984" s="40">
        <v>30</v>
      </c>
      <c r="I984" s="48">
        <v>43431</v>
      </c>
      <c r="J984" s="48">
        <v>43470</v>
      </c>
      <c r="K984" s="48">
        <v>43579</v>
      </c>
      <c r="L984" s="40">
        <v>39</v>
      </c>
      <c r="M984" s="40">
        <v>148</v>
      </c>
      <c r="N984" s="40">
        <v>7100</v>
      </c>
      <c r="O984" s="42">
        <f t="shared" si="127"/>
        <v>58480.333333333328</v>
      </c>
      <c r="P984" s="121">
        <v>10</v>
      </c>
      <c r="Q984" s="42">
        <f t="shared" si="135"/>
        <v>485.63334682314849</v>
      </c>
      <c r="R984" s="42">
        <f t="shared" si="136"/>
        <v>16.228292500000002</v>
      </c>
      <c r="S984" s="42">
        <f t="shared" si="131"/>
        <v>3999.9999999999995</v>
      </c>
      <c r="T984" s="95">
        <v>7881</v>
      </c>
      <c r="U984" s="95"/>
      <c r="V984" s="95"/>
      <c r="W984" s="79"/>
      <c r="X984" s="95">
        <v>322</v>
      </c>
      <c r="Y984" s="42">
        <f t="shared" si="132"/>
        <v>2652.2066666666665</v>
      </c>
      <c r="Z984" s="42">
        <f t="shared" si="133"/>
        <v>64913.17</v>
      </c>
      <c r="AA984" s="42">
        <f t="shared" si="134"/>
        <v>6432.8366666666698</v>
      </c>
    </row>
    <row r="985" spans="1:27" hidden="1" x14ac:dyDescent="0.3">
      <c r="A985" s="40">
        <v>492</v>
      </c>
      <c r="B985" s="40" t="s">
        <v>10</v>
      </c>
      <c r="C985" s="52" t="s">
        <v>802</v>
      </c>
      <c r="D985" s="40" t="s">
        <v>782</v>
      </c>
      <c r="E985" s="40">
        <v>114.6</v>
      </c>
      <c r="F985" s="68" t="s">
        <v>1847</v>
      </c>
      <c r="G985" s="68" t="s">
        <v>790</v>
      </c>
      <c r="H985" s="40">
        <v>30</v>
      </c>
      <c r="I985" s="48">
        <v>43432</v>
      </c>
      <c r="J985" s="48">
        <v>43469</v>
      </c>
      <c r="K985" s="48">
        <v>43575</v>
      </c>
      <c r="L985" s="40">
        <v>37</v>
      </c>
      <c r="M985" s="40">
        <v>143</v>
      </c>
      <c r="N985" s="40">
        <v>7220</v>
      </c>
      <c r="O985" s="42">
        <f t="shared" si="127"/>
        <v>59468.73333333333</v>
      </c>
      <c r="P985" s="121">
        <v>4</v>
      </c>
      <c r="Q985" s="42">
        <f t="shared" si="135"/>
        <v>194.25333872925938</v>
      </c>
      <c r="R985" s="42">
        <f t="shared" si="136"/>
        <v>40.570731250000009</v>
      </c>
      <c r="S985" s="42">
        <f t="shared" si="131"/>
        <v>1599.9999999999995</v>
      </c>
      <c r="T985" s="95">
        <v>7881</v>
      </c>
      <c r="U985" s="95"/>
      <c r="V985" s="95"/>
      <c r="W985" s="79"/>
      <c r="X985" s="95">
        <v>850</v>
      </c>
      <c r="Y985" s="42">
        <f t="shared" si="132"/>
        <v>7001.1666666666661</v>
      </c>
      <c r="Z985" s="42">
        <f t="shared" si="133"/>
        <v>64913.17</v>
      </c>
      <c r="AA985" s="42">
        <f t="shared" si="134"/>
        <v>5444.4366666666683</v>
      </c>
    </row>
    <row r="986" spans="1:27" hidden="1" x14ac:dyDescent="0.3">
      <c r="A986" s="40">
        <v>493</v>
      </c>
      <c r="B986" s="40" t="s">
        <v>10</v>
      </c>
      <c r="C986" s="52" t="s">
        <v>802</v>
      </c>
      <c r="D986" s="40" t="s">
        <v>782</v>
      </c>
      <c r="E986" s="40">
        <v>114.7</v>
      </c>
      <c r="F986" s="68" t="s">
        <v>1848</v>
      </c>
      <c r="G986" s="68" t="s">
        <v>791</v>
      </c>
      <c r="H986" s="40">
        <v>33</v>
      </c>
      <c r="I986" s="48">
        <v>43433</v>
      </c>
      <c r="J986" s="48">
        <v>43470</v>
      </c>
      <c r="K986" s="48">
        <v>43577</v>
      </c>
      <c r="L986" s="40">
        <v>37</v>
      </c>
      <c r="M986" s="40">
        <v>144</v>
      </c>
      <c r="N986" s="40">
        <v>6960</v>
      </c>
      <c r="O986" s="42">
        <f t="shared" si="127"/>
        <v>52115.63636363636</v>
      </c>
      <c r="P986" s="121">
        <v>12</v>
      </c>
      <c r="Q986" s="42">
        <f t="shared" si="135"/>
        <v>641.03601780655606</v>
      </c>
      <c r="R986" s="42">
        <f t="shared" si="136"/>
        <v>16.248696969696969</v>
      </c>
      <c r="S986" s="42">
        <f t="shared" si="131"/>
        <v>4800</v>
      </c>
      <c r="T986" s="121">
        <v>10416</v>
      </c>
      <c r="X986" s="121">
        <v>352</v>
      </c>
      <c r="Y986" s="42">
        <f t="shared" si="132"/>
        <v>2635.7333333333331</v>
      </c>
      <c r="Z986" s="42">
        <f t="shared" si="133"/>
        <v>77993.745454545453</v>
      </c>
      <c r="AA986" s="42">
        <f t="shared" si="134"/>
        <v>25878.109090909093</v>
      </c>
    </row>
    <row r="987" spans="1:27" hidden="1" x14ac:dyDescent="0.3">
      <c r="A987" s="40">
        <v>494</v>
      </c>
      <c r="B987" s="40" t="s">
        <v>10</v>
      </c>
      <c r="C987" s="52" t="s">
        <v>802</v>
      </c>
      <c r="D987" s="40" t="s">
        <v>782</v>
      </c>
      <c r="E987" s="121">
        <v>114.8</v>
      </c>
      <c r="F987" s="68" t="s">
        <v>1849</v>
      </c>
      <c r="G987" s="68" t="s">
        <v>792</v>
      </c>
      <c r="H987" s="40">
        <v>30</v>
      </c>
      <c r="I987" s="48">
        <v>43432</v>
      </c>
      <c r="J987" s="48">
        <v>43468</v>
      </c>
      <c r="K987" s="48">
        <v>43576</v>
      </c>
      <c r="L987" s="40">
        <v>36</v>
      </c>
      <c r="M987" s="40">
        <v>144</v>
      </c>
      <c r="N987" s="40">
        <v>7140</v>
      </c>
      <c r="O987" s="42">
        <f t="shared" si="127"/>
        <v>58809.799999999996</v>
      </c>
      <c r="P987" s="121">
        <v>10.7</v>
      </c>
      <c r="Q987" s="42">
        <f t="shared" si="135"/>
        <v>519.62768110076888</v>
      </c>
      <c r="R987" s="42">
        <f t="shared" si="136"/>
        <v>16.228927570093457</v>
      </c>
      <c r="S987" s="42">
        <f t="shared" si="131"/>
        <v>4280</v>
      </c>
      <c r="T987" s="121">
        <v>8433</v>
      </c>
      <c r="X987" s="121">
        <v>320</v>
      </c>
      <c r="Y987" s="42">
        <f t="shared" si="132"/>
        <v>2635.7333333333331</v>
      </c>
      <c r="Z987" s="42">
        <f t="shared" si="133"/>
        <v>69459.81</v>
      </c>
      <c r="AA987" s="42">
        <f t="shared" si="134"/>
        <v>10650.010000000002</v>
      </c>
    </row>
    <row r="988" spans="1:27" hidden="1" x14ac:dyDescent="0.3">
      <c r="A988" s="40">
        <v>495</v>
      </c>
      <c r="B988" s="40" t="s">
        <v>10</v>
      </c>
      <c r="C988" s="52" t="s">
        <v>804</v>
      </c>
      <c r="D988" s="40" t="s">
        <v>83</v>
      </c>
      <c r="E988" s="40">
        <v>28.3</v>
      </c>
      <c r="F988" s="68" t="s">
        <v>1850</v>
      </c>
      <c r="G988" s="68" t="s">
        <v>787</v>
      </c>
      <c r="H988" s="40">
        <v>30</v>
      </c>
      <c r="I988" s="48">
        <v>43435</v>
      </c>
      <c r="J988" s="48">
        <v>43470</v>
      </c>
      <c r="K988" s="48">
        <v>43570</v>
      </c>
      <c r="L988" s="40">
        <v>35</v>
      </c>
      <c r="M988" s="40">
        <v>135</v>
      </c>
      <c r="N988" s="40">
        <v>6680</v>
      </c>
      <c r="O988" s="42">
        <f t="shared" si="127"/>
        <v>55020.933333333327</v>
      </c>
      <c r="P988" s="121">
        <v>10</v>
      </c>
      <c r="Q988" s="42">
        <f t="shared" si="135"/>
        <v>485.63334682314849</v>
      </c>
      <c r="R988" s="42">
        <f t="shared" si="136"/>
        <v>15.979133333333335</v>
      </c>
      <c r="S988" s="42">
        <f t="shared" si="131"/>
        <v>3999.9999999999995</v>
      </c>
      <c r="T988" s="121">
        <v>7760</v>
      </c>
      <c r="X988" s="121">
        <v>400</v>
      </c>
      <c r="Y988" s="42">
        <f t="shared" si="132"/>
        <v>3294.6666666666665</v>
      </c>
      <c r="Z988" s="42">
        <f t="shared" si="133"/>
        <v>63916.533333333333</v>
      </c>
      <c r="AA988" s="42">
        <f t="shared" si="134"/>
        <v>8895.6000000000058</v>
      </c>
    </row>
    <row r="989" spans="1:27" hidden="1" x14ac:dyDescent="0.3">
      <c r="A989" s="40">
        <v>496</v>
      </c>
      <c r="B989" s="40" t="s">
        <v>10</v>
      </c>
      <c r="C989" s="52" t="s">
        <v>804</v>
      </c>
      <c r="D989" s="40" t="s">
        <v>83</v>
      </c>
      <c r="E989" s="40">
        <v>28.2</v>
      </c>
      <c r="F989" s="68" t="s">
        <v>1844</v>
      </c>
      <c r="G989" s="68" t="s">
        <v>787</v>
      </c>
      <c r="H989" s="40">
        <v>30</v>
      </c>
      <c r="I989" s="48">
        <v>43431</v>
      </c>
      <c r="J989" s="48">
        <v>43460</v>
      </c>
      <c r="K989" s="48">
        <v>43563</v>
      </c>
      <c r="L989" s="40">
        <v>29</v>
      </c>
      <c r="M989" s="40">
        <v>132</v>
      </c>
      <c r="N989" s="40">
        <v>7380</v>
      </c>
      <c r="O989" s="42">
        <f t="shared" si="127"/>
        <v>60786.6</v>
      </c>
      <c r="P989" s="121">
        <v>9</v>
      </c>
      <c r="Q989" s="42">
        <f t="shared" si="135"/>
        <v>437.07001214083368</v>
      </c>
      <c r="R989" s="42">
        <f t="shared" si="136"/>
        <v>16.473333333333333</v>
      </c>
      <c r="S989" s="42">
        <f t="shared" si="131"/>
        <v>3600</v>
      </c>
      <c r="T989" s="121">
        <v>7200</v>
      </c>
      <c r="X989" s="121">
        <v>400</v>
      </c>
      <c r="Y989" s="42">
        <f t="shared" si="132"/>
        <v>3294.6666666666665</v>
      </c>
      <c r="Z989" s="42">
        <f t="shared" si="133"/>
        <v>59304</v>
      </c>
      <c r="AA989" s="42">
        <f t="shared" si="134"/>
        <v>-1482.5999999999985</v>
      </c>
    </row>
    <row r="990" spans="1:27" hidden="1" x14ac:dyDescent="0.3">
      <c r="A990" s="40">
        <v>497</v>
      </c>
      <c r="B990" s="40" t="s">
        <v>10</v>
      </c>
      <c r="C990" s="52" t="s">
        <v>804</v>
      </c>
      <c r="D990" s="40" t="s">
        <v>83</v>
      </c>
      <c r="E990" s="40">
        <v>28.4</v>
      </c>
      <c r="F990" s="68" t="s">
        <v>1851</v>
      </c>
      <c r="G990" s="68" t="s">
        <v>793</v>
      </c>
      <c r="H990" s="40">
        <v>30</v>
      </c>
      <c r="I990" s="48">
        <v>43426</v>
      </c>
      <c r="J990" s="48">
        <v>43457</v>
      </c>
      <c r="K990" s="48">
        <v>43561</v>
      </c>
      <c r="L990" s="40">
        <v>31</v>
      </c>
      <c r="M990" s="40">
        <v>135</v>
      </c>
      <c r="N990" s="40">
        <v>6980</v>
      </c>
      <c r="O990" s="42">
        <f t="shared" si="127"/>
        <v>57491.933333333327</v>
      </c>
      <c r="P990" s="121">
        <v>9</v>
      </c>
      <c r="Q990" s="42">
        <f t="shared" si="135"/>
        <v>437.07001214083368</v>
      </c>
      <c r="R990" s="42">
        <f t="shared" si="136"/>
        <v>16.107259259259258</v>
      </c>
      <c r="S990" s="42">
        <f t="shared" si="131"/>
        <v>3600</v>
      </c>
      <c r="T990" s="121">
        <v>7040</v>
      </c>
      <c r="X990" s="121">
        <v>400</v>
      </c>
      <c r="Y990" s="42">
        <f t="shared" si="132"/>
        <v>3294.6666666666665</v>
      </c>
      <c r="Z990" s="42">
        <f t="shared" si="133"/>
        <v>57986.133333333331</v>
      </c>
      <c r="AA990" s="42">
        <f t="shared" si="134"/>
        <v>494.20000000000437</v>
      </c>
    </row>
    <row r="991" spans="1:27" hidden="1" x14ac:dyDescent="0.3">
      <c r="A991" s="40">
        <v>53</v>
      </c>
      <c r="B991" s="40" t="s">
        <v>385</v>
      </c>
      <c r="C991" s="40" t="s">
        <v>522</v>
      </c>
      <c r="D991" s="40" t="s">
        <v>521</v>
      </c>
      <c r="E991" s="123" t="s">
        <v>547</v>
      </c>
      <c r="F991" s="121" t="s">
        <v>243</v>
      </c>
      <c r="G991" s="121" t="s">
        <v>264</v>
      </c>
      <c r="H991" s="40">
        <v>35</v>
      </c>
      <c r="I991" s="48">
        <v>43424</v>
      </c>
      <c r="J991" s="48">
        <v>43459</v>
      </c>
      <c r="K991" s="48">
        <v>43565</v>
      </c>
      <c r="L991" s="49">
        <v>35</v>
      </c>
      <c r="M991" s="49">
        <v>141</v>
      </c>
      <c r="N991" s="40">
        <v>8900</v>
      </c>
      <c r="O991" s="42">
        <f t="shared" si="127"/>
        <v>62834</v>
      </c>
      <c r="P991" s="121"/>
      <c r="Q991" s="42">
        <v>672</v>
      </c>
      <c r="R991" s="42">
        <f t="shared" si="136"/>
        <v>16.25</v>
      </c>
      <c r="S991" s="42">
        <f t="shared" si="131"/>
        <v>4744.32</v>
      </c>
      <c r="T991" s="121">
        <v>10920</v>
      </c>
      <c r="X991" s="42">
        <v>500</v>
      </c>
      <c r="Y991" s="42">
        <f t="shared" si="132"/>
        <v>3530</v>
      </c>
      <c r="Z991" s="42">
        <f t="shared" si="133"/>
        <v>77095.199999999997</v>
      </c>
      <c r="AA991" s="42">
        <f t="shared" si="134"/>
        <v>14261.199999999997</v>
      </c>
    </row>
    <row r="992" spans="1:27" hidden="1" x14ac:dyDescent="0.3">
      <c r="A992" s="40">
        <v>54</v>
      </c>
      <c r="B992" s="40" t="s">
        <v>385</v>
      </c>
      <c r="C992" s="40" t="s">
        <v>522</v>
      </c>
      <c r="D992" s="40" t="s">
        <v>521</v>
      </c>
      <c r="E992" s="123" t="s">
        <v>546</v>
      </c>
      <c r="F992" s="121" t="s">
        <v>266</v>
      </c>
      <c r="G992" s="121" t="s">
        <v>267</v>
      </c>
      <c r="H992" s="40">
        <v>35</v>
      </c>
      <c r="I992" s="48">
        <v>43424</v>
      </c>
      <c r="J992" s="48">
        <v>43460</v>
      </c>
      <c r="K992" s="48">
        <v>43565</v>
      </c>
      <c r="L992" s="49">
        <v>36</v>
      </c>
      <c r="M992" s="49">
        <v>141</v>
      </c>
      <c r="N992" s="40">
        <v>9200</v>
      </c>
      <c r="O992" s="42">
        <f t="shared" ref="O992:O1055" si="137">(N992/H992)*247.1</f>
        <v>64951.999999999993</v>
      </c>
      <c r="P992" s="121"/>
      <c r="Q992" s="42">
        <v>644</v>
      </c>
      <c r="R992" s="42">
        <f t="shared" si="136"/>
        <v>16.25</v>
      </c>
      <c r="S992" s="42">
        <f t="shared" si="131"/>
        <v>4546.6399999999994</v>
      </c>
      <c r="T992" s="121">
        <v>10465</v>
      </c>
      <c r="X992" s="42">
        <v>536</v>
      </c>
      <c r="Y992" s="42">
        <f t="shared" si="132"/>
        <v>3784.16</v>
      </c>
      <c r="Z992" s="42">
        <f t="shared" si="133"/>
        <v>73882.899999999994</v>
      </c>
      <c r="AA992" s="42">
        <f t="shared" si="134"/>
        <v>8930.9000000000015</v>
      </c>
    </row>
    <row r="993" spans="1:27" hidden="1" x14ac:dyDescent="0.3">
      <c r="A993" s="40">
        <v>55</v>
      </c>
      <c r="B993" s="40" t="s">
        <v>385</v>
      </c>
      <c r="C993" s="40" t="s">
        <v>522</v>
      </c>
      <c r="D993" s="40" t="s">
        <v>521</v>
      </c>
      <c r="E993" s="123" t="s">
        <v>545</v>
      </c>
      <c r="F993" s="121" t="s">
        <v>269</v>
      </c>
      <c r="G993" s="121" t="s">
        <v>270</v>
      </c>
      <c r="H993" s="40">
        <v>35</v>
      </c>
      <c r="I993" s="48">
        <v>43424</v>
      </c>
      <c r="J993" s="48">
        <v>43457</v>
      </c>
      <c r="K993" s="48">
        <v>43564</v>
      </c>
      <c r="L993" s="49">
        <v>33</v>
      </c>
      <c r="M993" s="49">
        <v>140</v>
      </c>
      <c r="N993" s="40">
        <v>9200</v>
      </c>
      <c r="O993" s="42">
        <f t="shared" si="137"/>
        <v>64951.999999999993</v>
      </c>
      <c r="P993" s="121"/>
      <c r="Q993" s="42">
        <v>636</v>
      </c>
      <c r="R993" s="42">
        <f t="shared" si="136"/>
        <v>16.25</v>
      </c>
      <c r="S993" s="42">
        <f t="shared" si="131"/>
        <v>4490.16</v>
      </c>
      <c r="T993" s="121">
        <v>10335</v>
      </c>
      <c r="X993" s="42">
        <v>492</v>
      </c>
      <c r="Y993" s="42">
        <f t="shared" si="132"/>
        <v>3473.52</v>
      </c>
      <c r="Z993" s="42">
        <f t="shared" si="133"/>
        <v>72965.099999999991</v>
      </c>
      <c r="AA993" s="42">
        <f t="shared" si="134"/>
        <v>8013.0999999999985</v>
      </c>
    </row>
    <row r="994" spans="1:27" hidden="1" x14ac:dyDescent="0.3">
      <c r="A994" s="40">
        <v>56</v>
      </c>
      <c r="B994" s="40" t="s">
        <v>385</v>
      </c>
      <c r="C994" s="40" t="s">
        <v>522</v>
      </c>
      <c r="D994" s="40" t="s">
        <v>521</v>
      </c>
      <c r="E994" s="123" t="s">
        <v>544</v>
      </c>
      <c r="F994" s="121" t="s">
        <v>272</v>
      </c>
      <c r="G994" s="121" t="s">
        <v>273</v>
      </c>
      <c r="H994" s="40">
        <v>35</v>
      </c>
      <c r="I994" s="48">
        <v>43425</v>
      </c>
      <c r="J994" s="48">
        <v>43460</v>
      </c>
      <c r="K994" s="48">
        <v>43564</v>
      </c>
      <c r="L994" s="49">
        <v>35</v>
      </c>
      <c r="M994" s="49">
        <v>139</v>
      </c>
      <c r="N994" s="40">
        <v>9290</v>
      </c>
      <c r="O994" s="42">
        <f t="shared" si="137"/>
        <v>65587.400000000009</v>
      </c>
      <c r="P994" s="121"/>
      <c r="Q994" s="42">
        <v>676</v>
      </c>
      <c r="R994" s="42">
        <f t="shared" si="136"/>
        <v>16.25</v>
      </c>
      <c r="S994" s="42">
        <f t="shared" si="131"/>
        <v>4772.5599999999995</v>
      </c>
      <c r="T994" s="121">
        <v>10985</v>
      </c>
      <c r="X994" s="42">
        <v>528</v>
      </c>
      <c r="Y994" s="42">
        <f t="shared" si="132"/>
        <v>3727.68</v>
      </c>
      <c r="Z994" s="42">
        <f t="shared" si="133"/>
        <v>77554.099999999991</v>
      </c>
      <c r="AA994" s="42">
        <f t="shared" si="134"/>
        <v>11966.699999999983</v>
      </c>
    </row>
    <row r="995" spans="1:27" hidden="1" x14ac:dyDescent="0.3">
      <c r="A995" s="40">
        <v>57</v>
      </c>
      <c r="B995" s="40" t="s">
        <v>385</v>
      </c>
      <c r="C995" s="40" t="s">
        <v>522</v>
      </c>
      <c r="D995" s="40" t="s">
        <v>521</v>
      </c>
      <c r="E995" s="123" t="s">
        <v>543</v>
      </c>
      <c r="F995" s="121" t="s">
        <v>275</v>
      </c>
      <c r="G995" s="121" t="s">
        <v>276</v>
      </c>
      <c r="H995" s="40">
        <v>35</v>
      </c>
      <c r="I995" s="48">
        <v>43425</v>
      </c>
      <c r="J995" s="48">
        <v>43457</v>
      </c>
      <c r="K995" s="48">
        <v>43564</v>
      </c>
      <c r="L995" s="49">
        <v>32</v>
      </c>
      <c r="M995" s="49">
        <v>139</v>
      </c>
      <c r="N995" s="40">
        <v>9190</v>
      </c>
      <c r="O995" s="42">
        <f t="shared" si="137"/>
        <v>64881.399999999994</v>
      </c>
      <c r="P995" s="121"/>
      <c r="Q995" s="42">
        <v>684</v>
      </c>
      <c r="R995" s="42">
        <f t="shared" si="136"/>
        <v>16.25</v>
      </c>
      <c r="S995" s="42">
        <f t="shared" si="131"/>
        <v>4829.04</v>
      </c>
      <c r="T995" s="121">
        <v>11115</v>
      </c>
      <c r="X995" s="42">
        <v>552</v>
      </c>
      <c r="Y995" s="42">
        <f t="shared" si="132"/>
        <v>3897.12</v>
      </c>
      <c r="Z995" s="42">
        <f t="shared" si="133"/>
        <v>78471.899999999994</v>
      </c>
      <c r="AA995" s="42">
        <f t="shared" si="134"/>
        <v>13590.5</v>
      </c>
    </row>
    <row r="996" spans="1:27" hidden="1" x14ac:dyDescent="0.3">
      <c r="A996" s="40">
        <v>58</v>
      </c>
      <c r="B996" s="40" t="s">
        <v>385</v>
      </c>
      <c r="C996" s="40" t="s">
        <v>522</v>
      </c>
      <c r="D996" s="40" t="s">
        <v>521</v>
      </c>
      <c r="E996" s="123" t="s">
        <v>542</v>
      </c>
      <c r="F996" s="121" t="s">
        <v>278</v>
      </c>
      <c r="G996" s="121" t="s">
        <v>279</v>
      </c>
      <c r="H996" s="40">
        <v>35</v>
      </c>
      <c r="I996" s="48">
        <v>43425</v>
      </c>
      <c r="J996" s="48">
        <v>43461</v>
      </c>
      <c r="K996" s="48">
        <v>43564</v>
      </c>
      <c r="L996" s="49">
        <v>36</v>
      </c>
      <c r="M996" s="49">
        <v>139</v>
      </c>
      <c r="N996" s="40">
        <v>9190</v>
      </c>
      <c r="O996" s="42">
        <f t="shared" si="137"/>
        <v>64881.399999999994</v>
      </c>
      <c r="P996" s="121"/>
      <c r="Q996" s="42">
        <v>664</v>
      </c>
      <c r="R996" s="42">
        <f t="shared" si="136"/>
        <v>16.25</v>
      </c>
      <c r="S996" s="42">
        <f t="shared" si="131"/>
        <v>4687.84</v>
      </c>
      <c r="T996" s="121">
        <v>10790</v>
      </c>
      <c r="X996" s="42">
        <v>532</v>
      </c>
      <c r="Y996" s="42">
        <f t="shared" si="132"/>
        <v>3755.9199999999996</v>
      </c>
      <c r="Z996" s="42">
        <f t="shared" si="133"/>
        <v>76177.400000000009</v>
      </c>
      <c r="AA996" s="42">
        <f t="shared" si="134"/>
        <v>11296.000000000015</v>
      </c>
    </row>
    <row r="997" spans="1:27" hidden="1" x14ac:dyDescent="0.3">
      <c r="A997" s="40">
        <v>59</v>
      </c>
      <c r="B997" s="40" t="s">
        <v>385</v>
      </c>
      <c r="C997" s="40" t="s">
        <v>522</v>
      </c>
      <c r="D997" s="40" t="s">
        <v>521</v>
      </c>
      <c r="E997" s="123" t="s">
        <v>541</v>
      </c>
      <c r="F997" s="121" t="s">
        <v>281</v>
      </c>
      <c r="G997" s="121" t="s">
        <v>282</v>
      </c>
      <c r="H997" s="40">
        <v>35</v>
      </c>
      <c r="I997" s="48">
        <v>43425</v>
      </c>
      <c r="J997" s="48">
        <v>43460</v>
      </c>
      <c r="K997" s="48">
        <v>43564</v>
      </c>
      <c r="L997" s="49">
        <v>35</v>
      </c>
      <c r="M997" s="49">
        <v>139</v>
      </c>
      <c r="N997" s="40">
        <v>8900</v>
      </c>
      <c r="O997" s="42">
        <f t="shared" si="137"/>
        <v>62834</v>
      </c>
      <c r="P997" s="121"/>
      <c r="Q997" s="42">
        <v>644</v>
      </c>
      <c r="R997" s="42">
        <f t="shared" si="136"/>
        <v>16.25</v>
      </c>
      <c r="S997" s="42">
        <f t="shared" si="131"/>
        <v>4546.6399999999994</v>
      </c>
      <c r="T997" s="121">
        <v>10465</v>
      </c>
      <c r="X997" s="42">
        <v>564</v>
      </c>
      <c r="Y997" s="42">
        <f t="shared" si="132"/>
        <v>3981.8399999999997</v>
      </c>
      <c r="Z997" s="42">
        <f t="shared" si="133"/>
        <v>73882.899999999994</v>
      </c>
      <c r="AA997" s="42">
        <f t="shared" si="134"/>
        <v>11048.899999999994</v>
      </c>
    </row>
    <row r="998" spans="1:27" hidden="1" x14ac:dyDescent="0.3">
      <c r="A998" s="40">
        <v>60</v>
      </c>
      <c r="B998" s="40" t="s">
        <v>385</v>
      </c>
      <c r="C998" s="40" t="s">
        <v>522</v>
      </c>
      <c r="D998" s="40" t="s">
        <v>521</v>
      </c>
      <c r="E998" s="123" t="s">
        <v>540</v>
      </c>
      <c r="F998" s="121" t="s">
        <v>284</v>
      </c>
      <c r="G998" s="121" t="s">
        <v>285</v>
      </c>
      <c r="H998" s="40">
        <v>35</v>
      </c>
      <c r="I998" s="48">
        <v>43426</v>
      </c>
      <c r="J998" s="48">
        <v>43461</v>
      </c>
      <c r="K998" s="48">
        <v>43563</v>
      </c>
      <c r="L998" s="49">
        <v>35</v>
      </c>
      <c r="M998" s="49">
        <v>137</v>
      </c>
      <c r="N998" s="40">
        <v>9190</v>
      </c>
      <c r="O998" s="42">
        <f t="shared" si="137"/>
        <v>64881.399999999994</v>
      </c>
      <c r="P998" s="121"/>
      <c r="Q998" s="42">
        <v>688</v>
      </c>
      <c r="R998" s="42">
        <f t="shared" si="136"/>
        <v>16.25</v>
      </c>
      <c r="S998" s="42">
        <f t="shared" si="131"/>
        <v>4857.28</v>
      </c>
      <c r="T998" s="121">
        <v>11180</v>
      </c>
      <c r="X998" s="42">
        <v>472</v>
      </c>
      <c r="Y998" s="42">
        <f t="shared" si="132"/>
        <v>3332.3199999999997</v>
      </c>
      <c r="Z998" s="42">
        <f t="shared" si="133"/>
        <v>78930.8</v>
      </c>
      <c r="AA998" s="42">
        <f t="shared" si="134"/>
        <v>14049.400000000009</v>
      </c>
    </row>
    <row r="999" spans="1:27" hidden="1" x14ac:dyDescent="0.3">
      <c r="A999" s="40">
        <v>61</v>
      </c>
      <c r="B999" s="40" t="s">
        <v>385</v>
      </c>
      <c r="C999" s="40" t="s">
        <v>522</v>
      </c>
      <c r="D999" s="40" t="s">
        <v>521</v>
      </c>
      <c r="E999" s="123" t="s">
        <v>539</v>
      </c>
      <c r="F999" s="121" t="s">
        <v>287</v>
      </c>
      <c r="G999" s="121" t="s">
        <v>288</v>
      </c>
      <c r="H999" s="40">
        <v>35</v>
      </c>
      <c r="I999" s="48">
        <v>43424</v>
      </c>
      <c r="J999" s="48">
        <v>43460</v>
      </c>
      <c r="K999" s="48">
        <v>43565</v>
      </c>
      <c r="L999" s="49">
        <v>36</v>
      </c>
      <c r="M999" s="49">
        <v>141</v>
      </c>
      <c r="N999" s="40">
        <v>8900</v>
      </c>
      <c r="O999" s="42">
        <f t="shared" si="137"/>
        <v>62834</v>
      </c>
      <c r="P999" s="121"/>
      <c r="Q999" s="42">
        <v>656</v>
      </c>
      <c r="R999" s="42">
        <f t="shared" si="136"/>
        <v>16.25</v>
      </c>
      <c r="S999" s="42">
        <f t="shared" si="131"/>
        <v>4631.3599999999997</v>
      </c>
      <c r="T999" s="121">
        <v>10660</v>
      </c>
      <c r="X999" s="42">
        <v>504</v>
      </c>
      <c r="Y999" s="42">
        <f t="shared" si="132"/>
        <v>3558.24</v>
      </c>
      <c r="Z999" s="42">
        <f t="shared" si="133"/>
        <v>75259.599999999991</v>
      </c>
      <c r="AA999" s="42">
        <f t="shared" si="134"/>
        <v>12425.599999999991</v>
      </c>
    </row>
    <row r="1000" spans="1:27" hidden="1" x14ac:dyDescent="0.3">
      <c r="A1000" s="40">
        <v>62</v>
      </c>
      <c r="B1000" s="40" t="s">
        <v>385</v>
      </c>
      <c r="C1000" s="40" t="s">
        <v>522</v>
      </c>
      <c r="D1000" s="40" t="s">
        <v>521</v>
      </c>
      <c r="E1000" s="123" t="s">
        <v>538</v>
      </c>
      <c r="F1000" s="121" t="s">
        <v>290</v>
      </c>
      <c r="G1000" s="121" t="s">
        <v>291</v>
      </c>
      <c r="H1000" s="40">
        <v>35</v>
      </c>
      <c r="I1000" s="48">
        <v>43423</v>
      </c>
      <c r="J1000" s="48">
        <v>43459</v>
      </c>
      <c r="K1000" s="48">
        <v>43563</v>
      </c>
      <c r="L1000" s="49">
        <v>36</v>
      </c>
      <c r="M1000" s="49">
        <v>140</v>
      </c>
      <c r="N1000" s="40">
        <v>8900</v>
      </c>
      <c r="O1000" s="42">
        <f t="shared" si="137"/>
        <v>62834</v>
      </c>
      <c r="P1000" s="121"/>
      <c r="Q1000" s="42">
        <v>632</v>
      </c>
      <c r="R1000" s="42">
        <f t="shared" si="136"/>
        <v>16.25</v>
      </c>
      <c r="S1000" s="42">
        <f t="shared" si="131"/>
        <v>4461.92</v>
      </c>
      <c r="T1000" s="121">
        <v>10270</v>
      </c>
      <c r="X1000" s="42">
        <v>488</v>
      </c>
      <c r="Y1000" s="42">
        <f t="shared" si="132"/>
        <v>3445.2799999999997</v>
      </c>
      <c r="Z1000" s="42">
        <f t="shared" si="133"/>
        <v>72506.2</v>
      </c>
      <c r="AA1000" s="42">
        <f t="shared" si="134"/>
        <v>9672.1999999999971</v>
      </c>
    </row>
    <row r="1001" spans="1:27" hidden="1" x14ac:dyDescent="0.3">
      <c r="A1001" s="40">
        <v>63</v>
      </c>
      <c r="B1001" s="40" t="s">
        <v>385</v>
      </c>
      <c r="C1001" s="40" t="s">
        <v>522</v>
      </c>
      <c r="D1001" s="40" t="s">
        <v>521</v>
      </c>
      <c r="E1001" s="123" t="s">
        <v>537</v>
      </c>
      <c r="F1001" s="121" t="s">
        <v>293</v>
      </c>
      <c r="G1001" s="121" t="s">
        <v>294</v>
      </c>
      <c r="H1001" s="40">
        <v>35</v>
      </c>
      <c r="I1001" s="48">
        <v>43423</v>
      </c>
      <c r="J1001" s="48">
        <v>43458</v>
      </c>
      <c r="K1001" s="48">
        <v>43564</v>
      </c>
      <c r="L1001" s="49">
        <v>35</v>
      </c>
      <c r="M1001" s="49">
        <v>141</v>
      </c>
      <c r="N1001" s="40">
        <v>8900</v>
      </c>
      <c r="O1001" s="42">
        <f t="shared" si="137"/>
        <v>62834</v>
      </c>
      <c r="P1001" s="121"/>
      <c r="Q1001" s="42">
        <v>620</v>
      </c>
      <c r="R1001" s="42">
        <f t="shared" si="136"/>
        <v>16.25</v>
      </c>
      <c r="S1001" s="42">
        <f t="shared" si="131"/>
        <v>4377.2</v>
      </c>
      <c r="T1001" s="121">
        <v>10075</v>
      </c>
      <c r="X1001" s="42">
        <v>532</v>
      </c>
      <c r="Y1001" s="42">
        <f t="shared" si="132"/>
        <v>3755.9199999999996</v>
      </c>
      <c r="Z1001" s="42">
        <f t="shared" si="133"/>
        <v>71129.5</v>
      </c>
      <c r="AA1001" s="42">
        <f t="shared" si="134"/>
        <v>8295.5</v>
      </c>
    </row>
    <row r="1002" spans="1:27" hidden="1" x14ac:dyDescent="0.3">
      <c r="A1002" s="40">
        <v>64</v>
      </c>
      <c r="B1002" s="40" t="s">
        <v>385</v>
      </c>
      <c r="C1002" s="40" t="s">
        <v>522</v>
      </c>
      <c r="D1002" s="40" t="s">
        <v>521</v>
      </c>
      <c r="E1002" s="123" t="s">
        <v>536</v>
      </c>
      <c r="F1002" s="121" t="s">
        <v>296</v>
      </c>
      <c r="G1002" s="121" t="s">
        <v>297</v>
      </c>
      <c r="H1002" s="40">
        <v>35</v>
      </c>
      <c r="I1002" s="48">
        <v>43426</v>
      </c>
      <c r="J1002" s="48">
        <v>43459</v>
      </c>
      <c r="K1002" s="48">
        <v>43565</v>
      </c>
      <c r="L1002" s="49">
        <v>33</v>
      </c>
      <c r="M1002" s="49">
        <v>139</v>
      </c>
      <c r="N1002" s="40">
        <v>8900</v>
      </c>
      <c r="O1002" s="42">
        <f t="shared" si="137"/>
        <v>62834</v>
      </c>
      <c r="P1002" s="121"/>
      <c r="Q1002" s="42">
        <v>768</v>
      </c>
      <c r="R1002" s="42">
        <f t="shared" si="136"/>
        <v>15.5</v>
      </c>
      <c r="S1002" s="42">
        <f t="shared" si="131"/>
        <v>5422.08</v>
      </c>
      <c r="T1002" s="121">
        <v>11904</v>
      </c>
      <c r="X1002" s="42">
        <v>488</v>
      </c>
      <c r="Y1002" s="42">
        <f t="shared" si="132"/>
        <v>3445.2799999999997</v>
      </c>
      <c r="Z1002" s="42">
        <f t="shared" si="133"/>
        <v>84042.240000000005</v>
      </c>
      <c r="AA1002" s="42">
        <f t="shared" si="134"/>
        <v>21208.240000000005</v>
      </c>
    </row>
    <row r="1003" spans="1:27" hidden="1" x14ac:dyDescent="0.3">
      <c r="A1003" s="40">
        <v>65</v>
      </c>
      <c r="B1003" s="40" t="s">
        <v>385</v>
      </c>
      <c r="C1003" s="40" t="s">
        <v>522</v>
      </c>
      <c r="D1003" s="40" t="s">
        <v>521</v>
      </c>
      <c r="E1003" s="123" t="s">
        <v>535</v>
      </c>
      <c r="F1003" s="121" t="s">
        <v>299</v>
      </c>
      <c r="G1003" s="121" t="s">
        <v>300</v>
      </c>
      <c r="H1003" s="40">
        <v>35</v>
      </c>
      <c r="I1003" s="48">
        <v>43425</v>
      </c>
      <c r="J1003" s="48">
        <v>43457</v>
      </c>
      <c r="K1003" s="48">
        <v>43565</v>
      </c>
      <c r="L1003" s="49">
        <v>32</v>
      </c>
      <c r="M1003" s="49">
        <v>140</v>
      </c>
      <c r="N1003" s="40">
        <v>8900</v>
      </c>
      <c r="O1003" s="42">
        <f t="shared" si="137"/>
        <v>62834</v>
      </c>
      <c r="P1003" s="121"/>
      <c r="Q1003" s="42">
        <v>580</v>
      </c>
      <c r="R1003" s="42">
        <f t="shared" si="136"/>
        <v>16.25</v>
      </c>
      <c r="S1003" s="42">
        <f t="shared" si="131"/>
        <v>4094.8</v>
      </c>
      <c r="T1003" s="121">
        <v>9425</v>
      </c>
      <c r="X1003" s="42">
        <v>408</v>
      </c>
      <c r="Y1003" s="42">
        <f t="shared" si="132"/>
        <v>2880.48</v>
      </c>
      <c r="Z1003" s="42">
        <f t="shared" si="133"/>
        <v>66540.5</v>
      </c>
      <c r="AA1003" s="42">
        <f t="shared" si="134"/>
        <v>3706.5</v>
      </c>
    </row>
    <row r="1004" spans="1:27" hidden="1" x14ac:dyDescent="0.3">
      <c r="A1004" s="40">
        <v>66</v>
      </c>
      <c r="B1004" s="40" t="s">
        <v>385</v>
      </c>
      <c r="C1004" s="40" t="s">
        <v>522</v>
      </c>
      <c r="D1004" s="40" t="s">
        <v>521</v>
      </c>
      <c r="E1004" s="123" t="s">
        <v>534</v>
      </c>
      <c r="F1004" s="121" t="s">
        <v>302</v>
      </c>
      <c r="G1004" s="121" t="s">
        <v>303</v>
      </c>
      <c r="H1004" s="40">
        <v>35</v>
      </c>
      <c r="I1004" s="48">
        <v>43428</v>
      </c>
      <c r="J1004" s="48">
        <v>43464</v>
      </c>
      <c r="K1004" s="48">
        <v>43568</v>
      </c>
      <c r="L1004" s="49">
        <v>36</v>
      </c>
      <c r="M1004" s="49">
        <v>140</v>
      </c>
      <c r="N1004" s="40">
        <v>8850</v>
      </c>
      <c r="O1004" s="42">
        <f t="shared" si="137"/>
        <v>62481</v>
      </c>
      <c r="P1004" s="121"/>
      <c r="Q1004" s="42">
        <v>660</v>
      </c>
      <c r="R1004" s="42">
        <f t="shared" si="136"/>
        <v>15.5</v>
      </c>
      <c r="S1004" s="42">
        <f t="shared" si="131"/>
        <v>4659.6000000000004</v>
      </c>
      <c r="T1004" s="121">
        <v>10230</v>
      </c>
      <c r="X1004" s="42">
        <v>488</v>
      </c>
      <c r="Y1004" s="42">
        <f t="shared" si="132"/>
        <v>3445.2799999999997</v>
      </c>
      <c r="Z1004" s="42">
        <f t="shared" si="133"/>
        <v>72223.8</v>
      </c>
      <c r="AA1004" s="42">
        <f t="shared" si="134"/>
        <v>9742.8000000000029</v>
      </c>
    </row>
    <row r="1005" spans="1:27" hidden="1" x14ac:dyDescent="0.3">
      <c r="A1005" s="40">
        <v>67</v>
      </c>
      <c r="B1005" s="40" t="s">
        <v>385</v>
      </c>
      <c r="C1005" s="40" t="s">
        <v>522</v>
      </c>
      <c r="D1005" s="40" t="s">
        <v>521</v>
      </c>
      <c r="E1005" s="123" t="s">
        <v>533</v>
      </c>
      <c r="F1005" s="121" t="s">
        <v>307</v>
      </c>
      <c r="G1005" s="121" t="s">
        <v>308</v>
      </c>
      <c r="H1005" s="40">
        <v>35</v>
      </c>
      <c r="I1005" s="48">
        <v>43430</v>
      </c>
      <c r="J1005" s="48">
        <v>43462</v>
      </c>
      <c r="K1005" s="48">
        <v>43570</v>
      </c>
      <c r="L1005" s="49">
        <v>32</v>
      </c>
      <c r="M1005" s="49">
        <v>140</v>
      </c>
      <c r="N1005" s="40">
        <v>8900</v>
      </c>
      <c r="O1005" s="42">
        <f t="shared" si="137"/>
        <v>62834</v>
      </c>
      <c r="P1005" s="121"/>
      <c r="Q1005" s="42">
        <v>620</v>
      </c>
      <c r="R1005" s="42">
        <f t="shared" si="136"/>
        <v>16.25</v>
      </c>
      <c r="S1005" s="42">
        <f t="shared" si="131"/>
        <v>4377.2</v>
      </c>
      <c r="T1005" s="121">
        <v>10075</v>
      </c>
      <c r="X1005" s="42">
        <v>488</v>
      </c>
      <c r="Y1005" s="42">
        <f t="shared" si="132"/>
        <v>3445.2799999999997</v>
      </c>
      <c r="Z1005" s="42">
        <f t="shared" si="133"/>
        <v>71129.5</v>
      </c>
      <c r="AA1005" s="42">
        <f t="shared" si="134"/>
        <v>8295.5</v>
      </c>
    </row>
    <row r="1006" spans="1:27" hidden="1" x14ac:dyDescent="0.3">
      <c r="A1006" s="40">
        <v>68</v>
      </c>
      <c r="B1006" s="40" t="s">
        <v>385</v>
      </c>
      <c r="C1006" s="40" t="s">
        <v>522</v>
      </c>
      <c r="D1006" s="40" t="s">
        <v>521</v>
      </c>
      <c r="E1006" s="123" t="s">
        <v>532</v>
      </c>
      <c r="F1006" s="68" t="s">
        <v>1754</v>
      </c>
      <c r="G1006" s="68" t="s">
        <v>134</v>
      </c>
      <c r="H1006" s="40">
        <v>35</v>
      </c>
      <c r="I1006" s="48">
        <v>43431</v>
      </c>
      <c r="J1006" s="48">
        <v>43462</v>
      </c>
      <c r="K1006" s="48">
        <v>43571</v>
      </c>
      <c r="L1006" s="49">
        <v>31</v>
      </c>
      <c r="M1006" s="49">
        <v>140</v>
      </c>
      <c r="N1006" s="40">
        <v>8900</v>
      </c>
      <c r="O1006" s="42">
        <f t="shared" si="137"/>
        <v>62834</v>
      </c>
      <c r="P1006" s="121"/>
      <c r="Q1006" s="42">
        <v>728</v>
      </c>
      <c r="R1006" s="42">
        <f t="shared" si="136"/>
        <v>16.25</v>
      </c>
      <c r="S1006" s="42">
        <f t="shared" si="131"/>
        <v>5139.68</v>
      </c>
      <c r="T1006" s="121">
        <v>11830</v>
      </c>
      <c r="X1006" s="42">
        <v>528</v>
      </c>
      <c r="Y1006" s="42">
        <f t="shared" si="132"/>
        <v>3727.68</v>
      </c>
      <c r="Z1006" s="42">
        <f t="shared" si="133"/>
        <v>83519.8</v>
      </c>
      <c r="AA1006" s="42">
        <f t="shared" si="134"/>
        <v>20685.800000000003</v>
      </c>
    </row>
    <row r="1007" spans="1:27" hidden="1" x14ac:dyDescent="0.3">
      <c r="A1007" s="40">
        <v>69</v>
      </c>
      <c r="B1007" s="40" t="s">
        <v>385</v>
      </c>
      <c r="C1007" s="40" t="s">
        <v>522</v>
      </c>
      <c r="D1007" s="40" t="s">
        <v>521</v>
      </c>
      <c r="E1007" s="123" t="s">
        <v>531</v>
      </c>
      <c r="F1007" s="68" t="s">
        <v>1755</v>
      </c>
      <c r="G1007" s="68" t="s">
        <v>135</v>
      </c>
      <c r="H1007" s="40">
        <v>35</v>
      </c>
      <c r="I1007" s="48">
        <v>43429</v>
      </c>
      <c r="J1007" s="48">
        <v>43463</v>
      </c>
      <c r="K1007" s="48">
        <v>43569</v>
      </c>
      <c r="L1007" s="49">
        <v>34</v>
      </c>
      <c r="M1007" s="49">
        <v>140</v>
      </c>
      <c r="N1007" s="40">
        <v>8900</v>
      </c>
      <c r="O1007" s="42">
        <f t="shared" si="137"/>
        <v>62834</v>
      </c>
      <c r="P1007" s="121"/>
      <c r="Q1007" s="42">
        <v>648</v>
      </c>
      <c r="R1007" s="42">
        <f t="shared" si="136"/>
        <v>16.25</v>
      </c>
      <c r="S1007" s="42">
        <f t="shared" si="131"/>
        <v>4574.88</v>
      </c>
      <c r="T1007" s="121">
        <v>10530</v>
      </c>
      <c r="X1007" s="42">
        <v>492</v>
      </c>
      <c r="Y1007" s="42">
        <f t="shared" si="132"/>
        <v>3473.52</v>
      </c>
      <c r="Z1007" s="42">
        <f t="shared" si="133"/>
        <v>74341.8</v>
      </c>
      <c r="AA1007" s="42">
        <f t="shared" si="134"/>
        <v>11507.800000000003</v>
      </c>
    </row>
    <row r="1008" spans="1:27" hidden="1" x14ac:dyDescent="0.3">
      <c r="A1008" s="40">
        <v>70</v>
      </c>
      <c r="B1008" s="40" t="s">
        <v>385</v>
      </c>
      <c r="C1008" s="40" t="s">
        <v>522</v>
      </c>
      <c r="D1008" s="40" t="s">
        <v>521</v>
      </c>
      <c r="E1008" s="123" t="s">
        <v>530</v>
      </c>
      <c r="F1008" s="68" t="s">
        <v>1756</v>
      </c>
      <c r="G1008" s="68" t="s">
        <v>136</v>
      </c>
      <c r="H1008" s="40">
        <v>35</v>
      </c>
      <c r="I1008" s="48">
        <v>43430</v>
      </c>
      <c r="J1008" s="48">
        <v>43464</v>
      </c>
      <c r="K1008" s="48">
        <v>43570</v>
      </c>
      <c r="L1008" s="49">
        <v>34</v>
      </c>
      <c r="M1008" s="49">
        <v>140</v>
      </c>
      <c r="N1008" s="40">
        <v>8900</v>
      </c>
      <c r="O1008" s="42">
        <f t="shared" si="137"/>
        <v>62834</v>
      </c>
      <c r="P1008" s="121"/>
      <c r="Q1008" s="42">
        <v>620</v>
      </c>
      <c r="R1008" s="42">
        <f t="shared" si="136"/>
        <v>16.25</v>
      </c>
      <c r="S1008" s="42">
        <f t="shared" si="131"/>
        <v>4377.2</v>
      </c>
      <c r="T1008" s="121">
        <v>10075</v>
      </c>
      <c r="X1008" s="42">
        <v>536</v>
      </c>
      <c r="Y1008" s="42">
        <f t="shared" si="132"/>
        <v>3784.16</v>
      </c>
      <c r="Z1008" s="42">
        <f t="shared" si="133"/>
        <v>71129.5</v>
      </c>
      <c r="AA1008" s="42">
        <f t="shared" si="134"/>
        <v>8295.5</v>
      </c>
    </row>
    <row r="1009" spans="1:27" hidden="1" x14ac:dyDescent="0.3">
      <c r="A1009" s="40">
        <v>71</v>
      </c>
      <c r="B1009" s="40" t="s">
        <v>385</v>
      </c>
      <c r="C1009" s="40" t="s">
        <v>522</v>
      </c>
      <c r="D1009" s="40" t="s">
        <v>521</v>
      </c>
      <c r="E1009" s="123" t="s">
        <v>529</v>
      </c>
      <c r="F1009" s="68" t="s">
        <v>1757</v>
      </c>
      <c r="G1009" s="68" t="s">
        <v>137</v>
      </c>
      <c r="H1009" s="40">
        <v>35</v>
      </c>
      <c r="I1009" s="48">
        <v>43428</v>
      </c>
      <c r="J1009" s="48">
        <v>43461</v>
      </c>
      <c r="K1009" s="48">
        <v>43568</v>
      </c>
      <c r="L1009" s="49">
        <v>33</v>
      </c>
      <c r="M1009" s="49">
        <v>140</v>
      </c>
      <c r="N1009" s="40">
        <v>8900</v>
      </c>
      <c r="O1009" s="42">
        <f t="shared" si="137"/>
        <v>62834</v>
      </c>
      <c r="P1009" s="121"/>
      <c r="Q1009" s="42">
        <v>688</v>
      </c>
      <c r="R1009" s="42">
        <f t="shared" si="136"/>
        <v>16.25</v>
      </c>
      <c r="S1009" s="42">
        <f t="shared" si="131"/>
        <v>4857.28</v>
      </c>
      <c r="T1009" s="121">
        <v>11180</v>
      </c>
      <c r="X1009" s="42">
        <v>508</v>
      </c>
      <c r="Y1009" s="42">
        <f t="shared" si="132"/>
        <v>3586.48</v>
      </c>
      <c r="Z1009" s="42">
        <f t="shared" si="133"/>
        <v>78930.8</v>
      </c>
      <c r="AA1009" s="42">
        <f t="shared" si="134"/>
        <v>16096.800000000003</v>
      </c>
    </row>
    <row r="1010" spans="1:27" hidden="1" x14ac:dyDescent="0.3">
      <c r="A1010" s="40">
        <v>72</v>
      </c>
      <c r="B1010" s="40" t="s">
        <v>385</v>
      </c>
      <c r="C1010" s="40" t="s">
        <v>522</v>
      </c>
      <c r="D1010" s="40" t="s">
        <v>521</v>
      </c>
      <c r="E1010" s="123" t="s">
        <v>528</v>
      </c>
      <c r="F1010" s="68" t="s">
        <v>1758</v>
      </c>
      <c r="G1010" s="68" t="s">
        <v>138</v>
      </c>
      <c r="H1010" s="40">
        <v>35</v>
      </c>
      <c r="I1010" s="48">
        <v>43427</v>
      </c>
      <c r="J1010" s="48">
        <v>43459</v>
      </c>
      <c r="K1010" s="48">
        <v>43567</v>
      </c>
      <c r="L1010" s="49">
        <v>32</v>
      </c>
      <c r="M1010" s="49">
        <v>140</v>
      </c>
      <c r="N1010" s="40">
        <v>9190</v>
      </c>
      <c r="O1010" s="42">
        <f t="shared" si="137"/>
        <v>64881.399999999994</v>
      </c>
      <c r="P1010" s="121"/>
      <c r="Q1010" s="42">
        <v>688</v>
      </c>
      <c r="R1010" s="42">
        <f t="shared" si="136"/>
        <v>16.25</v>
      </c>
      <c r="S1010" s="42">
        <f t="shared" si="131"/>
        <v>4857.28</v>
      </c>
      <c r="T1010" s="121">
        <v>11180</v>
      </c>
      <c r="X1010" s="42">
        <v>540</v>
      </c>
      <c r="Y1010" s="42">
        <f t="shared" si="132"/>
        <v>3812.4</v>
      </c>
      <c r="Z1010" s="42">
        <f t="shared" si="133"/>
        <v>78930.8</v>
      </c>
      <c r="AA1010" s="42">
        <f t="shared" si="134"/>
        <v>14049.400000000009</v>
      </c>
    </row>
    <row r="1011" spans="1:27" hidden="1" x14ac:dyDescent="0.3">
      <c r="A1011" s="40">
        <v>73</v>
      </c>
      <c r="B1011" s="40" t="s">
        <v>385</v>
      </c>
      <c r="C1011" s="40" t="s">
        <v>522</v>
      </c>
      <c r="D1011" s="40" t="s">
        <v>521</v>
      </c>
      <c r="E1011" s="123" t="s">
        <v>527</v>
      </c>
      <c r="F1011" s="68" t="s">
        <v>1759</v>
      </c>
      <c r="G1011" s="68" t="s">
        <v>139</v>
      </c>
      <c r="H1011" s="40">
        <v>35</v>
      </c>
      <c r="I1011" s="48">
        <v>43427</v>
      </c>
      <c r="J1011" s="48">
        <v>43460</v>
      </c>
      <c r="K1011" s="48">
        <v>43567</v>
      </c>
      <c r="L1011" s="49">
        <v>33</v>
      </c>
      <c r="M1011" s="49">
        <v>140</v>
      </c>
      <c r="N1011" s="40">
        <v>8900</v>
      </c>
      <c r="O1011" s="42">
        <f t="shared" si="137"/>
        <v>62834</v>
      </c>
      <c r="P1011" s="121"/>
      <c r="Q1011" s="42">
        <v>708</v>
      </c>
      <c r="R1011" s="42">
        <f t="shared" si="136"/>
        <v>16.25</v>
      </c>
      <c r="S1011" s="42">
        <f t="shared" si="131"/>
        <v>4998.4799999999996</v>
      </c>
      <c r="T1011" s="121">
        <v>11505</v>
      </c>
      <c r="X1011" s="42">
        <v>540</v>
      </c>
      <c r="Y1011" s="42">
        <f t="shared" si="132"/>
        <v>3812.4</v>
      </c>
      <c r="Z1011" s="42">
        <f t="shared" si="133"/>
        <v>81225.299999999988</v>
      </c>
      <c r="AA1011" s="42">
        <f t="shared" si="134"/>
        <v>18391.299999999988</v>
      </c>
    </row>
    <row r="1012" spans="1:27" hidden="1" x14ac:dyDescent="0.3">
      <c r="A1012" s="40">
        <v>74</v>
      </c>
      <c r="B1012" s="40" t="s">
        <v>385</v>
      </c>
      <c r="C1012" s="40" t="s">
        <v>522</v>
      </c>
      <c r="D1012" s="40" t="s">
        <v>521</v>
      </c>
      <c r="E1012" s="123" t="s">
        <v>526</v>
      </c>
      <c r="F1012" s="68" t="s">
        <v>1760</v>
      </c>
      <c r="G1012" s="68" t="s">
        <v>140</v>
      </c>
      <c r="H1012" s="40">
        <v>35</v>
      </c>
      <c r="I1012" s="48">
        <v>43428</v>
      </c>
      <c r="J1012" s="48">
        <v>43461</v>
      </c>
      <c r="K1012" s="48">
        <v>43568</v>
      </c>
      <c r="L1012" s="49">
        <v>33</v>
      </c>
      <c r="M1012" s="49">
        <v>140</v>
      </c>
      <c r="N1012" s="40">
        <v>8900</v>
      </c>
      <c r="O1012" s="42">
        <f t="shared" si="137"/>
        <v>62834</v>
      </c>
      <c r="P1012" s="121"/>
      <c r="Q1012" s="42">
        <v>672</v>
      </c>
      <c r="R1012" s="42">
        <f t="shared" si="136"/>
        <v>16.25</v>
      </c>
      <c r="S1012" s="42">
        <f t="shared" si="131"/>
        <v>4744.32</v>
      </c>
      <c r="T1012" s="121">
        <v>10920</v>
      </c>
      <c r="X1012" s="42">
        <v>504</v>
      </c>
      <c r="Y1012" s="42">
        <f t="shared" si="132"/>
        <v>3558.24</v>
      </c>
      <c r="Z1012" s="42">
        <f t="shared" si="133"/>
        <v>77095.199999999997</v>
      </c>
      <c r="AA1012" s="42">
        <f t="shared" si="134"/>
        <v>14261.199999999997</v>
      </c>
    </row>
    <row r="1013" spans="1:27" hidden="1" x14ac:dyDescent="0.3">
      <c r="A1013" s="40">
        <v>75</v>
      </c>
      <c r="B1013" s="40" t="s">
        <v>385</v>
      </c>
      <c r="C1013" s="40" t="s">
        <v>522</v>
      </c>
      <c r="D1013" s="40" t="s">
        <v>521</v>
      </c>
      <c r="E1013" s="123" t="s">
        <v>525</v>
      </c>
      <c r="F1013" s="68" t="s">
        <v>1761</v>
      </c>
      <c r="G1013" s="68" t="s">
        <v>141</v>
      </c>
      <c r="H1013" s="40">
        <v>35</v>
      </c>
      <c r="I1013" s="48">
        <v>43424</v>
      </c>
      <c r="J1013" s="48">
        <v>43459</v>
      </c>
      <c r="K1013" s="48">
        <v>43567</v>
      </c>
      <c r="L1013" s="49">
        <v>35</v>
      </c>
      <c r="M1013" s="49">
        <v>143</v>
      </c>
      <c r="N1013" s="40">
        <v>9190</v>
      </c>
      <c r="O1013" s="42">
        <f t="shared" si="137"/>
        <v>64881.399999999994</v>
      </c>
      <c r="P1013" s="121"/>
      <c r="Q1013" s="42">
        <v>704</v>
      </c>
      <c r="R1013" s="42">
        <f t="shared" si="136"/>
        <v>16.25</v>
      </c>
      <c r="S1013" s="42">
        <f t="shared" si="131"/>
        <v>4970.24</v>
      </c>
      <c r="T1013" s="121">
        <v>11440</v>
      </c>
      <c r="X1013" s="42">
        <v>524</v>
      </c>
      <c r="Y1013" s="42">
        <f t="shared" si="132"/>
        <v>3699.44</v>
      </c>
      <c r="Z1013" s="42">
        <f t="shared" si="133"/>
        <v>80766.399999999994</v>
      </c>
      <c r="AA1013" s="42">
        <f t="shared" si="134"/>
        <v>15885</v>
      </c>
    </row>
    <row r="1014" spans="1:27" hidden="1" x14ac:dyDescent="0.3">
      <c r="A1014" s="40">
        <v>76</v>
      </c>
      <c r="B1014" s="40" t="s">
        <v>385</v>
      </c>
      <c r="C1014" s="40" t="s">
        <v>522</v>
      </c>
      <c r="D1014" s="40" t="s">
        <v>521</v>
      </c>
      <c r="E1014" s="123" t="s">
        <v>524</v>
      </c>
      <c r="F1014" s="68" t="s">
        <v>1762</v>
      </c>
      <c r="G1014" s="68" t="s">
        <v>143</v>
      </c>
      <c r="H1014" s="40">
        <v>35</v>
      </c>
      <c r="I1014" s="48">
        <v>43428</v>
      </c>
      <c r="J1014" s="48">
        <v>43460</v>
      </c>
      <c r="K1014" s="48">
        <v>43568</v>
      </c>
      <c r="L1014" s="49">
        <v>32</v>
      </c>
      <c r="M1014" s="49">
        <v>140</v>
      </c>
      <c r="N1014" s="40">
        <v>9190</v>
      </c>
      <c r="O1014" s="42">
        <f t="shared" si="137"/>
        <v>64881.399999999994</v>
      </c>
      <c r="P1014" s="121"/>
      <c r="Q1014" s="42">
        <v>672</v>
      </c>
      <c r="R1014" s="42">
        <f t="shared" ref="R1014:R1016" si="138">T1014/Q1014</f>
        <v>16.25</v>
      </c>
      <c r="S1014" s="42">
        <f t="shared" si="131"/>
        <v>4744.32</v>
      </c>
      <c r="T1014" s="121">
        <v>10920</v>
      </c>
      <c r="X1014" s="42">
        <v>500</v>
      </c>
      <c r="Y1014" s="42">
        <f t="shared" si="132"/>
        <v>3530</v>
      </c>
      <c r="Z1014" s="42">
        <f t="shared" si="133"/>
        <v>77095.199999999997</v>
      </c>
      <c r="AA1014" s="42">
        <f t="shared" si="134"/>
        <v>12213.800000000003</v>
      </c>
    </row>
    <row r="1015" spans="1:27" hidden="1" x14ac:dyDescent="0.3">
      <c r="A1015" s="40">
        <v>77</v>
      </c>
      <c r="B1015" s="40" t="s">
        <v>385</v>
      </c>
      <c r="C1015" s="40" t="s">
        <v>522</v>
      </c>
      <c r="D1015" s="40" t="s">
        <v>521</v>
      </c>
      <c r="E1015" s="123" t="s">
        <v>523</v>
      </c>
      <c r="F1015" s="68" t="s">
        <v>1763</v>
      </c>
      <c r="G1015" s="68" t="s">
        <v>144</v>
      </c>
      <c r="H1015" s="40">
        <v>35</v>
      </c>
      <c r="I1015" s="48">
        <v>43426</v>
      </c>
      <c r="J1015" s="48">
        <v>43460</v>
      </c>
      <c r="K1015" s="48">
        <v>43566</v>
      </c>
      <c r="L1015" s="49">
        <v>34</v>
      </c>
      <c r="M1015" s="49">
        <v>140</v>
      </c>
      <c r="N1015" s="40">
        <v>9985</v>
      </c>
      <c r="O1015" s="42">
        <f t="shared" si="137"/>
        <v>70494.099999999991</v>
      </c>
      <c r="P1015" s="121"/>
      <c r="Q1015" s="42">
        <v>724</v>
      </c>
      <c r="R1015" s="42">
        <f t="shared" si="138"/>
        <v>16.25</v>
      </c>
      <c r="S1015" s="42">
        <f t="shared" si="131"/>
        <v>5111.4400000000005</v>
      </c>
      <c r="T1015" s="121">
        <v>11765</v>
      </c>
      <c r="X1015" s="42">
        <v>512</v>
      </c>
      <c r="Y1015" s="42">
        <f t="shared" si="132"/>
        <v>3614.72</v>
      </c>
      <c r="Z1015" s="42">
        <f t="shared" si="133"/>
        <v>83060.900000000009</v>
      </c>
      <c r="AA1015" s="42">
        <f t="shared" si="134"/>
        <v>12566.800000000017</v>
      </c>
    </row>
    <row r="1016" spans="1:27" hidden="1" x14ac:dyDescent="0.3">
      <c r="A1016" s="40">
        <v>78</v>
      </c>
      <c r="B1016" s="40" t="s">
        <v>385</v>
      </c>
      <c r="C1016" s="40" t="s">
        <v>522</v>
      </c>
      <c r="D1016" s="40" t="s">
        <v>521</v>
      </c>
      <c r="E1016" s="123" t="s">
        <v>520</v>
      </c>
      <c r="F1016" s="68" t="s">
        <v>1764</v>
      </c>
      <c r="G1016" s="68" t="s">
        <v>145</v>
      </c>
      <c r="H1016" s="40">
        <v>35</v>
      </c>
      <c r="I1016" s="48">
        <v>43424</v>
      </c>
      <c r="J1016" s="48">
        <v>43458</v>
      </c>
      <c r="K1016" s="48">
        <v>43565</v>
      </c>
      <c r="L1016" s="49">
        <v>34</v>
      </c>
      <c r="M1016" s="49">
        <v>141</v>
      </c>
      <c r="N1016" s="40">
        <v>9270</v>
      </c>
      <c r="O1016" s="42">
        <f t="shared" si="137"/>
        <v>65446.19999999999</v>
      </c>
      <c r="P1016" s="121"/>
      <c r="Q1016" s="42">
        <v>692</v>
      </c>
      <c r="R1016" s="42">
        <f t="shared" si="138"/>
        <v>16.25</v>
      </c>
      <c r="S1016" s="42">
        <f t="shared" si="131"/>
        <v>4885.5200000000004</v>
      </c>
      <c r="T1016" s="121">
        <v>11245</v>
      </c>
      <c r="X1016" s="42">
        <v>692</v>
      </c>
      <c r="Y1016" s="42">
        <f t="shared" si="132"/>
        <v>4885.5200000000004</v>
      </c>
      <c r="Z1016" s="42">
        <f t="shared" si="133"/>
        <v>79389.700000000012</v>
      </c>
      <c r="AA1016" s="42">
        <f t="shared" si="134"/>
        <v>13943.500000000022</v>
      </c>
    </row>
    <row r="1017" spans="1:27" hidden="1" x14ac:dyDescent="0.3">
      <c r="A1017" s="40">
        <v>104</v>
      </c>
      <c r="B1017" s="40" t="s">
        <v>385</v>
      </c>
      <c r="C1017" s="40" t="s">
        <v>468</v>
      </c>
      <c r="D1017" s="40" t="s">
        <v>467</v>
      </c>
      <c r="E1017" s="123" t="s">
        <v>492</v>
      </c>
      <c r="F1017" s="121" t="s">
        <v>181</v>
      </c>
      <c r="G1017" s="121" t="s">
        <v>184</v>
      </c>
      <c r="H1017" s="40">
        <v>35</v>
      </c>
      <c r="I1017" s="48">
        <v>43430</v>
      </c>
      <c r="J1017" s="48">
        <v>43458</v>
      </c>
      <c r="K1017" s="48">
        <v>43565</v>
      </c>
      <c r="L1017" s="49">
        <v>28</v>
      </c>
      <c r="M1017" s="49">
        <v>135</v>
      </c>
      <c r="N1017" s="40">
        <v>7251</v>
      </c>
      <c r="O1017" s="42">
        <f t="shared" si="137"/>
        <v>51192.06</v>
      </c>
      <c r="P1017" s="121"/>
      <c r="Q1017" s="42">
        <v>825</v>
      </c>
      <c r="R1017" s="42">
        <v>16.25</v>
      </c>
      <c r="S1017" s="42">
        <f t="shared" si="131"/>
        <v>5824.5</v>
      </c>
      <c r="T1017" s="96">
        <f t="shared" ref="T1017:T1048" si="139">R1017*Q1017</f>
        <v>13406.25</v>
      </c>
      <c r="U1017" s="72"/>
      <c r="V1017" s="72"/>
      <c r="W1017" s="73"/>
      <c r="X1017" s="42">
        <v>747.72727272727275</v>
      </c>
      <c r="Y1017" s="42">
        <f t="shared" si="132"/>
        <v>5278.954545454545</v>
      </c>
      <c r="Z1017" s="42">
        <f t="shared" si="133"/>
        <v>94648.125</v>
      </c>
      <c r="AA1017" s="42">
        <f t="shared" si="134"/>
        <v>43456.065000000002</v>
      </c>
    </row>
    <row r="1018" spans="1:27" hidden="1" x14ac:dyDescent="0.3">
      <c r="A1018" s="40">
        <v>105</v>
      </c>
      <c r="B1018" s="40" t="s">
        <v>385</v>
      </c>
      <c r="C1018" s="40" t="s">
        <v>468</v>
      </c>
      <c r="D1018" s="40" t="s">
        <v>467</v>
      </c>
      <c r="E1018" s="123" t="s">
        <v>491</v>
      </c>
      <c r="F1018" s="121" t="s">
        <v>185</v>
      </c>
      <c r="G1018" s="121" t="s">
        <v>186</v>
      </c>
      <c r="H1018" s="40">
        <v>35</v>
      </c>
      <c r="I1018" s="48">
        <v>43432</v>
      </c>
      <c r="J1018" s="48">
        <v>43463</v>
      </c>
      <c r="K1018" s="48">
        <v>43567</v>
      </c>
      <c r="L1018" s="49">
        <v>31</v>
      </c>
      <c r="M1018" s="49">
        <v>135</v>
      </c>
      <c r="N1018" s="40">
        <v>7251</v>
      </c>
      <c r="O1018" s="42">
        <f t="shared" si="137"/>
        <v>51192.06</v>
      </c>
      <c r="P1018" s="121"/>
      <c r="Q1018" s="42">
        <v>804</v>
      </c>
      <c r="R1018" s="42">
        <v>16.25</v>
      </c>
      <c r="S1018" s="42">
        <f t="shared" si="131"/>
        <v>5676.24</v>
      </c>
      <c r="T1018" s="96">
        <f t="shared" si="139"/>
        <v>13065</v>
      </c>
      <c r="U1018" s="72"/>
      <c r="V1018" s="72"/>
      <c r="W1018" s="73"/>
      <c r="X1018" s="42">
        <v>618.79999999999995</v>
      </c>
      <c r="Y1018" s="42">
        <f t="shared" si="132"/>
        <v>4368.7280000000001</v>
      </c>
      <c r="Z1018" s="42">
        <f t="shared" si="133"/>
        <v>92238.9</v>
      </c>
      <c r="AA1018" s="42">
        <f t="shared" si="134"/>
        <v>41046.839999999997</v>
      </c>
    </row>
    <row r="1019" spans="1:27" hidden="1" x14ac:dyDescent="0.3">
      <c r="A1019" s="40">
        <v>106</v>
      </c>
      <c r="B1019" s="40" t="s">
        <v>385</v>
      </c>
      <c r="C1019" s="40" t="s">
        <v>468</v>
      </c>
      <c r="D1019" s="40" t="s">
        <v>467</v>
      </c>
      <c r="E1019" s="123" t="s">
        <v>490</v>
      </c>
      <c r="F1019" s="121" t="s">
        <v>187</v>
      </c>
      <c r="G1019" s="121" t="s">
        <v>188</v>
      </c>
      <c r="H1019" s="40">
        <v>35</v>
      </c>
      <c r="I1019" s="48">
        <v>43431</v>
      </c>
      <c r="J1019" s="48">
        <v>43462</v>
      </c>
      <c r="K1019" s="48">
        <v>43565</v>
      </c>
      <c r="L1019" s="49">
        <v>31</v>
      </c>
      <c r="M1019" s="49">
        <v>134</v>
      </c>
      <c r="N1019" s="40">
        <v>7251</v>
      </c>
      <c r="O1019" s="42">
        <f t="shared" si="137"/>
        <v>51192.06</v>
      </c>
      <c r="P1019" s="121"/>
      <c r="Q1019" s="42">
        <v>820</v>
      </c>
      <c r="R1019" s="42">
        <v>16.25</v>
      </c>
      <c r="S1019" s="42">
        <f t="shared" si="131"/>
        <v>5789.2</v>
      </c>
      <c r="T1019" s="96">
        <f t="shared" si="139"/>
        <v>13325</v>
      </c>
      <c r="U1019" s="72"/>
      <c r="V1019" s="72"/>
      <c r="W1019" s="73"/>
      <c r="X1019" s="42">
        <v>630</v>
      </c>
      <c r="Y1019" s="42">
        <f t="shared" si="132"/>
        <v>4447.8</v>
      </c>
      <c r="Z1019" s="42">
        <f t="shared" si="133"/>
        <v>94074.5</v>
      </c>
      <c r="AA1019" s="42">
        <f t="shared" si="134"/>
        <v>42882.44</v>
      </c>
    </row>
    <row r="1020" spans="1:27" hidden="1" x14ac:dyDescent="0.3">
      <c r="A1020" s="40">
        <v>107</v>
      </c>
      <c r="B1020" s="40" t="s">
        <v>385</v>
      </c>
      <c r="C1020" s="40" t="s">
        <v>468</v>
      </c>
      <c r="D1020" s="40" t="s">
        <v>467</v>
      </c>
      <c r="E1020" s="123" t="s">
        <v>489</v>
      </c>
      <c r="F1020" s="121" t="s">
        <v>189</v>
      </c>
      <c r="G1020" s="121" t="s">
        <v>190</v>
      </c>
      <c r="H1020" s="40">
        <v>35</v>
      </c>
      <c r="I1020" s="48">
        <v>43432</v>
      </c>
      <c r="J1020" s="48">
        <v>43463</v>
      </c>
      <c r="K1020" s="48">
        <v>43567</v>
      </c>
      <c r="L1020" s="49">
        <v>31</v>
      </c>
      <c r="M1020" s="49">
        <v>135</v>
      </c>
      <c r="N1020" s="40">
        <v>7811</v>
      </c>
      <c r="O1020" s="42">
        <f t="shared" si="137"/>
        <v>55145.66</v>
      </c>
      <c r="P1020" s="121"/>
      <c r="Q1020" s="42">
        <v>840</v>
      </c>
      <c r="R1020" s="42">
        <v>16.25</v>
      </c>
      <c r="S1020" s="42">
        <f t="shared" si="131"/>
        <v>5930.4</v>
      </c>
      <c r="T1020" s="96">
        <f t="shared" si="139"/>
        <v>13650</v>
      </c>
      <c r="U1020" s="72"/>
      <c r="V1020" s="72"/>
      <c r="W1020" s="73"/>
      <c r="X1020" s="42">
        <v>750</v>
      </c>
      <c r="Y1020" s="42">
        <f t="shared" si="132"/>
        <v>5294.9999999999991</v>
      </c>
      <c r="Z1020" s="42">
        <f t="shared" si="133"/>
        <v>96369</v>
      </c>
      <c r="AA1020" s="42">
        <f t="shared" si="134"/>
        <v>41223.339999999997</v>
      </c>
    </row>
    <row r="1021" spans="1:27" hidden="1" x14ac:dyDescent="0.3">
      <c r="A1021" s="40">
        <v>108</v>
      </c>
      <c r="B1021" s="40" t="s">
        <v>385</v>
      </c>
      <c r="C1021" s="40" t="s">
        <v>468</v>
      </c>
      <c r="D1021" s="40" t="s">
        <v>467</v>
      </c>
      <c r="E1021" s="123" t="s">
        <v>488</v>
      </c>
      <c r="F1021" s="121" t="s">
        <v>191</v>
      </c>
      <c r="G1021" s="121" t="s">
        <v>192</v>
      </c>
      <c r="H1021" s="40">
        <v>35</v>
      </c>
      <c r="I1021" s="48">
        <v>43431</v>
      </c>
      <c r="J1021" s="48">
        <v>43462</v>
      </c>
      <c r="K1021" s="48">
        <v>43568</v>
      </c>
      <c r="L1021" s="49">
        <v>31</v>
      </c>
      <c r="M1021" s="49">
        <v>137</v>
      </c>
      <c r="N1021" s="40">
        <v>7960</v>
      </c>
      <c r="O1021" s="42">
        <f t="shared" si="137"/>
        <v>56197.599999999999</v>
      </c>
      <c r="P1021" s="121"/>
      <c r="Q1021" s="42">
        <v>820</v>
      </c>
      <c r="R1021" s="42">
        <v>16.25</v>
      </c>
      <c r="S1021" s="42">
        <f t="shared" si="131"/>
        <v>5789.2</v>
      </c>
      <c r="T1021" s="96">
        <f t="shared" si="139"/>
        <v>13325</v>
      </c>
      <c r="U1021" s="72"/>
      <c r="V1021" s="72"/>
      <c r="W1021" s="73"/>
      <c r="X1021" s="42">
        <v>595</v>
      </c>
      <c r="Y1021" s="42">
        <f t="shared" si="132"/>
        <v>4200.7</v>
      </c>
      <c r="Z1021" s="42">
        <f t="shared" si="133"/>
        <v>94074.5</v>
      </c>
      <c r="AA1021" s="42">
        <f t="shared" si="134"/>
        <v>37876.9</v>
      </c>
    </row>
    <row r="1022" spans="1:27" hidden="1" x14ac:dyDescent="0.3">
      <c r="A1022" s="40">
        <v>109</v>
      </c>
      <c r="B1022" s="40" t="s">
        <v>385</v>
      </c>
      <c r="C1022" s="40" t="s">
        <v>468</v>
      </c>
      <c r="D1022" s="40" t="s">
        <v>467</v>
      </c>
      <c r="E1022" s="123" t="s">
        <v>487</v>
      </c>
      <c r="F1022" s="121" t="s">
        <v>193</v>
      </c>
      <c r="G1022" s="121" t="s">
        <v>194</v>
      </c>
      <c r="H1022" s="40">
        <v>35</v>
      </c>
      <c r="I1022" s="48">
        <v>43432</v>
      </c>
      <c r="J1022" s="48">
        <v>43461</v>
      </c>
      <c r="K1022" s="48">
        <v>43567</v>
      </c>
      <c r="L1022" s="49">
        <v>29</v>
      </c>
      <c r="M1022" s="49">
        <v>135</v>
      </c>
      <c r="N1022" s="40">
        <v>8311</v>
      </c>
      <c r="O1022" s="42">
        <f t="shared" si="137"/>
        <v>58675.659999999996</v>
      </c>
      <c r="P1022" s="121"/>
      <c r="Q1022" s="42">
        <v>850</v>
      </c>
      <c r="R1022" s="42">
        <v>16.25</v>
      </c>
      <c r="S1022" s="42">
        <f t="shared" si="131"/>
        <v>6001</v>
      </c>
      <c r="T1022" s="96">
        <f t="shared" si="139"/>
        <v>13812.5</v>
      </c>
      <c r="U1022" s="72"/>
      <c r="V1022" s="72"/>
      <c r="W1022" s="73"/>
      <c r="X1022" s="42">
        <v>770</v>
      </c>
      <c r="Y1022" s="42">
        <f t="shared" si="132"/>
        <v>5436.2</v>
      </c>
      <c r="Z1022" s="42">
        <f t="shared" si="133"/>
        <v>97516.25</v>
      </c>
      <c r="AA1022" s="42">
        <f t="shared" si="134"/>
        <v>38840.590000000004</v>
      </c>
    </row>
    <row r="1023" spans="1:27" hidden="1" x14ac:dyDescent="0.3">
      <c r="A1023" s="40">
        <v>110</v>
      </c>
      <c r="B1023" s="40" t="s">
        <v>385</v>
      </c>
      <c r="C1023" s="40" t="s">
        <v>468</v>
      </c>
      <c r="D1023" s="40" t="s">
        <v>467</v>
      </c>
      <c r="E1023" s="123" t="s">
        <v>486</v>
      </c>
      <c r="F1023" s="121" t="s">
        <v>195</v>
      </c>
      <c r="G1023" s="121" t="s">
        <v>196</v>
      </c>
      <c r="H1023" s="40">
        <v>35</v>
      </c>
      <c r="I1023" s="48">
        <v>43432</v>
      </c>
      <c r="J1023" s="48">
        <v>43463</v>
      </c>
      <c r="K1023" s="48">
        <v>43567</v>
      </c>
      <c r="L1023" s="49">
        <v>31</v>
      </c>
      <c r="M1023" s="49">
        <v>135</v>
      </c>
      <c r="N1023" s="40">
        <v>7951</v>
      </c>
      <c r="O1023" s="42">
        <f t="shared" si="137"/>
        <v>56134.06</v>
      </c>
      <c r="P1023" s="121"/>
      <c r="Q1023" s="42">
        <v>700</v>
      </c>
      <c r="R1023" s="42">
        <v>16.25</v>
      </c>
      <c r="S1023" s="42">
        <f t="shared" si="131"/>
        <v>4942</v>
      </c>
      <c r="T1023" s="96">
        <f t="shared" si="139"/>
        <v>11375</v>
      </c>
      <c r="U1023" s="72"/>
      <c r="V1023" s="72"/>
      <c r="W1023" s="73"/>
      <c r="X1023" s="42">
        <v>770</v>
      </c>
      <c r="Y1023" s="42">
        <f t="shared" si="132"/>
        <v>5436.2</v>
      </c>
      <c r="Z1023" s="42">
        <f t="shared" si="133"/>
        <v>80307.5</v>
      </c>
      <c r="AA1023" s="42">
        <f t="shared" si="134"/>
        <v>24173.440000000002</v>
      </c>
    </row>
    <row r="1024" spans="1:27" hidden="1" x14ac:dyDescent="0.3">
      <c r="A1024" s="40">
        <v>111</v>
      </c>
      <c r="B1024" s="40" t="s">
        <v>385</v>
      </c>
      <c r="C1024" s="40" t="s">
        <v>468</v>
      </c>
      <c r="D1024" s="40" t="s">
        <v>467</v>
      </c>
      <c r="E1024" s="123" t="s">
        <v>485</v>
      </c>
      <c r="F1024" s="121" t="s">
        <v>197</v>
      </c>
      <c r="G1024" s="121" t="s">
        <v>198</v>
      </c>
      <c r="H1024" s="40">
        <v>35</v>
      </c>
      <c r="I1024" s="48">
        <v>43431</v>
      </c>
      <c r="J1024" s="48">
        <v>43463</v>
      </c>
      <c r="K1024" s="48">
        <v>43567</v>
      </c>
      <c r="L1024" s="49">
        <v>32</v>
      </c>
      <c r="M1024" s="49">
        <v>136</v>
      </c>
      <c r="N1024" s="40">
        <v>7761</v>
      </c>
      <c r="O1024" s="42">
        <f t="shared" si="137"/>
        <v>54792.659999999996</v>
      </c>
      <c r="P1024" s="121"/>
      <c r="Q1024" s="42">
        <v>800</v>
      </c>
      <c r="R1024" s="42">
        <v>16.25</v>
      </c>
      <c r="S1024" s="42">
        <f t="shared" si="131"/>
        <v>5648</v>
      </c>
      <c r="T1024" s="96">
        <f t="shared" si="139"/>
        <v>13000</v>
      </c>
      <c r="U1024" s="72"/>
      <c r="V1024" s="72"/>
      <c r="W1024" s="73"/>
      <c r="X1024" s="42">
        <v>758.33333333333337</v>
      </c>
      <c r="Y1024" s="42">
        <f t="shared" si="132"/>
        <v>5353.8333333333339</v>
      </c>
      <c r="Z1024" s="42">
        <f t="shared" si="133"/>
        <v>91780</v>
      </c>
      <c r="AA1024" s="42">
        <f t="shared" si="134"/>
        <v>36987.340000000004</v>
      </c>
    </row>
    <row r="1025" spans="1:28" hidden="1" x14ac:dyDescent="0.3">
      <c r="A1025" s="40">
        <v>112</v>
      </c>
      <c r="B1025" s="40" t="s">
        <v>385</v>
      </c>
      <c r="C1025" s="40" t="s">
        <v>468</v>
      </c>
      <c r="D1025" s="40" t="s">
        <v>467</v>
      </c>
      <c r="E1025" s="123" t="s">
        <v>484</v>
      </c>
      <c r="F1025" s="121" t="s">
        <v>199</v>
      </c>
      <c r="G1025" s="121" t="s">
        <v>200</v>
      </c>
      <c r="H1025" s="40">
        <v>35</v>
      </c>
      <c r="I1025" s="48">
        <v>43430</v>
      </c>
      <c r="J1025" s="48">
        <v>43463</v>
      </c>
      <c r="K1025" s="48">
        <v>43566</v>
      </c>
      <c r="L1025" s="49">
        <v>33</v>
      </c>
      <c r="M1025" s="49">
        <v>136</v>
      </c>
      <c r="N1025" s="40">
        <v>7961</v>
      </c>
      <c r="O1025" s="42">
        <f t="shared" si="137"/>
        <v>56204.659999999996</v>
      </c>
      <c r="P1025" s="121"/>
      <c r="Q1025" s="42">
        <v>840</v>
      </c>
      <c r="R1025" s="42">
        <v>16.25</v>
      </c>
      <c r="S1025" s="42">
        <f t="shared" si="131"/>
        <v>5930.4</v>
      </c>
      <c r="T1025" s="96">
        <f t="shared" si="139"/>
        <v>13650</v>
      </c>
      <c r="U1025" s="72"/>
      <c r="V1025" s="72"/>
      <c r="W1025" s="73"/>
      <c r="X1025" s="42">
        <v>700</v>
      </c>
      <c r="Y1025" s="42">
        <f t="shared" si="132"/>
        <v>4942</v>
      </c>
      <c r="Z1025" s="42">
        <f t="shared" si="133"/>
        <v>96369</v>
      </c>
      <c r="AA1025" s="42">
        <f t="shared" si="134"/>
        <v>40164.340000000004</v>
      </c>
    </row>
    <row r="1026" spans="1:28" hidden="1" x14ac:dyDescent="0.3">
      <c r="A1026" s="40">
        <v>113</v>
      </c>
      <c r="B1026" s="40" t="s">
        <v>385</v>
      </c>
      <c r="C1026" s="40" t="s">
        <v>468</v>
      </c>
      <c r="D1026" s="40" t="s">
        <v>467</v>
      </c>
      <c r="E1026" s="123" t="s">
        <v>483</v>
      </c>
      <c r="F1026" s="121" t="s">
        <v>201</v>
      </c>
      <c r="G1026" s="121" t="s">
        <v>202</v>
      </c>
      <c r="H1026" s="40">
        <v>35</v>
      </c>
      <c r="I1026" s="48">
        <v>43431</v>
      </c>
      <c r="J1026" s="48">
        <v>43462</v>
      </c>
      <c r="K1026" s="48">
        <v>43566</v>
      </c>
      <c r="L1026" s="49">
        <v>31</v>
      </c>
      <c r="M1026" s="49">
        <v>135</v>
      </c>
      <c r="N1026" s="40">
        <v>7361</v>
      </c>
      <c r="O1026" s="42">
        <f t="shared" si="137"/>
        <v>51968.659999999996</v>
      </c>
      <c r="P1026" s="121"/>
      <c r="Q1026" s="42">
        <v>820</v>
      </c>
      <c r="R1026" s="42">
        <v>16.25</v>
      </c>
      <c r="S1026" s="42">
        <f t="shared" ref="S1026:S1089" si="140">(Q1026/H1026)*247.1</f>
        <v>5789.2</v>
      </c>
      <c r="T1026" s="96">
        <f t="shared" si="139"/>
        <v>13325</v>
      </c>
      <c r="U1026" s="72"/>
      <c r="V1026" s="72"/>
      <c r="W1026" s="73"/>
      <c r="X1026" s="42">
        <v>805</v>
      </c>
      <c r="Y1026" s="42">
        <f t="shared" ref="Y1026:Y1089" si="141">(X1026/H1026)*247.1</f>
        <v>5683.3</v>
      </c>
      <c r="Z1026" s="42">
        <f t="shared" ref="Z1026:Z1089" si="142">S1026*R1026</f>
        <v>94074.5</v>
      </c>
      <c r="AA1026" s="42">
        <f t="shared" ref="AA1026:AA1089" si="143">Z1026-O1026</f>
        <v>42105.840000000004</v>
      </c>
    </row>
    <row r="1027" spans="1:28" hidden="1" x14ac:dyDescent="0.3">
      <c r="A1027" s="40">
        <v>114</v>
      </c>
      <c r="B1027" s="40" t="s">
        <v>385</v>
      </c>
      <c r="C1027" s="40" t="s">
        <v>468</v>
      </c>
      <c r="D1027" s="40" t="s">
        <v>467</v>
      </c>
      <c r="E1027" s="123" t="s">
        <v>482</v>
      </c>
      <c r="F1027" s="121" t="s">
        <v>203</v>
      </c>
      <c r="G1027" s="121" t="s">
        <v>204</v>
      </c>
      <c r="H1027" s="40">
        <v>35</v>
      </c>
      <c r="I1027" s="48">
        <v>43432</v>
      </c>
      <c r="J1027" s="48">
        <v>43463</v>
      </c>
      <c r="K1027" s="48">
        <v>43566</v>
      </c>
      <c r="L1027" s="49">
        <v>31</v>
      </c>
      <c r="M1027" s="49">
        <v>134</v>
      </c>
      <c r="N1027" s="40">
        <v>7911</v>
      </c>
      <c r="O1027" s="42">
        <f t="shared" si="137"/>
        <v>55851.66</v>
      </c>
      <c r="P1027" s="121"/>
      <c r="Q1027" s="42">
        <v>830</v>
      </c>
      <c r="R1027" s="42">
        <v>16.25</v>
      </c>
      <c r="S1027" s="42">
        <f t="shared" si="140"/>
        <v>5859.8</v>
      </c>
      <c r="T1027" s="96">
        <f t="shared" si="139"/>
        <v>13487.5</v>
      </c>
      <c r="U1027" s="72"/>
      <c r="V1027" s="72"/>
      <c r="W1027" s="73"/>
      <c r="X1027" s="42">
        <v>735</v>
      </c>
      <c r="Y1027" s="42">
        <f t="shared" si="141"/>
        <v>5189.0999999999995</v>
      </c>
      <c r="Z1027" s="42">
        <f t="shared" si="142"/>
        <v>95221.75</v>
      </c>
      <c r="AA1027" s="42">
        <f t="shared" si="143"/>
        <v>39370.089999999997</v>
      </c>
    </row>
    <row r="1028" spans="1:28" hidden="1" x14ac:dyDescent="0.3">
      <c r="A1028" s="40">
        <v>115</v>
      </c>
      <c r="B1028" s="40" t="s">
        <v>385</v>
      </c>
      <c r="C1028" s="40" t="s">
        <v>468</v>
      </c>
      <c r="D1028" s="40" t="s">
        <v>467</v>
      </c>
      <c r="E1028" s="123" t="s">
        <v>481</v>
      </c>
      <c r="F1028" s="121" t="s">
        <v>205</v>
      </c>
      <c r="G1028" s="121" t="s">
        <v>206</v>
      </c>
      <c r="H1028" s="40">
        <v>35</v>
      </c>
      <c r="I1028" s="48">
        <v>43432</v>
      </c>
      <c r="J1028" s="48">
        <v>43463</v>
      </c>
      <c r="K1028" s="48">
        <v>43568</v>
      </c>
      <c r="L1028" s="49">
        <v>31</v>
      </c>
      <c r="M1028" s="49">
        <v>136</v>
      </c>
      <c r="N1028" s="40">
        <v>7911</v>
      </c>
      <c r="O1028" s="42">
        <f t="shared" si="137"/>
        <v>55851.66</v>
      </c>
      <c r="P1028" s="121"/>
      <c r="Q1028" s="42">
        <v>840</v>
      </c>
      <c r="R1028" s="42">
        <v>16.25</v>
      </c>
      <c r="S1028" s="42">
        <f t="shared" si="140"/>
        <v>5930.4</v>
      </c>
      <c r="T1028" s="96">
        <f t="shared" si="139"/>
        <v>13650</v>
      </c>
      <c r="U1028" s="72"/>
      <c r="V1028" s="72"/>
      <c r="W1028" s="73"/>
      <c r="X1028" s="42">
        <v>816.66666666666663</v>
      </c>
      <c r="Y1028" s="42">
        <f t="shared" si="141"/>
        <v>5765.6666666666661</v>
      </c>
      <c r="Z1028" s="42">
        <f t="shared" si="142"/>
        <v>96369</v>
      </c>
      <c r="AA1028" s="42">
        <f t="shared" si="143"/>
        <v>40517.339999999997</v>
      </c>
    </row>
    <row r="1029" spans="1:28" hidden="1" x14ac:dyDescent="0.3">
      <c r="A1029" s="40">
        <v>116</v>
      </c>
      <c r="B1029" s="40" t="s">
        <v>385</v>
      </c>
      <c r="C1029" s="40" t="s">
        <v>468</v>
      </c>
      <c r="D1029" s="40" t="s">
        <v>467</v>
      </c>
      <c r="E1029" s="123" t="s">
        <v>480</v>
      </c>
      <c r="F1029" s="121" t="s">
        <v>208</v>
      </c>
      <c r="G1029" s="121" t="s">
        <v>209</v>
      </c>
      <c r="H1029" s="40">
        <v>35</v>
      </c>
      <c r="I1029" s="48">
        <v>43430</v>
      </c>
      <c r="J1029" s="48">
        <v>43463</v>
      </c>
      <c r="K1029" s="48">
        <v>43569</v>
      </c>
      <c r="L1029" s="49">
        <v>33</v>
      </c>
      <c r="M1029" s="49">
        <v>139</v>
      </c>
      <c r="N1029" s="40">
        <v>8111</v>
      </c>
      <c r="O1029" s="42">
        <f t="shared" si="137"/>
        <v>57263.659999999996</v>
      </c>
      <c r="P1029" s="121"/>
      <c r="Q1029" s="42">
        <v>820</v>
      </c>
      <c r="R1029" s="42">
        <v>16.25</v>
      </c>
      <c r="S1029" s="42">
        <f t="shared" si="140"/>
        <v>5789.2</v>
      </c>
      <c r="T1029" s="96">
        <f t="shared" si="139"/>
        <v>13325</v>
      </c>
      <c r="U1029" s="72"/>
      <c r="V1029" s="72"/>
      <c r="W1029" s="73"/>
      <c r="X1029" s="42">
        <v>728</v>
      </c>
      <c r="Y1029" s="42">
        <f t="shared" si="141"/>
        <v>5139.68</v>
      </c>
      <c r="Z1029" s="42">
        <f t="shared" si="142"/>
        <v>94074.5</v>
      </c>
      <c r="AA1029" s="42">
        <f t="shared" si="143"/>
        <v>36810.840000000004</v>
      </c>
    </row>
    <row r="1030" spans="1:28" hidden="1" x14ac:dyDescent="0.3">
      <c r="A1030" s="40">
        <v>117</v>
      </c>
      <c r="B1030" s="40" t="s">
        <v>385</v>
      </c>
      <c r="C1030" s="40" t="s">
        <v>468</v>
      </c>
      <c r="D1030" s="40" t="s">
        <v>467</v>
      </c>
      <c r="E1030" s="123" t="s">
        <v>479</v>
      </c>
      <c r="F1030" s="121" t="s">
        <v>210</v>
      </c>
      <c r="G1030" s="121" t="s">
        <v>211</v>
      </c>
      <c r="H1030" s="40">
        <v>35</v>
      </c>
      <c r="I1030" s="48">
        <v>43430</v>
      </c>
      <c r="J1030" s="48">
        <v>43462</v>
      </c>
      <c r="K1030" s="48">
        <v>43567</v>
      </c>
      <c r="L1030" s="49">
        <v>32</v>
      </c>
      <c r="M1030" s="49">
        <v>137</v>
      </c>
      <c r="N1030" s="40">
        <v>8261</v>
      </c>
      <c r="O1030" s="42">
        <f t="shared" si="137"/>
        <v>58322.66</v>
      </c>
      <c r="P1030" s="121"/>
      <c r="Q1030" s="42">
        <v>850</v>
      </c>
      <c r="R1030" s="42">
        <v>16.25</v>
      </c>
      <c r="S1030" s="42">
        <f t="shared" si="140"/>
        <v>6001</v>
      </c>
      <c r="T1030" s="96">
        <f t="shared" si="139"/>
        <v>13812.5</v>
      </c>
      <c r="U1030" s="72"/>
      <c r="V1030" s="72"/>
      <c r="W1030" s="73"/>
      <c r="X1030" s="42">
        <v>714</v>
      </c>
      <c r="Y1030" s="42">
        <f t="shared" si="141"/>
        <v>5040.8399999999992</v>
      </c>
      <c r="Z1030" s="42">
        <f t="shared" si="142"/>
        <v>97516.25</v>
      </c>
      <c r="AA1030" s="42">
        <f t="shared" si="143"/>
        <v>39193.589999999997</v>
      </c>
    </row>
    <row r="1031" spans="1:28" hidden="1" x14ac:dyDescent="0.3">
      <c r="A1031" s="40">
        <v>118</v>
      </c>
      <c r="B1031" s="40" t="s">
        <v>385</v>
      </c>
      <c r="C1031" s="40" t="s">
        <v>468</v>
      </c>
      <c r="D1031" s="40" t="s">
        <v>467</v>
      </c>
      <c r="E1031" s="123" t="s">
        <v>478</v>
      </c>
      <c r="F1031" s="121" t="s">
        <v>212</v>
      </c>
      <c r="G1031" s="121" t="s">
        <v>213</v>
      </c>
      <c r="H1031" s="40">
        <v>35</v>
      </c>
      <c r="I1031" s="48">
        <v>43432</v>
      </c>
      <c r="J1031" s="48">
        <v>43462</v>
      </c>
      <c r="K1031" s="48">
        <v>43568</v>
      </c>
      <c r="L1031" s="49">
        <v>30</v>
      </c>
      <c r="M1031" s="49">
        <v>136</v>
      </c>
      <c r="N1031" s="40">
        <v>8211</v>
      </c>
      <c r="O1031" s="42">
        <f t="shared" si="137"/>
        <v>57969.659999999996</v>
      </c>
      <c r="P1031" s="121"/>
      <c r="Q1031" s="42">
        <v>720</v>
      </c>
      <c r="R1031" s="42">
        <v>16.25</v>
      </c>
      <c r="S1031" s="42">
        <f t="shared" si="140"/>
        <v>5083.2</v>
      </c>
      <c r="T1031" s="96">
        <f t="shared" si="139"/>
        <v>11700</v>
      </c>
      <c r="U1031" s="72"/>
      <c r="V1031" s="72"/>
      <c r="W1031" s="73"/>
      <c r="X1031" s="42">
        <v>700</v>
      </c>
      <c r="Y1031" s="42">
        <f t="shared" si="141"/>
        <v>4942</v>
      </c>
      <c r="Z1031" s="42">
        <f t="shared" si="142"/>
        <v>82602</v>
      </c>
      <c r="AA1031" s="42">
        <f t="shared" si="143"/>
        <v>24632.340000000004</v>
      </c>
    </row>
    <row r="1032" spans="1:28" hidden="1" x14ac:dyDescent="0.3">
      <c r="A1032" s="40">
        <v>119</v>
      </c>
      <c r="B1032" s="40" t="s">
        <v>385</v>
      </c>
      <c r="C1032" s="40" t="s">
        <v>468</v>
      </c>
      <c r="D1032" s="40" t="s">
        <v>467</v>
      </c>
      <c r="E1032" s="123" t="s">
        <v>477</v>
      </c>
      <c r="F1032" s="121" t="s">
        <v>214</v>
      </c>
      <c r="G1032" s="121" t="s">
        <v>215</v>
      </c>
      <c r="H1032" s="40">
        <v>35</v>
      </c>
      <c r="I1032" s="48">
        <v>43431</v>
      </c>
      <c r="J1032" s="48">
        <v>43463</v>
      </c>
      <c r="K1032" s="48">
        <v>43568</v>
      </c>
      <c r="L1032" s="49">
        <v>32</v>
      </c>
      <c r="M1032" s="49">
        <v>137</v>
      </c>
      <c r="N1032" s="40">
        <v>8211</v>
      </c>
      <c r="O1032" s="42">
        <f t="shared" si="137"/>
        <v>57969.659999999996</v>
      </c>
      <c r="P1032" s="121"/>
      <c r="Q1032" s="42">
        <v>820</v>
      </c>
      <c r="R1032" s="42">
        <v>16.25</v>
      </c>
      <c r="S1032" s="42">
        <f t="shared" si="140"/>
        <v>5789.2</v>
      </c>
      <c r="T1032" s="96">
        <f t="shared" si="139"/>
        <v>13325</v>
      </c>
      <c r="U1032" s="72"/>
      <c r="V1032" s="72"/>
      <c r="W1032" s="73"/>
      <c r="X1032" s="42">
        <v>758.33333333333337</v>
      </c>
      <c r="Y1032" s="42">
        <f t="shared" si="141"/>
        <v>5353.8333333333339</v>
      </c>
      <c r="Z1032" s="42">
        <f t="shared" si="142"/>
        <v>94074.5</v>
      </c>
      <c r="AA1032" s="42">
        <f t="shared" si="143"/>
        <v>36104.840000000004</v>
      </c>
    </row>
    <row r="1033" spans="1:28" hidden="1" x14ac:dyDescent="0.3">
      <c r="A1033" s="40">
        <v>120</v>
      </c>
      <c r="B1033" s="40" t="s">
        <v>385</v>
      </c>
      <c r="C1033" s="40" t="s">
        <v>468</v>
      </c>
      <c r="D1033" s="40" t="s">
        <v>467</v>
      </c>
      <c r="E1033" s="123" t="s">
        <v>476</v>
      </c>
      <c r="F1033" s="121" t="s">
        <v>216</v>
      </c>
      <c r="G1033" s="121" t="s">
        <v>217</v>
      </c>
      <c r="H1033" s="40">
        <v>35</v>
      </c>
      <c r="I1033" s="48">
        <v>43433</v>
      </c>
      <c r="J1033" s="48">
        <v>43463</v>
      </c>
      <c r="K1033" s="48">
        <v>43569</v>
      </c>
      <c r="L1033" s="49">
        <v>30</v>
      </c>
      <c r="M1033" s="49">
        <v>136</v>
      </c>
      <c r="N1033" s="40">
        <v>8111</v>
      </c>
      <c r="O1033" s="42">
        <f t="shared" si="137"/>
        <v>57263.659999999996</v>
      </c>
      <c r="P1033" s="121"/>
      <c r="Q1033" s="42">
        <v>720</v>
      </c>
      <c r="R1033" s="42">
        <v>16.25</v>
      </c>
      <c r="S1033" s="42">
        <f t="shared" si="140"/>
        <v>5083.2</v>
      </c>
      <c r="T1033" s="96">
        <f t="shared" si="139"/>
        <v>11700</v>
      </c>
      <c r="U1033" s="72"/>
      <c r="V1033" s="72"/>
      <c r="W1033" s="73"/>
      <c r="X1033" s="42">
        <v>690.66666666666674</v>
      </c>
      <c r="Y1033" s="42">
        <f t="shared" si="141"/>
        <v>4876.1066666666666</v>
      </c>
      <c r="Z1033" s="42">
        <f t="shared" si="142"/>
        <v>82602</v>
      </c>
      <c r="AA1033" s="42">
        <f t="shared" si="143"/>
        <v>25338.340000000004</v>
      </c>
    </row>
    <row r="1034" spans="1:28" hidden="1" x14ac:dyDescent="0.3">
      <c r="A1034" s="40">
        <v>121</v>
      </c>
      <c r="B1034" s="40" t="s">
        <v>385</v>
      </c>
      <c r="C1034" s="40" t="s">
        <v>468</v>
      </c>
      <c r="D1034" s="40" t="s">
        <v>467</v>
      </c>
      <c r="E1034" s="123" t="s">
        <v>475</v>
      </c>
      <c r="F1034" s="121" t="s">
        <v>218</v>
      </c>
      <c r="G1034" s="121" t="s">
        <v>209</v>
      </c>
      <c r="H1034" s="40">
        <v>35</v>
      </c>
      <c r="I1034" s="48">
        <v>43432</v>
      </c>
      <c r="J1034" s="48">
        <v>43463</v>
      </c>
      <c r="K1034" s="48">
        <v>43569</v>
      </c>
      <c r="L1034" s="49">
        <v>31</v>
      </c>
      <c r="M1034" s="49">
        <v>137</v>
      </c>
      <c r="N1034" s="40">
        <v>7351</v>
      </c>
      <c r="O1034" s="42">
        <f t="shared" si="137"/>
        <v>51898.060000000005</v>
      </c>
      <c r="P1034" s="121"/>
      <c r="Q1034" s="42">
        <v>830</v>
      </c>
      <c r="R1034" s="42">
        <v>16.25</v>
      </c>
      <c r="S1034" s="42">
        <f t="shared" si="140"/>
        <v>5859.8</v>
      </c>
      <c r="T1034" s="96">
        <f t="shared" si="139"/>
        <v>13487.5</v>
      </c>
      <c r="U1034" s="72"/>
      <c r="V1034" s="72"/>
      <c r="W1034" s="73"/>
      <c r="X1034" s="42">
        <v>805</v>
      </c>
      <c r="Y1034" s="42">
        <f t="shared" si="141"/>
        <v>5683.3</v>
      </c>
      <c r="Z1034" s="42">
        <f t="shared" si="142"/>
        <v>95221.75</v>
      </c>
      <c r="AA1034" s="42">
        <f t="shared" si="143"/>
        <v>43323.689999999995</v>
      </c>
    </row>
    <row r="1035" spans="1:28" hidden="1" x14ac:dyDescent="0.3">
      <c r="A1035" s="40">
        <v>122</v>
      </c>
      <c r="B1035" s="40" t="s">
        <v>385</v>
      </c>
      <c r="C1035" s="40" t="s">
        <v>468</v>
      </c>
      <c r="D1035" s="40" t="s">
        <v>467</v>
      </c>
      <c r="E1035" s="123" t="s">
        <v>474</v>
      </c>
      <c r="F1035" s="121" t="s">
        <v>219</v>
      </c>
      <c r="G1035" s="121" t="s">
        <v>220</v>
      </c>
      <c r="H1035" s="40">
        <v>35</v>
      </c>
      <c r="I1035" s="48">
        <v>43432</v>
      </c>
      <c r="J1035" s="48">
        <v>43463</v>
      </c>
      <c r="K1035" s="48">
        <v>43569</v>
      </c>
      <c r="L1035" s="49">
        <v>31</v>
      </c>
      <c r="M1035" s="49">
        <v>137</v>
      </c>
      <c r="N1035" s="40">
        <v>7761</v>
      </c>
      <c r="O1035" s="42">
        <f t="shared" si="137"/>
        <v>54792.659999999996</v>
      </c>
      <c r="P1035" s="121"/>
      <c r="Q1035" s="42">
        <v>750</v>
      </c>
      <c r="R1035" s="42">
        <v>16.25</v>
      </c>
      <c r="S1035" s="42">
        <f t="shared" si="140"/>
        <v>5294.9999999999991</v>
      </c>
      <c r="T1035" s="96">
        <f t="shared" si="139"/>
        <v>12187.5</v>
      </c>
      <c r="U1035" s="72"/>
      <c r="V1035" s="72"/>
      <c r="W1035" s="73"/>
      <c r="X1035" s="42">
        <v>746.66666666666663</v>
      </c>
      <c r="Y1035" s="42">
        <f t="shared" si="141"/>
        <v>5271.4666666666662</v>
      </c>
      <c r="Z1035" s="42">
        <f t="shared" si="142"/>
        <v>86043.749999999985</v>
      </c>
      <c r="AA1035" s="42">
        <f t="shared" si="143"/>
        <v>31251.089999999989</v>
      </c>
    </row>
    <row r="1036" spans="1:28" hidden="1" x14ac:dyDescent="0.3">
      <c r="A1036" s="40">
        <v>123</v>
      </c>
      <c r="B1036" s="40" t="s">
        <v>385</v>
      </c>
      <c r="C1036" s="40" t="s">
        <v>468</v>
      </c>
      <c r="D1036" s="40" t="s">
        <v>467</v>
      </c>
      <c r="E1036" s="123" t="s">
        <v>473</v>
      </c>
      <c r="F1036" s="121" t="s">
        <v>221</v>
      </c>
      <c r="G1036" s="121" t="s">
        <v>222</v>
      </c>
      <c r="H1036" s="40">
        <v>35</v>
      </c>
      <c r="I1036" s="48">
        <v>43431</v>
      </c>
      <c r="J1036" s="48">
        <v>43462</v>
      </c>
      <c r="K1036" s="48">
        <v>43568</v>
      </c>
      <c r="L1036" s="49">
        <v>31</v>
      </c>
      <c r="M1036" s="49">
        <v>137</v>
      </c>
      <c r="N1036" s="40">
        <v>8211</v>
      </c>
      <c r="O1036" s="42">
        <f t="shared" si="137"/>
        <v>57969.659999999996</v>
      </c>
      <c r="P1036" s="121"/>
      <c r="Q1036" s="42">
        <v>830</v>
      </c>
      <c r="R1036" s="42">
        <v>16.25</v>
      </c>
      <c r="S1036" s="42">
        <f t="shared" si="140"/>
        <v>5859.8</v>
      </c>
      <c r="T1036" s="96">
        <f t="shared" si="139"/>
        <v>13487.5</v>
      </c>
      <c r="U1036" s="72"/>
      <c r="V1036" s="72"/>
      <c r="W1036" s="73"/>
      <c r="X1036" s="42">
        <v>758.33333333333337</v>
      </c>
      <c r="Y1036" s="42">
        <f t="shared" si="141"/>
        <v>5353.8333333333339</v>
      </c>
      <c r="Z1036" s="42">
        <f t="shared" si="142"/>
        <v>95221.75</v>
      </c>
      <c r="AA1036" s="42">
        <f t="shared" si="143"/>
        <v>37252.090000000004</v>
      </c>
    </row>
    <row r="1037" spans="1:28" hidden="1" x14ac:dyDescent="0.3">
      <c r="A1037" s="40">
        <v>124</v>
      </c>
      <c r="B1037" s="40" t="s">
        <v>385</v>
      </c>
      <c r="C1037" s="40" t="s">
        <v>468</v>
      </c>
      <c r="D1037" s="40" t="s">
        <v>467</v>
      </c>
      <c r="E1037" s="123" t="s">
        <v>472</v>
      </c>
      <c r="F1037" s="121" t="s">
        <v>223</v>
      </c>
      <c r="G1037" s="121" t="s">
        <v>224</v>
      </c>
      <c r="H1037" s="40">
        <v>35</v>
      </c>
      <c r="I1037" s="48">
        <v>43430</v>
      </c>
      <c r="J1037" s="48">
        <v>43462</v>
      </c>
      <c r="K1037" s="48">
        <v>43567</v>
      </c>
      <c r="L1037" s="49">
        <v>32</v>
      </c>
      <c r="M1037" s="49">
        <v>137</v>
      </c>
      <c r="N1037" s="40">
        <v>8011</v>
      </c>
      <c r="O1037" s="42">
        <f t="shared" si="137"/>
        <v>56557.659999999996</v>
      </c>
      <c r="P1037" s="121"/>
      <c r="Q1037" s="42">
        <v>820</v>
      </c>
      <c r="R1037" s="42">
        <v>16.25</v>
      </c>
      <c r="S1037" s="42">
        <f t="shared" si="140"/>
        <v>5789.2</v>
      </c>
      <c r="T1037" s="96">
        <f t="shared" si="139"/>
        <v>13325</v>
      </c>
      <c r="U1037" s="72"/>
      <c r="V1037" s="72"/>
      <c r="W1037" s="73"/>
      <c r="X1037" s="42">
        <v>796.25</v>
      </c>
      <c r="Y1037" s="42">
        <f t="shared" si="141"/>
        <v>5621.5249999999996</v>
      </c>
      <c r="Z1037" s="42">
        <f t="shared" si="142"/>
        <v>94074.5</v>
      </c>
      <c r="AA1037" s="42">
        <f t="shared" si="143"/>
        <v>37516.840000000004</v>
      </c>
    </row>
    <row r="1038" spans="1:28" hidden="1" x14ac:dyDescent="0.3">
      <c r="A1038" s="40">
        <v>125</v>
      </c>
      <c r="B1038" s="40" t="s">
        <v>385</v>
      </c>
      <c r="C1038" s="40" t="s">
        <v>468</v>
      </c>
      <c r="D1038" s="40" t="s">
        <v>467</v>
      </c>
      <c r="E1038" s="123" t="s">
        <v>471</v>
      </c>
      <c r="F1038" s="121" t="s">
        <v>225</v>
      </c>
      <c r="G1038" s="121" t="s">
        <v>226</v>
      </c>
      <c r="H1038" s="40">
        <v>35</v>
      </c>
      <c r="I1038" s="48">
        <v>43431</v>
      </c>
      <c r="J1038" s="48">
        <v>43462</v>
      </c>
      <c r="K1038" s="48">
        <v>43568</v>
      </c>
      <c r="L1038" s="49">
        <v>31</v>
      </c>
      <c r="M1038" s="49">
        <v>137</v>
      </c>
      <c r="N1038" s="40">
        <v>8111</v>
      </c>
      <c r="O1038" s="42">
        <f t="shared" si="137"/>
        <v>57263.659999999996</v>
      </c>
      <c r="P1038" s="121"/>
      <c r="Q1038" s="42">
        <v>840</v>
      </c>
      <c r="R1038" s="42">
        <v>16.25</v>
      </c>
      <c r="S1038" s="42">
        <f t="shared" si="140"/>
        <v>5930.4</v>
      </c>
      <c r="T1038" s="96">
        <f t="shared" si="139"/>
        <v>13650</v>
      </c>
      <c r="U1038" s="72"/>
      <c r="V1038" s="72"/>
      <c r="W1038" s="73"/>
      <c r="X1038" s="42">
        <v>749</v>
      </c>
      <c r="Y1038" s="42">
        <f t="shared" si="141"/>
        <v>5287.94</v>
      </c>
      <c r="Z1038" s="42">
        <f t="shared" si="142"/>
        <v>96369</v>
      </c>
      <c r="AA1038" s="42">
        <f t="shared" si="143"/>
        <v>39105.340000000004</v>
      </c>
    </row>
    <row r="1039" spans="1:28" hidden="1" x14ac:dyDescent="0.3">
      <c r="A1039" s="40">
        <v>126</v>
      </c>
      <c r="B1039" s="40" t="s">
        <v>385</v>
      </c>
      <c r="C1039" s="40" t="s">
        <v>468</v>
      </c>
      <c r="D1039" s="40" t="s">
        <v>467</v>
      </c>
      <c r="E1039" s="123" t="s">
        <v>470</v>
      </c>
      <c r="F1039" s="121" t="s">
        <v>227</v>
      </c>
      <c r="G1039" s="121" t="s">
        <v>228</v>
      </c>
      <c r="H1039" s="40">
        <v>35</v>
      </c>
      <c r="I1039" s="48">
        <v>43432</v>
      </c>
      <c r="J1039" s="48">
        <v>43463</v>
      </c>
      <c r="K1039" s="48">
        <v>43569</v>
      </c>
      <c r="L1039" s="49">
        <v>31</v>
      </c>
      <c r="M1039" s="49">
        <v>137</v>
      </c>
      <c r="N1039" s="40">
        <v>8311</v>
      </c>
      <c r="O1039" s="42">
        <f t="shared" si="137"/>
        <v>58675.659999999996</v>
      </c>
      <c r="P1039" s="121"/>
      <c r="Q1039" s="42">
        <v>850</v>
      </c>
      <c r="R1039" s="42">
        <v>16.25</v>
      </c>
      <c r="S1039" s="42">
        <f t="shared" si="140"/>
        <v>6001</v>
      </c>
      <c r="T1039" s="96">
        <f t="shared" si="139"/>
        <v>13812.5</v>
      </c>
      <c r="U1039" s="72"/>
      <c r="V1039" s="72"/>
      <c r="W1039" s="73"/>
      <c r="X1039" s="42">
        <v>756</v>
      </c>
      <c r="Y1039" s="42">
        <f t="shared" si="141"/>
        <v>5337.3600000000006</v>
      </c>
      <c r="Z1039" s="42">
        <f t="shared" si="142"/>
        <v>97516.25</v>
      </c>
      <c r="AA1039" s="42">
        <f t="shared" si="143"/>
        <v>38840.590000000004</v>
      </c>
      <c r="AB1039" s="40" t="s">
        <v>825</v>
      </c>
    </row>
    <row r="1040" spans="1:28" hidden="1" x14ac:dyDescent="0.3">
      <c r="A1040" s="40">
        <v>127</v>
      </c>
      <c r="B1040" s="40" t="s">
        <v>385</v>
      </c>
      <c r="C1040" s="40" t="s">
        <v>468</v>
      </c>
      <c r="D1040" s="40" t="s">
        <v>467</v>
      </c>
      <c r="E1040" s="123" t="s">
        <v>469</v>
      </c>
      <c r="F1040" s="121" t="s">
        <v>229</v>
      </c>
      <c r="G1040" s="121" t="s">
        <v>230</v>
      </c>
      <c r="H1040" s="40">
        <v>35</v>
      </c>
      <c r="I1040" s="48">
        <v>43432</v>
      </c>
      <c r="J1040" s="48">
        <v>43463</v>
      </c>
      <c r="K1040" s="48">
        <v>43568</v>
      </c>
      <c r="L1040" s="49">
        <v>31</v>
      </c>
      <c r="M1040" s="49">
        <v>136</v>
      </c>
      <c r="N1040" s="40">
        <v>8211</v>
      </c>
      <c r="O1040" s="42">
        <f t="shared" si="137"/>
        <v>57969.659999999996</v>
      </c>
      <c r="P1040" s="121"/>
      <c r="Q1040" s="42">
        <v>780</v>
      </c>
      <c r="R1040" s="42">
        <v>16.25</v>
      </c>
      <c r="S1040" s="42">
        <f t="shared" si="140"/>
        <v>5506.7999999999993</v>
      </c>
      <c r="T1040" s="96">
        <f t="shared" si="139"/>
        <v>12675</v>
      </c>
      <c r="U1040" s="72"/>
      <c r="V1040" s="72"/>
      <c r="W1040" s="73"/>
      <c r="X1040" s="42">
        <v>749</v>
      </c>
      <c r="Y1040" s="42">
        <f t="shared" si="141"/>
        <v>5287.94</v>
      </c>
      <c r="Z1040" s="42">
        <f t="shared" si="142"/>
        <v>89485.499999999985</v>
      </c>
      <c r="AA1040" s="42">
        <f t="shared" si="143"/>
        <v>31515.839999999989</v>
      </c>
      <c r="AB1040" s="40" t="s">
        <v>825</v>
      </c>
    </row>
    <row r="1041" spans="1:28" hidden="1" x14ac:dyDescent="0.3">
      <c r="A1041" s="40">
        <v>128</v>
      </c>
      <c r="B1041" s="40" t="s">
        <v>385</v>
      </c>
      <c r="C1041" s="40" t="s">
        <v>468</v>
      </c>
      <c r="D1041" s="40" t="s">
        <v>467</v>
      </c>
      <c r="E1041" s="123" t="s">
        <v>466</v>
      </c>
      <c r="F1041" s="121" t="s">
        <v>231</v>
      </c>
      <c r="G1041" s="121" t="s">
        <v>232</v>
      </c>
      <c r="H1041" s="40">
        <v>35</v>
      </c>
      <c r="I1041" s="48">
        <v>43433</v>
      </c>
      <c r="J1041" s="48">
        <v>43463</v>
      </c>
      <c r="K1041" s="48">
        <v>43569</v>
      </c>
      <c r="L1041" s="49">
        <v>30</v>
      </c>
      <c r="M1041" s="49">
        <v>136</v>
      </c>
      <c r="N1041" s="40">
        <v>8311</v>
      </c>
      <c r="O1041" s="42">
        <f t="shared" si="137"/>
        <v>58675.659999999996</v>
      </c>
      <c r="P1041" s="121"/>
      <c r="Q1041" s="42">
        <v>825</v>
      </c>
      <c r="R1041" s="42">
        <v>16.25</v>
      </c>
      <c r="S1041" s="42">
        <f t="shared" si="140"/>
        <v>5824.5</v>
      </c>
      <c r="T1041" s="96">
        <f t="shared" si="139"/>
        <v>13406.25</v>
      </c>
      <c r="U1041" s="72"/>
      <c r="V1041" s="72"/>
      <c r="W1041" s="73"/>
      <c r="X1041" s="42">
        <v>749</v>
      </c>
      <c r="Y1041" s="42">
        <f t="shared" si="141"/>
        <v>5287.94</v>
      </c>
      <c r="Z1041" s="42">
        <f t="shared" si="142"/>
        <v>94648.125</v>
      </c>
      <c r="AA1041" s="42">
        <f t="shared" si="143"/>
        <v>35972.465000000004</v>
      </c>
      <c r="AB1041" s="40" t="s">
        <v>825</v>
      </c>
    </row>
    <row r="1042" spans="1:28" hidden="1" x14ac:dyDescent="0.3">
      <c r="A1042" s="40">
        <v>129</v>
      </c>
      <c r="B1042" s="40" t="s">
        <v>385</v>
      </c>
      <c r="C1042" s="40" t="s">
        <v>440</v>
      </c>
      <c r="D1042" s="40" t="s">
        <v>439</v>
      </c>
      <c r="E1042" s="123" t="s">
        <v>465</v>
      </c>
      <c r="F1042" s="121" t="s">
        <v>233</v>
      </c>
      <c r="G1042" s="121" t="s">
        <v>222</v>
      </c>
      <c r="H1042" s="40">
        <v>35</v>
      </c>
      <c r="I1042" s="48">
        <v>43431</v>
      </c>
      <c r="J1042" s="48">
        <v>43463</v>
      </c>
      <c r="K1042" s="48">
        <v>43566</v>
      </c>
      <c r="L1042" s="49">
        <v>0</v>
      </c>
      <c r="M1042" s="49">
        <v>135</v>
      </c>
      <c r="N1042" s="40">
        <v>8811</v>
      </c>
      <c r="O1042" s="42">
        <f t="shared" si="137"/>
        <v>62205.659999999996</v>
      </c>
      <c r="P1042" s="121"/>
      <c r="Q1042" s="42">
        <v>884</v>
      </c>
      <c r="R1042" s="42">
        <v>16.25</v>
      </c>
      <c r="S1042" s="42">
        <f t="shared" si="140"/>
        <v>6241.04</v>
      </c>
      <c r="T1042" s="96">
        <f t="shared" si="139"/>
        <v>14365</v>
      </c>
      <c r="U1042" s="72"/>
      <c r="V1042" s="72"/>
      <c r="W1042" s="73"/>
      <c r="X1042" s="42">
        <v>700</v>
      </c>
      <c r="Y1042" s="42">
        <f t="shared" si="141"/>
        <v>4942</v>
      </c>
      <c r="Z1042" s="42">
        <f t="shared" si="142"/>
        <v>101416.9</v>
      </c>
      <c r="AA1042" s="42">
        <f t="shared" si="143"/>
        <v>39211.24</v>
      </c>
      <c r="AB1042" s="40" t="s">
        <v>825</v>
      </c>
    </row>
    <row r="1043" spans="1:28" hidden="1" x14ac:dyDescent="0.3">
      <c r="A1043" s="40">
        <v>130</v>
      </c>
      <c r="B1043" s="40" t="s">
        <v>385</v>
      </c>
      <c r="C1043" s="40" t="s">
        <v>440</v>
      </c>
      <c r="D1043" s="40" t="s">
        <v>439</v>
      </c>
      <c r="E1043" s="123" t="s">
        <v>464</v>
      </c>
      <c r="F1043" s="121" t="s">
        <v>234</v>
      </c>
      <c r="G1043" s="121" t="s">
        <v>235</v>
      </c>
      <c r="H1043" s="40">
        <v>35</v>
      </c>
      <c r="I1043" s="48">
        <v>43431</v>
      </c>
      <c r="J1043" s="48">
        <v>43463</v>
      </c>
      <c r="K1043" s="48">
        <v>43567</v>
      </c>
      <c r="L1043" s="49">
        <v>32</v>
      </c>
      <c r="M1043" s="49">
        <v>136</v>
      </c>
      <c r="N1043" s="40">
        <v>8411</v>
      </c>
      <c r="O1043" s="42">
        <f t="shared" si="137"/>
        <v>59381.659999999996</v>
      </c>
      <c r="P1043" s="121"/>
      <c r="Q1043" s="42">
        <v>880</v>
      </c>
      <c r="R1043" s="42">
        <v>16.25</v>
      </c>
      <c r="S1043" s="42">
        <f t="shared" si="140"/>
        <v>6212.8</v>
      </c>
      <c r="T1043" s="96">
        <f t="shared" si="139"/>
        <v>14300</v>
      </c>
      <c r="U1043" s="72"/>
      <c r="V1043" s="72"/>
      <c r="W1043" s="73"/>
      <c r="X1043" s="42">
        <v>589.4</v>
      </c>
      <c r="Y1043" s="42">
        <f t="shared" si="141"/>
        <v>4161.1639999999998</v>
      </c>
      <c r="Z1043" s="42">
        <f t="shared" si="142"/>
        <v>100958</v>
      </c>
      <c r="AA1043" s="42">
        <f t="shared" si="143"/>
        <v>41576.340000000004</v>
      </c>
      <c r="AB1043" s="40" t="s">
        <v>825</v>
      </c>
    </row>
    <row r="1044" spans="1:28" hidden="1" x14ac:dyDescent="0.3">
      <c r="A1044" s="40">
        <v>131</v>
      </c>
      <c r="B1044" s="40" t="s">
        <v>385</v>
      </c>
      <c r="C1044" s="40" t="s">
        <v>440</v>
      </c>
      <c r="D1044" s="40" t="s">
        <v>439</v>
      </c>
      <c r="E1044" s="123" t="s">
        <v>463</v>
      </c>
      <c r="F1044" s="121" t="s">
        <v>236</v>
      </c>
      <c r="G1044" s="121" t="s">
        <v>237</v>
      </c>
      <c r="H1044" s="40">
        <v>35</v>
      </c>
      <c r="I1044" s="48">
        <v>43433</v>
      </c>
      <c r="J1044" s="48">
        <v>43465</v>
      </c>
      <c r="K1044" s="48">
        <v>43568</v>
      </c>
      <c r="L1044" s="49">
        <v>32</v>
      </c>
      <c r="M1044" s="49">
        <v>135</v>
      </c>
      <c r="N1044" s="40">
        <v>8311</v>
      </c>
      <c r="O1044" s="42">
        <f t="shared" si="137"/>
        <v>58675.659999999996</v>
      </c>
      <c r="P1044" s="121"/>
      <c r="Q1044" s="42">
        <v>684</v>
      </c>
      <c r="R1044" s="42">
        <v>16.25</v>
      </c>
      <c r="S1044" s="42">
        <f t="shared" si="140"/>
        <v>4829.04</v>
      </c>
      <c r="T1044" s="96">
        <f t="shared" si="139"/>
        <v>11115</v>
      </c>
      <c r="U1044" s="72"/>
      <c r="V1044" s="72"/>
      <c r="W1044" s="73"/>
      <c r="X1044" s="42">
        <v>692</v>
      </c>
      <c r="Y1044" s="42">
        <f t="shared" si="141"/>
        <v>4885.5200000000004</v>
      </c>
      <c r="Z1044" s="42">
        <f t="shared" si="142"/>
        <v>78471.899999999994</v>
      </c>
      <c r="AA1044" s="42">
        <f t="shared" si="143"/>
        <v>19796.239999999998</v>
      </c>
      <c r="AB1044" s="40" t="s">
        <v>825</v>
      </c>
    </row>
    <row r="1045" spans="1:28" hidden="1" x14ac:dyDescent="0.3">
      <c r="A1045" s="40">
        <v>132</v>
      </c>
      <c r="B1045" s="40" t="s">
        <v>385</v>
      </c>
      <c r="C1045" s="40" t="s">
        <v>440</v>
      </c>
      <c r="D1045" s="40" t="s">
        <v>439</v>
      </c>
      <c r="E1045" s="123" t="s">
        <v>462</v>
      </c>
      <c r="F1045" s="121" t="s">
        <v>240</v>
      </c>
      <c r="G1045" s="121" t="s">
        <v>241</v>
      </c>
      <c r="H1045" s="40">
        <v>35</v>
      </c>
      <c r="I1045" s="48">
        <v>43429</v>
      </c>
      <c r="J1045" s="48">
        <v>43458</v>
      </c>
      <c r="K1045" s="48">
        <v>43567</v>
      </c>
      <c r="L1045" s="49">
        <v>29</v>
      </c>
      <c r="M1045" s="49">
        <v>138</v>
      </c>
      <c r="N1045" s="40">
        <v>7511</v>
      </c>
      <c r="O1045" s="42">
        <f t="shared" si="137"/>
        <v>53027.659999999996</v>
      </c>
      <c r="P1045" s="121"/>
      <c r="Q1045" s="42">
        <v>684</v>
      </c>
      <c r="R1045" s="42">
        <v>16.25</v>
      </c>
      <c r="S1045" s="42">
        <f t="shared" si="140"/>
        <v>4829.04</v>
      </c>
      <c r="T1045" s="96">
        <f t="shared" si="139"/>
        <v>11115</v>
      </c>
      <c r="U1045" s="72"/>
      <c r="V1045" s="72"/>
      <c r="W1045" s="73"/>
      <c r="X1045" s="42">
        <v>687</v>
      </c>
      <c r="Y1045" s="42">
        <f t="shared" si="141"/>
        <v>4850.22</v>
      </c>
      <c r="Z1045" s="42">
        <f t="shared" si="142"/>
        <v>78471.899999999994</v>
      </c>
      <c r="AA1045" s="42">
        <f t="shared" si="143"/>
        <v>25444.239999999998</v>
      </c>
      <c r="AB1045" s="40" t="s">
        <v>825</v>
      </c>
    </row>
    <row r="1046" spans="1:28" hidden="1" x14ac:dyDescent="0.3">
      <c r="A1046" s="40">
        <v>133</v>
      </c>
      <c r="B1046" s="40" t="s">
        <v>385</v>
      </c>
      <c r="C1046" s="40" t="s">
        <v>440</v>
      </c>
      <c r="D1046" s="40" t="s">
        <v>439</v>
      </c>
      <c r="E1046" s="123" t="s">
        <v>461</v>
      </c>
      <c r="F1046" s="121" t="s">
        <v>243</v>
      </c>
      <c r="G1046" s="121" t="s">
        <v>244</v>
      </c>
      <c r="H1046" s="40">
        <v>35</v>
      </c>
      <c r="I1046" s="48">
        <v>43429</v>
      </c>
      <c r="J1046" s="48">
        <v>43463</v>
      </c>
      <c r="K1046" s="48">
        <v>43566</v>
      </c>
      <c r="L1046" s="49">
        <v>34</v>
      </c>
      <c r="M1046" s="49">
        <v>137</v>
      </c>
      <c r="N1046" s="40">
        <v>7711</v>
      </c>
      <c r="O1046" s="42">
        <f t="shared" si="137"/>
        <v>54439.659999999996</v>
      </c>
      <c r="P1046" s="121"/>
      <c r="Q1046" s="42">
        <v>680</v>
      </c>
      <c r="R1046" s="42">
        <v>16.25</v>
      </c>
      <c r="S1046" s="42">
        <f t="shared" si="140"/>
        <v>4800.7999999999993</v>
      </c>
      <c r="T1046" s="96">
        <f t="shared" si="139"/>
        <v>11050</v>
      </c>
      <c r="U1046" s="72"/>
      <c r="V1046" s="72"/>
      <c r="W1046" s="73"/>
      <c r="X1046" s="42">
        <v>687</v>
      </c>
      <c r="Y1046" s="42">
        <f t="shared" si="141"/>
        <v>4850.22</v>
      </c>
      <c r="Z1046" s="42">
        <f t="shared" si="142"/>
        <v>78012.999999999985</v>
      </c>
      <c r="AA1046" s="42">
        <f t="shared" si="143"/>
        <v>23573.339999999989</v>
      </c>
      <c r="AB1046" s="40" t="s">
        <v>825</v>
      </c>
    </row>
    <row r="1047" spans="1:28" hidden="1" x14ac:dyDescent="0.3">
      <c r="A1047" s="40">
        <v>134</v>
      </c>
      <c r="B1047" s="40" t="s">
        <v>385</v>
      </c>
      <c r="C1047" s="40" t="s">
        <v>440</v>
      </c>
      <c r="D1047" s="40" t="s">
        <v>439</v>
      </c>
      <c r="E1047" s="123" t="s">
        <v>460</v>
      </c>
      <c r="F1047" s="121" t="s">
        <v>246</v>
      </c>
      <c r="G1047" s="121" t="s">
        <v>247</v>
      </c>
      <c r="H1047" s="40">
        <v>35</v>
      </c>
      <c r="I1047" s="48">
        <v>43431</v>
      </c>
      <c r="J1047" s="48">
        <v>43463</v>
      </c>
      <c r="K1047" s="48">
        <v>43569</v>
      </c>
      <c r="L1047" s="49">
        <v>32</v>
      </c>
      <c r="M1047" s="49">
        <v>138</v>
      </c>
      <c r="N1047" s="40">
        <v>8611</v>
      </c>
      <c r="O1047" s="42">
        <f t="shared" si="137"/>
        <v>60793.66</v>
      </c>
      <c r="P1047" s="121"/>
      <c r="Q1047" s="42">
        <v>880</v>
      </c>
      <c r="R1047" s="42">
        <v>16.25</v>
      </c>
      <c r="S1047" s="42">
        <f t="shared" si="140"/>
        <v>6212.8</v>
      </c>
      <c r="T1047" s="96">
        <f t="shared" si="139"/>
        <v>14300</v>
      </c>
      <c r="U1047" s="72"/>
      <c r="V1047" s="72"/>
      <c r="W1047" s="73"/>
      <c r="X1047" s="42">
        <v>672</v>
      </c>
      <c r="Y1047" s="42">
        <f t="shared" si="141"/>
        <v>4744.32</v>
      </c>
      <c r="Z1047" s="42">
        <f t="shared" si="142"/>
        <v>100958</v>
      </c>
      <c r="AA1047" s="42">
        <f t="shared" si="143"/>
        <v>40164.339999999997</v>
      </c>
      <c r="AB1047" s="40" t="s">
        <v>825</v>
      </c>
    </row>
    <row r="1048" spans="1:28" hidden="1" x14ac:dyDescent="0.3">
      <c r="A1048" s="40">
        <v>135</v>
      </c>
      <c r="B1048" s="40" t="s">
        <v>385</v>
      </c>
      <c r="C1048" s="40" t="s">
        <v>440</v>
      </c>
      <c r="D1048" s="40" t="s">
        <v>439</v>
      </c>
      <c r="E1048" s="123" t="s">
        <v>459</v>
      </c>
      <c r="F1048" s="121" t="s">
        <v>249</v>
      </c>
      <c r="G1048" s="121" t="s">
        <v>250</v>
      </c>
      <c r="H1048" s="40">
        <v>35</v>
      </c>
      <c r="I1048" s="48">
        <v>43431</v>
      </c>
      <c r="J1048" s="48">
        <v>43463</v>
      </c>
      <c r="K1048" s="48">
        <v>43568</v>
      </c>
      <c r="L1048" s="49">
        <v>32</v>
      </c>
      <c r="M1048" s="49">
        <v>137</v>
      </c>
      <c r="N1048" s="40">
        <v>8261</v>
      </c>
      <c r="O1048" s="42">
        <f t="shared" si="137"/>
        <v>58322.66</v>
      </c>
      <c r="P1048" s="121"/>
      <c r="Q1048" s="42">
        <v>854</v>
      </c>
      <c r="R1048" s="42">
        <v>16.25</v>
      </c>
      <c r="S1048" s="42">
        <f t="shared" si="140"/>
        <v>6029.24</v>
      </c>
      <c r="T1048" s="96">
        <f t="shared" si="139"/>
        <v>13877.5</v>
      </c>
      <c r="U1048" s="72"/>
      <c r="V1048" s="72"/>
      <c r="W1048" s="73"/>
      <c r="X1048" s="42">
        <v>956.66666666666663</v>
      </c>
      <c r="Y1048" s="42">
        <f t="shared" si="141"/>
        <v>6754.0666666666666</v>
      </c>
      <c r="Z1048" s="42">
        <f t="shared" si="142"/>
        <v>97975.15</v>
      </c>
      <c r="AA1048" s="42">
        <f t="shared" si="143"/>
        <v>39652.489999999991</v>
      </c>
      <c r="AB1048" s="40" t="s">
        <v>825</v>
      </c>
    </row>
    <row r="1049" spans="1:28" hidden="1" x14ac:dyDescent="0.3">
      <c r="A1049" s="40">
        <v>136</v>
      </c>
      <c r="B1049" s="40" t="s">
        <v>385</v>
      </c>
      <c r="C1049" s="40" t="s">
        <v>440</v>
      </c>
      <c r="D1049" s="40" t="s">
        <v>439</v>
      </c>
      <c r="E1049" s="123" t="s">
        <v>458</v>
      </c>
      <c r="F1049" s="121" t="s">
        <v>252</v>
      </c>
      <c r="G1049" s="121" t="s">
        <v>253</v>
      </c>
      <c r="H1049" s="40">
        <v>35</v>
      </c>
      <c r="I1049" s="48">
        <v>43433</v>
      </c>
      <c r="J1049" s="48">
        <v>43465</v>
      </c>
      <c r="K1049" s="48">
        <v>43571</v>
      </c>
      <c r="L1049" s="49">
        <v>32</v>
      </c>
      <c r="M1049" s="49">
        <v>138</v>
      </c>
      <c r="N1049" s="40">
        <v>7251</v>
      </c>
      <c r="O1049" s="42">
        <f t="shared" si="137"/>
        <v>51192.06</v>
      </c>
      <c r="P1049" s="121"/>
      <c r="Q1049" s="42">
        <v>805</v>
      </c>
      <c r="R1049" s="42">
        <v>16.25</v>
      </c>
      <c r="S1049" s="42">
        <f t="shared" si="140"/>
        <v>5683.3</v>
      </c>
      <c r="T1049" s="96">
        <f t="shared" ref="T1049:T1080" si="144">R1049*Q1049</f>
        <v>13081.25</v>
      </c>
      <c r="U1049" s="72"/>
      <c r="V1049" s="72"/>
      <c r="W1049" s="73"/>
      <c r="X1049" s="42">
        <v>721.21212121212125</v>
      </c>
      <c r="Y1049" s="42">
        <f t="shared" si="141"/>
        <v>5091.7575757575751</v>
      </c>
      <c r="Z1049" s="42">
        <f t="shared" si="142"/>
        <v>92353.625</v>
      </c>
      <c r="AA1049" s="42">
        <f t="shared" si="143"/>
        <v>41161.565000000002</v>
      </c>
      <c r="AB1049" s="40" t="s">
        <v>825</v>
      </c>
    </row>
    <row r="1050" spans="1:28" hidden="1" x14ac:dyDescent="0.3">
      <c r="A1050" s="40">
        <v>137</v>
      </c>
      <c r="B1050" s="40" t="s">
        <v>385</v>
      </c>
      <c r="C1050" s="40" t="s">
        <v>440</v>
      </c>
      <c r="D1050" s="40" t="s">
        <v>439</v>
      </c>
      <c r="E1050" s="123" t="s">
        <v>457</v>
      </c>
      <c r="F1050" s="121" t="s">
        <v>255</v>
      </c>
      <c r="G1050" s="121" t="s">
        <v>256</v>
      </c>
      <c r="H1050" s="40">
        <v>35</v>
      </c>
      <c r="I1050" s="48">
        <v>43434</v>
      </c>
      <c r="J1050" s="48">
        <v>43463</v>
      </c>
      <c r="K1050" s="48">
        <v>43570</v>
      </c>
      <c r="L1050" s="49">
        <v>29</v>
      </c>
      <c r="M1050" s="49">
        <v>136</v>
      </c>
      <c r="N1050" s="40">
        <v>8411</v>
      </c>
      <c r="O1050" s="42">
        <f t="shared" si="137"/>
        <v>59381.659999999996</v>
      </c>
      <c r="P1050" s="121"/>
      <c r="Q1050" s="42">
        <v>850</v>
      </c>
      <c r="R1050" s="42">
        <v>16.25</v>
      </c>
      <c r="S1050" s="42">
        <f t="shared" si="140"/>
        <v>6001</v>
      </c>
      <c r="T1050" s="96">
        <f t="shared" si="144"/>
        <v>13812.5</v>
      </c>
      <c r="U1050" s="72"/>
      <c r="V1050" s="72"/>
      <c r="W1050" s="73"/>
      <c r="X1050" s="42">
        <v>945</v>
      </c>
      <c r="Y1050" s="42">
        <f t="shared" si="141"/>
        <v>6671.7</v>
      </c>
      <c r="Z1050" s="42">
        <f t="shared" si="142"/>
        <v>97516.25</v>
      </c>
      <c r="AA1050" s="42">
        <f t="shared" si="143"/>
        <v>38134.590000000004</v>
      </c>
      <c r="AB1050" s="40" t="s">
        <v>825</v>
      </c>
    </row>
    <row r="1051" spans="1:28" hidden="1" x14ac:dyDescent="0.3">
      <c r="A1051" s="40">
        <v>138</v>
      </c>
      <c r="B1051" s="40" t="s">
        <v>385</v>
      </c>
      <c r="C1051" s="40" t="s">
        <v>440</v>
      </c>
      <c r="D1051" s="40" t="s">
        <v>439</v>
      </c>
      <c r="E1051" s="123" t="s">
        <v>456</v>
      </c>
      <c r="F1051" s="121" t="s">
        <v>258</v>
      </c>
      <c r="G1051" s="121" t="s">
        <v>259</v>
      </c>
      <c r="H1051" s="40">
        <v>35</v>
      </c>
      <c r="I1051" s="48">
        <v>43434</v>
      </c>
      <c r="J1051" s="48">
        <v>43465</v>
      </c>
      <c r="K1051" s="48">
        <v>43568</v>
      </c>
      <c r="L1051" s="49">
        <v>31</v>
      </c>
      <c r="M1051" s="49">
        <v>134</v>
      </c>
      <c r="N1051" s="40">
        <v>8211</v>
      </c>
      <c r="O1051" s="42">
        <f t="shared" si="137"/>
        <v>57969.659999999996</v>
      </c>
      <c r="P1051" s="121"/>
      <c r="Q1051" s="42">
        <v>908</v>
      </c>
      <c r="R1051" s="42">
        <v>16.25</v>
      </c>
      <c r="S1051" s="42">
        <f t="shared" si="140"/>
        <v>6410.48</v>
      </c>
      <c r="T1051" s="96">
        <f t="shared" si="144"/>
        <v>14755</v>
      </c>
      <c r="U1051" s="72"/>
      <c r="V1051" s="72"/>
      <c r="W1051" s="73"/>
      <c r="X1051" s="42">
        <v>821.33333333333326</v>
      </c>
      <c r="Y1051" s="42">
        <f t="shared" si="141"/>
        <v>5798.6133333333328</v>
      </c>
      <c r="Z1051" s="42">
        <f t="shared" si="142"/>
        <v>104170.29999999999</v>
      </c>
      <c r="AA1051" s="42">
        <f t="shared" si="143"/>
        <v>46200.639999999992</v>
      </c>
      <c r="AB1051" s="40" t="s">
        <v>825</v>
      </c>
    </row>
    <row r="1052" spans="1:28" hidden="1" x14ac:dyDescent="0.3">
      <c r="A1052" s="40">
        <v>139</v>
      </c>
      <c r="B1052" s="40" t="s">
        <v>385</v>
      </c>
      <c r="C1052" s="40" t="s">
        <v>440</v>
      </c>
      <c r="D1052" s="40" t="s">
        <v>439</v>
      </c>
      <c r="E1052" s="123" t="s">
        <v>455</v>
      </c>
      <c r="F1052" s="121" t="s">
        <v>261</v>
      </c>
      <c r="G1052" s="121" t="s">
        <v>262</v>
      </c>
      <c r="H1052" s="40">
        <v>35</v>
      </c>
      <c r="I1052" s="48">
        <v>43434</v>
      </c>
      <c r="J1052" s="48">
        <v>43465</v>
      </c>
      <c r="K1052" s="48">
        <v>43570</v>
      </c>
      <c r="L1052" s="49">
        <v>31</v>
      </c>
      <c r="M1052" s="49">
        <v>136</v>
      </c>
      <c r="N1052" s="40">
        <v>8851</v>
      </c>
      <c r="O1052" s="42">
        <f t="shared" si="137"/>
        <v>62488.06</v>
      </c>
      <c r="P1052" s="121"/>
      <c r="Q1052" s="42">
        <v>854</v>
      </c>
      <c r="R1052" s="42">
        <v>16.25</v>
      </c>
      <c r="S1052" s="42">
        <f t="shared" si="140"/>
        <v>6029.24</v>
      </c>
      <c r="T1052" s="96">
        <f t="shared" si="144"/>
        <v>13877.5</v>
      </c>
      <c r="U1052" s="72"/>
      <c r="V1052" s="72"/>
      <c r="W1052" s="73"/>
      <c r="X1052" s="42">
        <v>808.88888888888891</v>
      </c>
      <c r="Y1052" s="42">
        <f t="shared" si="141"/>
        <v>5710.7555555555555</v>
      </c>
      <c r="Z1052" s="42">
        <f t="shared" si="142"/>
        <v>97975.15</v>
      </c>
      <c r="AA1052" s="42">
        <f t="shared" si="143"/>
        <v>35487.089999999997</v>
      </c>
      <c r="AB1052" s="40" t="s">
        <v>825</v>
      </c>
    </row>
    <row r="1053" spans="1:28" hidden="1" x14ac:dyDescent="0.3">
      <c r="A1053" s="40">
        <v>140</v>
      </c>
      <c r="B1053" s="40" t="s">
        <v>385</v>
      </c>
      <c r="C1053" s="40" t="s">
        <v>440</v>
      </c>
      <c r="D1053" s="40" t="s">
        <v>439</v>
      </c>
      <c r="E1053" s="123" t="s">
        <v>454</v>
      </c>
      <c r="F1053" s="121" t="s">
        <v>243</v>
      </c>
      <c r="G1053" s="121" t="s">
        <v>264</v>
      </c>
      <c r="H1053" s="40">
        <v>35</v>
      </c>
      <c r="I1053" s="48">
        <v>43434</v>
      </c>
      <c r="J1053" s="48">
        <v>43463</v>
      </c>
      <c r="K1053" s="48">
        <v>43568</v>
      </c>
      <c r="L1053" s="49">
        <v>29</v>
      </c>
      <c r="M1053" s="49">
        <v>134</v>
      </c>
      <c r="N1053" s="40">
        <v>8711</v>
      </c>
      <c r="O1053" s="42">
        <f t="shared" si="137"/>
        <v>61499.659999999996</v>
      </c>
      <c r="P1053" s="121"/>
      <c r="Q1053" s="42">
        <v>900</v>
      </c>
      <c r="R1053" s="42">
        <v>16.25</v>
      </c>
      <c r="S1053" s="42">
        <f t="shared" si="140"/>
        <v>6354</v>
      </c>
      <c r="T1053" s="96">
        <f t="shared" si="144"/>
        <v>14625</v>
      </c>
      <c r="U1053" s="72"/>
      <c r="V1053" s="72"/>
      <c r="W1053" s="73"/>
      <c r="X1053" s="42">
        <v>930.26315789473676</v>
      </c>
      <c r="Y1053" s="42">
        <f t="shared" si="141"/>
        <v>6567.6578947368416</v>
      </c>
      <c r="Z1053" s="42">
        <f t="shared" si="142"/>
        <v>103252.5</v>
      </c>
      <c r="AA1053" s="42">
        <f t="shared" si="143"/>
        <v>41752.840000000004</v>
      </c>
      <c r="AB1053" s="40" t="s">
        <v>825</v>
      </c>
    </row>
    <row r="1054" spans="1:28" hidden="1" x14ac:dyDescent="0.3">
      <c r="A1054" s="40">
        <v>141</v>
      </c>
      <c r="B1054" s="40" t="s">
        <v>385</v>
      </c>
      <c r="C1054" s="40" t="s">
        <v>440</v>
      </c>
      <c r="D1054" s="40" t="s">
        <v>439</v>
      </c>
      <c r="E1054" s="123" t="s">
        <v>453</v>
      </c>
      <c r="F1054" s="121" t="s">
        <v>266</v>
      </c>
      <c r="G1054" s="121" t="s">
        <v>267</v>
      </c>
      <c r="H1054" s="40">
        <v>35</v>
      </c>
      <c r="I1054" s="48">
        <v>43431</v>
      </c>
      <c r="J1054" s="48">
        <v>43463</v>
      </c>
      <c r="K1054" s="48">
        <v>43568</v>
      </c>
      <c r="L1054" s="49">
        <v>32</v>
      </c>
      <c r="M1054" s="49">
        <v>137</v>
      </c>
      <c r="N1054" s="40">
        <v>8811</v>
      </c>
      <c r="O1054" s="42">
        <f t="shared" si="137"/>
        <v>62205.659999999996</v>
      </c>
      <c r="P1054" s="121"/>
      <c r="Q1054" s="42">
        <v>880</v>
      </c>
      <c r="R1054" s="42">
        <v>16.25</v>
      </c>
      <c r="S1054" s="42">
        <f t="shared" si="140"/>
        <v>6212.8</v>
      </c>
      <c r="T1054" s="96">
        <f t="shared" si="144"/>
        <v>14300</v>
      </c>
      <c r="U1054" s="72"/>
      <c r="V1054" s="72"/>
      <c r="W1054" s="73"/>
      <c r="X1054" s="42">
        <v>653.33333333333337</v>
      </c>
      <c r="Y1054" s="42">
        <f t="shared" si="141"/>
        <v>4612.5333333333338</v>
      </c>
      <c r="Z1054" s="42">
        <f t="shared" si="142"/>
        <v>100958</v>
      </c>
      <c r="AA1054" s="42">
        <f t="shared" si="143"/>
        <v>38752.340000000004</v>
      </c>
      <c r="AB1054" s="40" t="s">
        <v>825</v>
      </c>
    </row>
    <row r="1055" spans="1:28" hidden="1" x14ac:dyDescent="0.3">
      <c r="A1055" s="40">
        <v>142</v>
      </c>
      <c r="B1055" s="40" t="s">
        <v>385</v>
      </c>
      <c r="C1055" s="40" t="s">
        <v>440</v>
      </c>
      <c r="D1055" s="40" t="s">
        <v>439</v>
      </c>
      <c r="E1055" s="123" t="s">
        <v>452</v>
      </c>
      <c r="F1055" s="121" t="s">
        <v>269</v>
      </c>
      <c r="G1055" s="121" t="s">
        <v>270</v>
      </c>
      <c r="H1055" s="40">
        <v>35</v>
      </c>
      <c r="I1055" s="48">
        <v>43434</v>
      </c>
      <c r="J1055" s="48">
        <v>43466</v>
      </c>
      <c r="K1055" s="48">
        <v>43570</v>
      </c>
      <c r="L1055" s="49">
        <v>32</v>
      </c>
      <c r="M1055" s="49">
        <v>136</v>
      </c>
      <c r="N1055" s="40">
        <v>8611</v>
      </c>
      <c r="O1055" s="42">
        <f t="shared" si="137"/>
        <v>60793.66</v>
      </c>
      <c r="P1055" s="121"/>
      <c r="Q1055" s="42">
        <v>850</v>
      </c>
      <c r="R1055" s="42">
        <v>16.25</v>
      </c>
      <c r="S1055" s="42">
        <f t="shared" si="140"/>
        <v>6001</v>
      </c>
      <c r="T1055" s="96">
        <f t="shared" si="144"/>
        <v>13812.5</v>
      </c>
      <c r="U1055" s="72"/>
      <c r="V1055" s="72"/>
      <c r="W1055" s="73"/>
      <c r="X1055" s="42">
        <v>1026.6666666666665</v>
      </c>
      <c r="Y1055" s="42">
        <f t="shared" si="141"/>
        <v>7248.2666666666655</v>
      </c>
      <c r="Z1055" s="42">
        <f t="shared" si="142"/>
        <v>97516.25</v>
      </c>
      <c r="AA1055" s="42">
        <f t="shared" si="143"/>
        <v>36722.589999999997</v>
      </c>
      <c r="AB1055" s="40" t="s">
        <v>825</v>
      </c>
    </row>
    <row r="1056" spans="1:28" hidden="1" x14ac:dyDescent="0.3">
      <c r="A1056" s="40">
        <v>143</v>
      </c>
      <c r="B1056" s="40" t="s">
        <v>385</v>
      </c>
      <c r="C1056" s="40" t="s">
        <v>440</v>
      </c>
      <c r="D1056" s="40" t="s">
        <v>439</v>
      </c>
      <c r="E1056" s="123" t="s">
        <v>451</v>
      </c>
      <c r="F1056" s="121" t="s">
        <v>272</v>
      </c>
      <c r="G1056" s="121" t="s">
        <v>273</v>
      </c>
      <c r="H1056" s="40">
        <v>35</v>
      </c>
      <c r="I1056" s="48">
        <v>43434</v>
      </c>
      <c r="J1056" s="48">
        <v>43466</v>
      </c>
      <c r="K1056" s="48">
        <v>43570</v>
      </c>
      <c r="L1056" s="49">
        <v>32</v>
      </c>
      <c r="M1056" s="49">
        <v>136</v>
      </c>
      <c r="N1056" s="40">
        <v>8811</v>
      </c>
      <c r="O1056" s="42">
        <f t="shared" ref="O1056:O1119" si="145">(N1056/H1056)*247.1</f>
        <v>62205.659999999996</v>
      </c>
      <c r="P1056" s="121"/>
      <c r="Q1056" s="79">
        <v>780</v>
      </c>
      <c r="R1056" s="42">
        <v>16.25</v>
      </c>
      <c r="S1056" s="42">
        <f t="shared" si="140"/>
        <v>5506.7999999999993</v>
      </c>
      <c r="T1056" s="96">
        <f t="shared" si="144"/>
        <v>12675</v>
      </c>
      <c r="U1056" s="72"/>
      <c r="V1056" s="72"/>
      <c r="W1056" s="73"/>
      <c r="X1056" s="42">
        <v>808.88888888888891</v>
      </c>
      <c r="Y1056" s="42">
        <f t="shared" si="141"/>
        <v>5710.7555555555555</v>
      </c>
      <c r="Z1056" s="42">
        <f t="shared" si="142"/>
        <v>89485.499999999985</v>
      </c>
      <c r="AA1056" s="42">
        <f t="shared" si="143"/>
        <v>27279.839999999989</v>
      </c>
      <c r="AB1056" s="40" t="s">
        <v>825</v>
      </c>
    </row>
    <row r="1057" spans="1:28" hidden="1" x14ac:dyDescent="0.3">
      <c r="A1057" s="40">
        <v>144</v>
      </c>
      <c r="B1057" s="40" t="s">
        <v>385</v>
      </c>
      <c r="C1057" s="40" t="s">
        <v>440</v>
      </c>
      <c r="D1057" s="40" t="s">
        <v>439</v>
      </c>
      <c r="E1057" s="123" t="s">
        <v>450</v>
      </c>
      <c r="F1057" s="121" t="s">
        <v>275</v>
      </c>
      <c r="G1057" s="121" t="s">
        <v>276</v>
      </c>
      <c r="H1057" s="40">
        <v>35</v>
      </c>
      <c r="I1057" s="48">
        <v>43434</v>
      </c>
      <c r="J1057" s="48">
        <v>43467</v>
      </c>
      <c r="K1057" s="48">
        <v>43571</v>
      </c>
      <c r="L1057" s="49">
        <v>33</v>
      </c>
      <c r="M1057" s="49">
        <v>137</v>
      </c>
      <c r="N1057" s="40">
        <v>8811</v>
      </c>
      <c r="O1057" s="42">
        <f t="shared" si="145"/>
        <v>62205.659999999996</v>
      </c>
      <c r="P1057" s="121"/>
      <c r="Q1057" s="42">
        <v>848</v>
      </c>
      <c r="R1057" s="42">
        <v>16.25</v>
      </c>
      <c r="S1057" s="42">
        <f t="shared" si="140"/>
        <v>5986.88</v>
      </c>
      <c r="T1057" s="96">
        <f t="shared" si="144"/>
        <v>13780</v>
      </c>
      <c r="U1057" s="72"/>
      <c r="V1057" s="72"/>
      <c r="W1057" s="73"/>
      <c r="X1057" s="42">
        <v>910</v>
      </c>
      <c r="Y1057" s="42">
        <f t="shared" si="141"/>
        <v>6424.5999999999995</v>
      </c>
      <c r="Z1057" s="42">
        <f t="shared" si="142"/>
        <v>97286.8</v>
      </c>
      <c r="AA1057" s="42">
        <f t="shared" si="143"/>
        <v>35081.140000000007</v>
      </c>
      <c r="AB1057" s="40" t="s">
        <v>825</v>
      </c>
    </row>
    <row r="1058" spans="1:28" hidden="1" x14ac:dyDescent="0.3">
      <c r="A1058" s="40">
        <v>145</v>
      </c>
      <c r="B1058" s="40" t="s">
        <v>385</v>
      </c>
      <c r="C1058" s="40" t="s">
        <v>440</v>
      </c>
      <c r="D1058" s="40" t="s">
        <v>439</v>
      </c>
      <c r="E1058" s="123" t="s">
        <v>449</v>
      </c>
      <c r="F1058" s="121" t="s">
        <v>278</v>
      </c>
      <c r="G1058" s="121" t="s">
        <v>279</v>
      </c>
      <c r="H1058" s="40">
        <v>35</v>
      </c>
      <c r="I1058" s="48">
        <v>43434</v>
      </c>
      <c r="J1058" s="48">
        <v>43466</v>
      </c>
      <c r="K1058" s="48">
        <v>43573</v>
      </c>
      <c r="L1058" s="49">
        <v>32</v>
      </c>
      <c r="M1058" s="49">
        <v>139</v>
      </c>
      <c r="N1058" s="40">
        <v>8811</v>
      </c>
      <c r="O1058" s="42">
        <f t="shared" si="145"/>
        <v>62205.659999999996</v>
      </c>
      <c r="P1058" s="121"/>
      <c r="Q1058" s="42">
        <v>760</v>
      </c>
      <c r="R1058" s="42">
        <v>16.25</v>
      </c>
      <c r="S1058" s="42">
        <f t="shared" si="140"/>
        <v>5365.6</v>
      </c>
      <c r="T1058" s="96">
        <f t="shared" si="144"/>
        <v>12350</v>
      </c>
      <c r="U1058" s="72"/>
      <c r="V1058" s="72"/>
      <c r="W1058" s="73"/>
      <c r="X1058" s="42">
        <v>504</v>
      </c>
      <c r="Y1058" s="42">
        <f t="shared" si="141"/>
        <v>3558.24</v>
      </c>
      <c r="Z1058" s="42">
        <f t="shared" si="142"/>
        <v>87191</v>
      </c>
      <c r="AA1058" s="42">
        <f t="shared" si="143"/>
        <v>24985.340000000004</v>
      </c>
      <c r="AB1058" s="40" t="s">
        <v>825</v>
      </c>
    </row>
    <row r="1059" spans="1:28" hidden="1" x14ac:dyDescent="0.3">
      <c r="A1059" s="40">
        <v>146</v>
      </c>
      <c r="B1059" s="40" t="s">
        <v>385</v>
      </c>
      <c r="C1059" s="40" t="s">
        <v>440</v>
      </c>
      <c r="D1059" s="40" t="s">
        <v>439</v>
      </c>
      <c r="E1059" s="123" t="s">
        <v>448</v>
      </c>
      <c r="F1059" s="121" t="s">
        <v>281</v>
      </c>
      <c r="G1059" s="121" t="s">
        <v>282</v>
      </c>
      <c r="H1059" s="40">
        <v>35</v>
      </c>
      <c r="I1059" s="48">
        <v>43433</v>
      </c>
      <c r="J1059" s="48">
        <v>43465</v>
      </c>
      <c r="K1059" s="48">
        <v>43570</v>
      </c>
      <c r="L1059" s="49">
        <v>32</v>
      </c>
      <c r="M1059" s="49">
        <v>137</v>
      </c>
      <c r="N1059" s="40">
        <v>8811</v>
      </c>
      <c r="O1059" s="42">
        <f t="shared" si="145"/>
        <v>62205.659999999996</v>
      </c>
      <c r="P1059" s="121"/>
      <c r="Q1059" s="42">
        <v>908</v>
      </c>
      <c r="R1059" s="42">
        <v>16.25</v>
      </c>
      <c r="S1059" s="42">
        <f t="shared" si="140"/>
        <v>6410.48</v>
      </c>
      <c r="T1059" s="96">
        <f t="shared" si="144"/>
        <v>14755</v>
      </c>
      <c r="U1059" s="72"/>
      <c r="V1059" s="72"/>
      <c r="W1059" s="73"/>
      <c r="X1059" s="42">
        <v>504</v>
      </c>
      <c r="Y1059" s="42">
        <f t="shared" si="141"/>
        <v>3558.24</v>
      </c>
      <c r="Z1059" s="42">
        <f t="shared" si="142"/>
        <v>104170.29999999999</v>
      </c>
      <c r="AA1059" s="42">
        <f t="shared" si="143"/>
        <v>41964.639999999992</v>
      </c>
      <c r="AB1059" s="40" t="s">
        <v>825</v>
      </c>
    </row>
    <row r="1060" spans="1:28" hidden="1" x14ac:dyDescent="0.3">
      <c r="A1060" s="40">
        <v>147</v>
      </c>
      <c r="B1060" s="40" t="s">
        <v>385</v>
      </c>
      <c r="C1060" s="40" t="s">
        <v>440</v>
      </c>
      <c r="D1060" s="40" t="s">
        <v>439</v>
      </c>
      <c r="E1060" s="123" t="s">
        <v>447</v>
      </c>
      <c r="F1060" s="121" t="s">
        <v>284</v>
      </c>
      <c r="G1060" s="121" t="s">
        <v>285</v>
      </c>
      <c r="H1060" s="40">
        <v>35</v>
      </c>
      <c r="I1060" s="48">
        <v>43428</v>
      </c>
      <c r="J1060" s="48">
        <v>43462</v>
      </c>
      <c r="K1060" s="48">
        <v>43571</v>
      </c>
      <c r="L1060" s="49">
        <v>34</v>
      </c>
      <c r="M1060" s="49">
        <v>143</v>
      </c>
      <c r="N1060" s="40">
        <v>8811</v>
      </c>
      <c r="O1060" s="42">
        <f t="shared" si="145"/>
        <v>62205.659999999996</v>
      </c>
      <c r="P1060" s="121"/>
      <c r="Q1060" s="42">
        <v>880</v>
      </c>
      <c r="R1060" s="42">
        <v>16.25</v>
      </c>
      <c r="S1060" s="42">
        <f t="shared" si="140"/>
        <v>6212.8</v>
      </c>
      <c r="T1060" s="96">
        <f t="shared" si="144"/>
        <v>14300</v>
      </c>
      <c r="U1060" s="72"/>
      <c r="V1060" s="72"/>
      <c r="W1060" s="73"/>
      <c r="X1060" s="42">
        <v>616</v>
      </c>
      <c r="Y1060" s="42">
        <f t="shared" si="141"/>
        <v>4348.96</v>
      </c>
      <c r="Z1060" s="42">
        <f t="shared" si="142"/>
        <v>100958</v>
      </c>
      <c r="AA1060" s="42">
        <f t="shared" si="143"/>
        <v>38752.340000000004</v>
      </c>
      <c r="AB1060" s="40" t="s">
        <v>825</v>
      </c>
    </row>
    <row r="1061" spans="1:28" hidden="1" x14ac:dyDescent="0.3">
      <c r="A1061" s="40">
        <v>148</v>
      </c>
      <c r="B1061" s="40" t="s">
        <v>385</v>
      </c>
      <c r="C1061" s="40" t="s">
        <v>440</v>
      </c>
      <c r="D1061" s="40" t="s">
        <v>439</v>
      </c>
      <c r="E1061" s="123" t="s">
        <v>446</v>
      </c>
      <c r="F1061" s="121" t="s">
        <v>287</v>
      </c>
      <c r="G1061" s="121" t="s">
        <v>288</v>
      </c>
      <c r="H1061" s="40">
        <v>35</v>
      </c>
      <c r="I1061" s="48">
        <v>43433</v>
      </c>
      <c r="J1061" s="48">
        <v>43464</v>
      </c>
      <c r="K1061" s="48">
        <v>43572</v>
      </c>
      <c r="L1061" s="49">
        <v>31</v>
      </c>
      <c r="M1061" s="49">
        <v>139</v>
      </c>
      <c r="N1061" s="40">
        <v>8611</v>
      </c>
      <c r="O1061" s="42">
        <f t="shared" si="145"/>
        <v>60793.66</v>
      </c>
      <c r="P1061" s="121"/>
      <c r="Q1061" s="42">
        <v>880</v>
      </c>
      <c r="R1061" s="42">
        <v>16.25</v>
      </c>
      <c r="S1061" s="42">
        <f t="shared" si="140"/>
        <v>6212.8</v>
      </c>
      <c r="T1061" s="96">
        <f t="shared" si="144"/>
        <v>14300</v>
      </c>
      <c r="U1061" s="72"/>
      <c r="V1061" s="72"/>
      <c r="W1061" s="73"/>
      <c r="X1061" s="42">
        <v>672</v>
      </c>
      <c r="Y1061" s="42">
        <f t="shared" si="141"/>
        <v>4744.32</v>
      </c>
      <c r="Z1061" s="42">
        <f t="shared" si="142"/>
        <v>100958</v>
      </c>
      <c r="AA1061" s="42">
        <f t="shared" si="143"/>
        <v>40164.339999999997</v>
      </c>
      <c r="AB1061" s="40" t="s">
        <v>825</v>
      </c>
    </row>
    <row r="1062" spans="1:28" hidden="1" x14ac:dyDescent="0.3">
      <c r="A1062" s="40">
        <v>149</v>
      </c>
      <c r="B1062" s="40" t="s">
        <v>385</v>
      </c>
      <c r="C1062" s="40" t="s">
        <v>440</v>
      </c>
      <c r="D1062" s="40" t="s">
        <v>439</v>
      </c>
      <c r="E1062" s="123" t="s">
        <v>445</v>
      </c>
      <c r="F1062" s="121" t="s">
        <v>290</v>
      </c>
      <c r="G1062" s="121" t="s">
        <v>291</v>
      </c>
      <c r="H1062" s="40">
        <v>35</v>
      </c>
      <c r="I1062" s="48">
        <v>43433</v>
      </c>
      <c r="J1062" s="48">
        <v>43464</v>
      </c>
      <c r="K1062" s="48">
        <v>43571</v>
      </c>
      <c r="L1062" s="49">
        <v>31</v>
      </c>
      <c r="M1062" s="49">
        <v>138</v>
      </c>
      <c r="N1062" s="40">
        <v>8411</v>
      </c>
      <c r="O1062" s="42">
        <f t="shared" si="145"/>
        <v>59381.659999999996</v>
      </c>
      <c r="P1062" s="121"/>
      <c r="Q1062" s="42">
        <v>880</v>
      </c>
      <c r="R1062" s="42">
        <v>16.25</v>
      </c>
      <c r="S1062" s="42">
        <f t="shared" si="140"/>
        <v>6212.8</v>
      </c>
      <c r="T1062" s="96">
        <f t="shared" si="144"/>
        <v>14300</v>
      </c>
      <c r="U1062" s="72"/>
      <c r="V1062" s="72"/>
      <c r="W1062" s="73"/>
      <c r="X1062" s="42">
        <v>672</v>
      </c>
      <c r="Y1062" s="42">
        <f t="shared" si="141"/>
        <v>4744.32</v>
      </c>
      <c r="Z1062" s="42">
        <f t="shared" si="142"/>
        <v>100958</v>
      </c>
      <c r="AA1062" s="42">
        <f t="shared" si="143"/>
        <v>41576.340000000004</v>
      </c>
    </row>
    <row r="1063" spans="1:28" hidden="1" x14ac:dyDescent="0.3">
      <c r="A1063" s="40">
        <v>150</v>
      </c>
      <c r="B1063" s="40" t="s">
        <v>385</v>
      </c>
      <c r="C1063" s="40" t="s">
        <v>440</v>
      </c>
      <c r="D1063" s="40" t="s">
        <v>439</v>
      </c>
      <c r="E1063" s="123" t="s">
        <v>444</v>
      </c>
      <c r="F1063" s="121" t="s">
        <v>293</v>
      </c>
      <c r="G1063" s="121" t="s">
        <v>294</v>
      </c>
      <c r="H1063" s="40">
        <v>35</v>
      </c>
      <c r="I1063" s="48">
        <v>43433</v>
      </c>
      <c r="J1063" s="48">
        <v>43465</v>
      </c>
      <c r="K1063" s="48">
        <v>43571</v>
      </c>
      <c r="L1063" s="49">
        <v>32</v>
      </c>
      <c r="M1063" s="49">
        <v>138</v>
      </c>
      <c r="N1063" s="40">
        <v>8411</v>
      </c>
      <c r="O1063" s="42">
        <f t="shared" si="145"/>
        <v>59381.659999999996</v>
      </c>
      <c r="P1063" s="121"/>
      <c r="Q1063" s="42">
        <v>920</v>
      </c>
      <c r="R1063" s="42">
        <v>16.25</v>
      </c>
      <c r="S1063" s="42">
        <f t="shared" si="140"/>
        <v>6495.2</v>
      </c>
      <c r="T1063" s="96">
        <f t="shared" si="144"/>
        <v>14950</v>
      </c>
      <c r="U1063" s="72"/>
      <c r="V1063" s="72"/>
      <c r="W1063" s="73"/>
      <c r="X1063" s="42">
        <v>770</v>
      </c>
      <c r="Y1063" s="42">
        <f t="shared" si="141"/>
        <v>5436.2</v>
      </c>
      <c r="Z1063" s="42">
        <f t="shared" si="142"/>
        <v>105547</v>
      </c>
      <c r="AA1063" s="42">
        <f t="shared" si="143"/>
        <v>46165.340000000004</v>
      </c>
    </row>
    <row r="1064" spans="1:28" hidden="1" x14ac:dyDescent="0.3">
      <c r="A1064" s="40">
        <v>151</v>
      </c>
      <c r="B1064" s="40" t="s">
        <v>385</v>
      </c>
      <c r="C1064" s="40" t="s">
        <v>440</v>
      </c>
      <c r="D1064" s="40" t="s">
        <v>439</v>
      </c>
      <c r="E1064" s="123" t="s">
        <v>443</v>
      </c>
      <c r="F1064" s="121" t="s">
        <v>296</v>
      </c>
      <c r="G1064" s="121" t="s">
        <v>297</v>
      </c>
      <c r="H1064" s="40">
        <v>35</v>
      </c>
      <c r="I1064" s="48">
        <v>43434</v>
      </c>
      <c r="J1064" s="48">
        <v>43467</v>
      </c>
      <c r="K1064" s="48">
        <v>43574</v>
      </c>
      <c r="L1064" s="49">
        <v>33</v>
      </c>
      <c r="M1064" s="49">
        <v>140</v>
      </c>
      <c r="N1064" s="40">
        <v>8911</v>
      </c>
      <c r="O1064" s="42">
        <f t="shared" si="145"/>
        <v>62911.659999999996</v>
      </c>
      <c r="P1064" s="121"/>
      <c r="Q1064" s="42">
        <v>960</v>
      </c>
      <c r="R1064" s="42">
        <v>16.25</v>
      </c>
      <c r="S1064" s="42">
        <f t="shared" si="140"/>
        <v>6777.5999999999995</v>
      </c>
      <c r="T1064" s="96">
        <f t="shared" si="144"/>
        <v>15600</v>
      </c>
      <c r="U1064" s="72"/>
      <c r="V1064" s="72"/>
      <c r="W1064" s="73"/>
      <c r="X1064" s="42">
        <v>868</v>
      </c>
      <c r="Y1064" s="42">
        <f t="shared" si="141"/>
        <v>6128.08</v>
      </c>
      <c r="Z1064" s="42">
        <f t="shared" si="142"/>
        <v>110135.99999999999</v>
      </c>
      <c r="AA1064" s="42">
        <f t="shared" si="143"/>
        <v>47224.339999999989</v>
      </c>
    </row>
    <row r="1065" spans="1:28" hidden="1" x14ac:dyDescent="0.3">
      <c r="A1065" s="40">
        <v>152</v>
      </c>
      <c r="B1065" s="40" t="s">
        <v>385</v>
      </c>
      <c r="C1065" s="40" t="s">
        <v>440</v>
      </c>
      <c r="D1065" s="40" t="s">
        <v>439</v>
      </c>
      <c r="E1065" s="123" t="s">
        <v>442</v>
      </c>
      <c r="F1065" s="121" t="s">
        <v>299</v>
      </c>
      <c r="G1065" s="121" t="s">
        <v>300</v>
      </c>
      <c r="H1065" s="40">
        <v>35</v>
      </c>
      <c r="I1065" s="48">
        <v>43434</v>
      </c>
      <c r="J1065" s="48">
        <v>43466</v>
      </c>
      <c r="K1065" s="48">
        <v>43574</v>
      </c>
      <c r="L1065" s="49">
        <v>32</v>
      </c>
      <c r="M1065" s="49">
        <v>140</v>
      </c>
      <c r="N1065" s="40">
        <v>7711</v>
      </c>
      <c r="O1065" s="42">
        <f t="shared" si="145"/>
        <v>54439.659999999996</v>
      </c>
      <c r="P1065" s="121"/>
      <c r="Q1065" s="42">
        <v>960</v>
      </c>
      <c r="R1065" s="42">
        <v>16.25</v>
      </c>
      <c r="S1065" s="42">
        <f t="shared" si="140"/>
        <v>6777.5999999999995</v>
      </c>
      <c r="T1065" s="96">
        <f t="shared" si="144"/>
        <v>15600</v>
      </c>
      <c r="U1065" s="72"/>
      <c r="V1065" s="72"/>
      <c r="W1065" s="73"/>
      <c r="X1065" s="42">
        <v>756</v>
      </c>
      <c r="Y1065" s="42">
        <f t="shared" si="141"/>
        <v>5337.3600000000006</v>
      </c>
      <c r="Z1065" s="42">
        <f t="shared" si="142"/>
        <v>110135.99999999999</v>
      </c>
      <c r="AA1065" s="42">
        <f t="shared" si="143"/>
        <v>55696.339999999989</v>
      </c>
    </row>
    <row r="1066" spans="1:28" hidden="1" x14ac:dyDescent="0.3">
      <c r="A1066" s="40">
        <v>153</v>
      </c>
      <c r="B1066" s="40" t="s">
        <v>385</v>
      </c>
      <c r="C1066" s="40" t="s">
        <v>440</v>
      </c>
      <c r="D1066" s="40" t="s">
        <v>439</v>
      </c>
      <c r="E1066" s="123" t="s">
        <v>441</v>
      </c>
      <c r="F1066" s="121" t="s">
        <v>302</v>
      </c>
      <c r="G1066" s="121" t="s">
        <v>303</v>
      </c>
      <c r="H1066" s="40">
        <v>35</v>
      </c>
      <c r="I1066" s="48">
        <v>43434</v>
      </c>
      <c r="J1066" s="48">
        <v>43463</v>
      </c>
      <c r="K1066" s="48">
        <v>43573</v>
      </c>
      <c r="L1066" s="49">
        <v>29</v>
      </c>
      <c r="M1066" s="49">
        <v>139</v>
      </c>
      <c r="N1066" s="40">
        <v>7611</v>
      </c>
      <c r="O1066" s="42">
        <f t="shared" si="145"/>
        <v>53733.659999999996</v>
      </c>
      <c r="P1066" s="121"/>
      <c r="Q1066" s="42">
        <v>880</v>
      </c>
      <c r="R1066" s="42">
        <v>16.25</v>
      </c>
      <c r="S1066" s="42">
        <f t="shared" si="140"/>
        <v>6212.8</v>
      </c>
      <c r="T1066" s="96">
        <f t="shared" si="144"/>
        <v>14300</v>
      </c>
      <c r="U1066" s="72"/>
      <c r="V1066" s="72"/>
      <c r="W1066" s="73"/>
      <c r="X1066" s="42">
        <v>756</v>
      </c>
      <c r="Y1066" s="42">
        <f t="shared" si="141"/>
        <v>5337.3600000000006</v>
      </c>
      <c r="Z1066" s="42">
        <f t="shared" si="142"/>
        <v>100958</v>
      </c>
      <c r="AA1066" s="42">
        <f t="shared" si="143"/>
        <v>47224.340000000004</v>
      </c>
    </row>
    <row r="1067" spans="1:28" hidden="1" x14ac:dyDescent="0.3">
      <c r="A1067" s="40">
        <v>154</v>
      </c>
      <c r="B1067" s="40" t="s">
        <v>385</v>
      </c>
      <c r="C1067" s="40" t="s">
        <v>440</v>
      </c>
      <c r="D1067" s="40" t="s">
        <v>439</v>
      </c>
      <c r="E1067" s="123" t="s">
        <v>438</v>
      </c>
      <c r="F1067" s="121" t="s">
        <v>307</v>
      </c>
      <c r="G1067" s="121" t="s">
        <v>308</v>
      </c>
      <c r="H1067" s="40">
        <v>35</v>
      </c>
      <c r="I1067" s="48">
        <v>43433</v>
      </c>
      <c r="J1067" s="48">
        <v>43465</v>
      </c>
      <c r="K1067" s="48">
        <v>43572</v>
      </c>
      <c r="L1067" s="49">
        <v>32</v>
      </c>
      <c r="M1067" s="49">
        <v>139</v>
      </c>
      <c r="N1067" s="40">
        <v>7411</v>
      </c>
      <c r="O1067" s="42">
        <f t="shared" si="145"/>
        <v>52321.659999999996</v>
      </c>
      <c r="P1067" s="121"/>
      <c r="Q1067" s="42">
        <v>840</v>
      </c>
      <c r="R1067" s="42">
        <v>16.25</v>
      </c>
      <c r="S1067" s="42">
        <f t="shared" si="140"/>
        <v>5930.4</v>
      </c>
      <c r="T1067" s="96">
        <f t="shared" si="144"/>
        <v>13650</v>
      </c>
      <c r="U1067" s="72"/>
      <c r="V1067" s="72"/>
      <c r="W1067" s="73"/>
      <c r="X1067" s="42">
        <v>644</v>
      </c>
      <c r="Y1067" s="42">
        <f t="shared" si="141"/>
        <v>4546.6399999999994</v>
      </c>
      <c r="Z1067" s="42">
        <f t="shared" si="142"/>
        <v>96369</v>
      </c>
      <c r="AA1067" s="42">
        <f t="shared" si="143"/>
        <v>44047.340000000004</v>
      </c>
    </row>
    <row r="1068" spans="1:28" hidden="1" x14ac:dyDescent="0.3">
      <c r="A1068" s="40">
        <v>155</v>
      </c>
      <c r="B1068" s="40" t="s">
        <v>385</v>
      </c>
      <c r="C1068" s="40" t="s">
        <v>412</v>
      </c>
      <c r="D1068" s="40" t="s">
        <v>383</v>
      </c>
      <c r="E1068" s="123" t="s">
        <v>437</v>
      </c>
      <c r="F1068" s="121" t="s">
        <v>158</v>
      </c>
      <c r="G1068" s="121" t="s">
        <v>159</v>
      </c>
      <c r="H1068" s="40">
        <v>35</v>
      </c>
      <c r="I1068" s="48">
        <v>43431</v>
      </c>
      <c r="J1068" s="48">
        <v>43463</v>
      </c>
      <c r="K1068" s="48">
        <v>43573</v>
      </c>
      <c r="L1068" s="49">
        <v>32</v>
      </c>
      <c r="M1068" s="49">
        <v>142</v>
      </c>
      <c r="N1068" s="40">
        <v>7451</v>
      </c>
      <c r="O1068" s="42">
        <f t="shared" si="145"/>
        <v>52604.06</v>
      </c>
      <c r="P1068" s="121"/>
      <c r="Q1068" s="42">
        <v>805</v>
      </c>
      <c r="R1068" s="42">
        <v>16.25</v>
      </c>
      <c r="S1068" s="42">
        <f t="shared" si="140"/>
        <v>5683.3</v>
      </c>
      <c r="T1068" s="96">
        <f t="shared" si="144"/>
        <v>13081.25</v>
      </c>
      <c r="U1068" s="72"/>
      <c r="V1068" s="72"/>
      <c r="W1068" s="73"/>
      <c r="X1068" s="42">
        <v>759.5</v>
      </c>
      <c r="Y1068" s="42">
        <f t="shared" si="141"/>
        <v>5362.07</v>
      </c>
      <c r="Z1068" s="42">
        <f t="shared" si="142"/>
        <v>92353.625</v>
      </c>
      <c r="AA1068" s="42">
        <f t="shared" si="143"/>
        <v>39749.565000000002</v>
      </c>
    </row>
    <row r="1069" spans="1:28" hidden="1" x14ac:dyDescent="0.3">
      <c r="A1069" s="40">
        <v>156</v>
      </c>
      <c r="B1069" s="40" t="s">
        <v>385</v>
      </c>
      <c r="C1069" s="40" t="s">
        <v>412</v>
      </c>
      <c r="D1069" s="40" t="s">
        <v>383</v>
      </c>
      <c r="E1069" s="123" t="s">
        <v>436</v>
      </c>
      <c r="F1069" s="121" t="s">
        <v>160</v>
      </c>
      <c r="G1069" s="121" t="s">
        <v>157</v>
      </c>
      <c r="H1069" s="40">
        <v>35</v>
      </c>
      <c r="I1069" s="48">
        <v>43429</v>
      </c>
      <c r="J1069" s="48">
        <v>43463</v>
      </c>
      <c r="K1069" s="48">
        <v>43574</v>
      </c>
      <c r="L1069" s="49">
        <v>34</v>
      </c>
      <c r="M1069" s="49">
        <v>145</v>
      </c>
      <c r="N1069" s="40">
        <v>7351</v>
      </c>
      <c r="O1069" s="42">
        <f t="shared" si="145"/>
        <v>51898.060000000005</v>
      </c>
      <c r="P1069" s="121"/>
      <c r="Q1069" s="42">
        <v>765</v>
      </c>
      <c r="R1069" s="42">
        <v>16.25</v>
      </c>
      <c r="S1069" s="42">
        <f t="shared" si="140"/>
        <v>5400.9</v>
      </c>
      <c r="T1069" s="96">
        <f t="shared" si="144"/>
        <v>12431.25</v>
      </c>
      <c r="U1069" s="72"/>
      <c r="V1069" s="72"/>
      <c r="W1069" s="73"/>
      <c r="X1069" s="42">
        <v>746.66666666666663</v>
      </c>
      <c r="Y1069" s="42">
        <f t="shared" si="141"/>
        <v>5271.4666666666662</v>
      </c>
      <c r="Z1069" s="42">
        <f t="shared" si="142"/>
        <v>87764.625</v>
      </c>
      <c r="AA1069" s="42">
        <f t="shared" si="143"/>
        <v>35866.564999999995</v>
      </c>
    </row>
    <row r="1070" spans="1:28" hidden="1" x14ac:dyDescent="0.3">
      <c r="A1070" s="40">
        <v>157</v>
      </c>
      <c r="B1070" s="40" t="s">
        <v>385</v>
      </c>
      <c r="C1070" s="40" t="s">
        <v>412</v>
      </c>
      <c r="D1070" s="40" t="s">
        <v>383</v>
      </c>
      <c r="E1070" s="123" t="s">
        <v>435</v>
      </c>
      <c r="F1070" s="121" t="s">
        <v>161</v>
      </c>
      <c r="G1070" s="121" t="s">
        <v>162</v>
      </c>
      <c r="H1070" s="40">
        <v>35</v>
      </c>
      <c r="I1070" s="48">
        <v>43432</v>
      </c>
      <c r="J1070" s="48">
        <v>43462</v>
      </c>
      <c r="K1070" s="48">
        <v>43573</v>
      </c>
      <c r="L1070" s="49">
        <v>30</v>
      </c>
      <c r="M1070" s="49">
        <v>141</v>
      </c>
      <c r="N1070" s="40">
        <v>7351</v>
      </c>
      <c r="O1070" s="42">
        <f t="shared" si="145"/>
        <v>51898.060000000005</v>
      </c>
      <c r="P1070" s="121"/>
      <c r="Q1070" s="42">
        <v>770</v>
      </c>
      <c r="R1070" s="42">
        <v>16.25</v>
      </c>
      <c r="S1070" s="42">
        <f t="shared" si="140"/>
        <v>5436.2</v>
      </c>
      <c r="T1070" s="96">
        <f t="shared" si="144"/>
        <v>12512.5</v>
      </c>
      <c r="U1070" s="72"/>
      <c r="V1070" s="72"/>
      <c r="W1070" s="73"/>
      <c r="X1070" s="42">
        <v>725</v>
      </c>
      <c r="Y1070" s="42">
        <f t="shared" si="141"/>
        <v>5118.5</v>
      </c>
      <c r="Z1070" s="42">
        <f t="shared" si="142"/>
        <v>88338.25</v>
      </c>
      <c r="AA1070" s="42">
        <f t="shared" si="143"/>
        <v>36440.189999999995</v>
      </c>
    </row>
    <row r="1071" spans="1:28" hidden="1" x14ac:dyDescent="0.3">
      <c r="A1071" s="40">
        <v>158</v>
      </c>
      <c r="B1071" s="40" t="s">
        <v>385</v>
      </c>
      <c r="C1071" s="40" t="s">
        <v>412</v>
      </c>
      <c r="D1071" s="40" t="s">
        <v>383</v>
      </c>
      <c r="E1071" s="123" t="s">
        <v>434</v>
      </c>
      <c r="F1071" s="121" t="s">
        <v>163</v>
      </c>
      <c r="G1071" s="121" t="s">
        <v>164</v>
      </c>
      <c r="H1071" s="40">
        <v>35</v>
      </c>
      <c r="I1071" s="48">
        <v>43430</v>
      </c>
      <c r="J1071" s="48">
        <v>43462</v>
      </c>
      <c r="K1071" s="48">
        <v>43573</v>
      </c>
      <c r="L1071" s="49">
        <v>32</v>
      </c>
      <c r="M1071" s="49">
        <v>143</v>
      </c>
      <c r="N1071" s="40">
        <v>7351</v>
      </c>
      <c r="O1071" s="42">
        <f t="shared" si="145"/>
        <v>51898.060000000005</v>
      </c>
      <c r="P1071" s="121"/>
      <c r="Q1071" s="42">
        <v>755</v>
      </c>
      <c r="R1071" s="42">
        <v>16.25</v>
      </c>
      <c r="S1071" s="42">
        <f t="shared" si="140"/>
        <v>5330.3</v>
      </c>
      <c r="T1071" s="96">
        <f t="shared" si="144"/>
        <v>12268.75</v>
      </c>
      <c r="U1071" s="72"/>
      <c r="V1071" s="72"/>
      <c r="W1071" s="73"/>
      <c r="X1071" s="42">
        <v>773.88888888888891</v>
      </c>
      <c r="Y1071" s="42">
        <f t="shared" si="141"/>
        <v>5463.6555555555551</v>
      </c>
      <c r="Z1071" s="42">
        <f t="shared" si="142"/>
        <v>86617.375</v>
      </c>
      <c r="AA1071" s="42">
        <f t="shared" si="143"/>
        <v>34719.314999999995</v>
      </c>
    </row>
    <row r="1072" spans="1:28" hidden="1" x14ac:dyDescent="0.3">
      <c r="A1072" s="40">
        <v>159</v>
      </c>
      <c r="B1072" s="40" t="s">
        <v>385</v>
      </c>
      <c r="C1072" s="40" t="s">
        <v>412</v>
      </c>
      <c r="D1072" s="40" t="s">
        <v>383</v>
      </c>
      <c r="E1072" s="123" t="s">
        <v>433</v>
      </c>
      <c r="F1072" s="121" t="s">
        <v>165</v>
      </c>
      <c r="G1072" s="121" t="s">
        <v>166</v>
      </c>
      <c r="H1072" s="40">
        <v>35</v>
      </c>
      <c r="I1072" s="48">
        <v>43431</v>
      </c>
      <c r="J1072" s="48">
        <v>43462</v>
      </c>
      <c r="K1072" s="48">
        <v>43569</v>
      </c>
      <c r="L1072" s="49">
        <v>31</v>
      </c>
      <c r="M1072" s="49">
        <v>138</v>
      </c>
      <c r="N1072" s="40">
        <v>7451</v>
      </c>
      <c r="O1072" s="42">
        <f t="shared" si="145"/>
        <v>52604.06</v>
      </c>
      <c r="P1072" s="121"/>
      <c r="Q1072" s="42">
        <v>625</v>
      </c>
      <c r="R1072" s="42">
        <v>16.25</v>
      </c>
      <c r="S1072" s="42">
        <f t="shared" si="140"/>
        <v>4412.5</v>
      </c>
      <c r="T1072" s="96">
        <f t="shared" si="144"/>
        <v>10156.25</v>
      </c>
      <c r="U1072" s="72"/>
      <c r="V1072" s="72"/>
      <c r="W1072" s="73"/>
      <c r="X1072" s="42">
        <v>655.66666666666674</v>
      </c>
      <c r="Y1072" s="42">
        <f t="shared" si="141"/>
        <v>4629.0066666666671</v>
      </c>
      <c r="Z1072" s="42">
        <f t="shared" si="142"/>
        <v>71703.125</v>
      </c>
      <c r="AA1072" s="42">
        <f t="shared" si="143"/>
        <v>19099.065000000002</v>
      </c>
    </row>
    <row r="1073" spans="1:27" hidden="1" x14ac:dyDescent="0.3">
      <c r="A1073" s="40">
        <v>160</v>
      </c>
      <c r="B1073" s="40" t="s">
        <v>385</v>
      </c>
      <c r="C1073" s="40" t="s">
        <v>412</v>
      </c>
      <c r="D1073" s="40" t="s">
        <v>383</v>
      </c>
      <c r="E1073" s="123" t="s">
        <v>432</v>
      </c>
      <c r="F1073" s="121" t="s">
        <v>167</v>
      </c>
      <c r="G1073" s="121" t="s">
        <v>168</v>
      </c>
      <c r="H1073" s="40">
        <v>35</v>
      </c>
      <c r="I1073" s="48">
        <v>43433</v>
      </c>
      <c r="J1073" s="48">
        <v>43463</v>
      </c>
      <c r="K1073" s="48">
        <v>43578</v>
      </c>
      <c r="L1073" s="49">
        <v>30</v>
      </c>
      <c r="M1073" s="49">
        <v>145</v>
      </c>
      <c r="N1073" s="40">
        <v>7351</v>
      </c>
      <c r="O1073" s="42">
        <f t="shared" si="145"/>
        <v>51898.060000000005</v>
      </c>
      <c r="P1073" s="121"/>
      <c r="Q1073" s="42">
        <v>885</v>
      </c>
      <c r="R1073" s="42">
        <v>16.25</v>
      </c>
      <c r="S1073" s="42">
        <f t="shared" si="140"/>
        <v>6248.0999999999995</v>
      </c>
      <c r="T1073" s="96">
        <f t="shared" si="144"/>
        <v>14381.25</v>
      </c>
      <c r="U1073" s="72"/>
      <c r="V1073" s="72"/>
      <c r="W1073" s="73"/>
      <c r="X1073" s="42">
        <v>706.25</v>
      </c>
      <c r="Y1073" s="42">
        <f t="shared" si="141"/>
        <v>4986.1249999999991</v>
      </c>
      <c r="Z1073" s="42">
        <f t="shared" si="142"/>
        <v>101531.62499999999</v>
      </c>
      <c r="AA1073" s="42">
        <f t="shared" si="143"/>
        <v>49633.564999999981</v>
      </c>
    </row>
    <row r="1074" spans="1:27" hidden="1" x14ac:dyDescent="0.3">
      <c r="A1074" s="40">
        <v>161</v>
      </c>
      <c r="B1074" s="40" t="s">
        <v>385</v>
      </c>
      <c r="C1074" s="40" t="s">
        <v>412</v>
      </c>
      <c r="D1074" s="40" t="s">
        <v>383</v>
      </c>
      <c r="E1074" s="123" t="s">
        <v>431</v>
      </c>
      <c r="F1074" s="121" t="s">
        <v>169</v>
      </c>
      <c r="G1074" s="121" t="s">
        <v>170</v>
      </c>
      <c r="H1074" s="40">
        <v>35</v>
      </c>
      <c r="I1074" s="48">
        <v>43429</v>
      </c>
      <c r="J1074" s="48">
        <v>43461</v>
      </c>
      <c r="K1074" s="48">
        <v>43573</v>
      </c>
      <c r="L1074" s="49">
        <v>32</v>
      </c>
      <c r="M1074" s="49">
        <v>144</v>
      </c>
      <c r="N1074" s="40">
        <v>7351</v>
      </c>
      <c r="O1074" s="42">
        <f t="shared" si="145"/>
        <v>51898.060000000005</v>
      </c>
      <c r="P1074" s="121"/>
      <c r="Q1074" s="42">
        <v>925</v>
      </c>
      <c r="R1074" s="42">
        <v>16.25</v>
      </c>
      <c r="S1074" s="42">
        <f t="shared" si="140"/>
        <v>6530.4999999999991</v>
      </c>
      <c r="T1074" s="96">
        <f t="shared" si="144"/>
        <v>15031.25</v>
      </c>
      <c r="U1074" s="72"/>
      <c r="V1074" s="72"/>
      <c r="W1074" s="73"/>
      <c r="X1074" s="42">
        <v>605.5</v>
      </c>
      <c r="Y1074" s="42">
        <f t="shared" si="141"/>
        <v>4274.83</v>
      </c>
      <c r="Z1074" s="42">
        <f t="shared" si="142"/>
        <v>106120.62499999999</v>
      </c>
      <c r="AA1074" s="42">
        <f t="shared" si="143"/>
        <v>54222.564999999981</v>
      </c>
    </row>
    <row r="1075" spans="1:27" hidden="1" x14ac:dyDescent="0.3">
      <c r="A1075" s="40">
        <v>162</v>
      </c>
      <c r="B1075" s="40" t="s">
        <v>385</v>
      </c>
      <c r="C1075" s="40" t="s">
        <v>412</v>
      </c>
      <c r="D1075" s="40" t="s">
        <v>383</v>
      </c>
      <c r="E1075" s="123" t="s">
        <v>430</v>
      </c>
      <c r="F1075" s="121" t="s">
        <v>173</v>
      </c>
      <c r="G1075" s="121" t="s">
        <v>174</v>
      </c>
      <c r="H1075" s="40">
        <v>35</v>
      </c>
      <c r="I1075" s="48">
        <v>43430</v>
      </c>
      <c r="J1075" s="48">
        <v>43461</v>
      </c>
      <c r="K1075" s="48">
        <v>43581</v>
      </c>
      <c r="L1075" s="49">
        <v>31</v>
      </c>
      <c r="M1075" s="49">
        <v>151</v>
      </c>
      <c r="N1075" s="40">
        <v>7351</v>
      </c>
      <c r="O1075" s="42">
        <f t="shared" si="145"/>
        <v>51898.060000000005</v>
      </c>
      <c r="P1075" s="121"/>
      <c r="Q1075" s="42">
        <v>925</v>
      </c>
      <c r="R1075" s="42">
        <v>16.25</v>
      </c>
      <c r="S1075" s="42">
        <f t="shared" si="140"/>
        <v>6530.4999999999991</v>
      </c>
      <c r="T1075" s="96">
        <f t="shared" si="144"/>
        <v>15031.25</v>
      </c>
      <c r="U1075" s="72"/>
      <c r="V1075" s="72"/>
      <c r="W1075" s="73"/>
      <c r="X1075" s="42">
        <v>903.22580645161281</v>
      </c>
      <c r="Y1075" s="42">
        <f t="shared" si="141"/>
        <v>6376.7741935483864</v>
      </c>
      <c r="Z1075" s="42">
        <f t="shared" si="142"/>
        <v>106120.62499999999</v>
      </c>
      <c r="AA1075" s="42">
        <f t="shared" si="143"/>
        <v>54222.564999999981</v>
      </c>
    </row>
    <row r="1076" spans="1:27" hidden="1" x14ac:dyDescent="0.3">
      <c r="A1076" s="40">
        <v>163</v>
      </c>
      <c r="B1076" s="40" t="s">
        <v>385</v>
      </c>
      <c r="C1076" s="40" t="s">
        <v>412</v>
      </c>
      <c r="D1076" s="40" t="s">
        <v>383</v>
      </c>
      <c r="E1076" s="123" t="s">
        <v>429</v>
      </c>
      <c r="F1076" s="121" t="s">
        <v>175</v>
      </c>
      <c r="G1076" s="121" t="s">
        <v>176</v>
      </c>
      <c r="H1076" s="40">
        <v>35</v>
      </c>
      <c r="I1076" s="48">
        <v>43434</v>
      </c>
      <c r="J1076" s="48">
        <v>43462</v>
      </c>
      <c r="K1076" s="48">
        <v>43578</v>
      </c>
      <c r="L1076" s="49">
        <v>28</v>
      </c>
      <c r="M1076" s="49">
        <v>144</v>
      </c>
      <c r="N1076" s="40">
        <v>7451</v>
      </c>
      <c r="O1076" s="42">
        <f t="shared" si="145"/>
        <v>52604.06</v>
      </c>
      <c r="P1076" s="121"/>
      <c r="Q1076" s="42">
        <v>885</v>
      </c>
      <c r="R1076" s="42">
        <v>16.25</v>
      </c>
      <c r="S1076" s="42">
        <f t="shared" si="140"/>
        <v>6248.0999999999995</v>
      </c>
      <c r="T1076" s="96">
        <f t="shared" si="144"/>
        <v>14381.25</v>
      </c>
      <c r="U1076" s="72"/>
      <c r="V1076" s="72"/>
      <c r="W1076" s="73"/>
      <c r="X1076" s="42">
        <v>787.5</v>
      </c>
      <c r="Y1076" s="42">
        <f t="shared" si="141"/>
        <v>5559.75</v>
      </c>
      <c r="Z1076" s="42">
        <f t="shared" si="142"/>
        <v>101531.62499999999</v>
      </c>
      <c r="AA1076" s="42">
        <f t="shared" si="143"/>
        <v>48927.564999999988</v>
      </c>
    </row>
    <row r="1077" spans="1:27" hidden="1" x14ac:dyDescent="0.3">
      <c r="A1077" s="40">
        <v>164</v>
      </c>
      <c r="B1077" s="40" t="s">
        <v>385</v>
      </c>
      <c r="C1077" s="40" t="s">
        <v>412</v>
      </c>
      <c r="D1077" s="40" t="s">
        <v>383</v>
      </c>
      <c r="E1077" s="123" t="s">
        <v>428</v>
      </c>
      <c r="F1077" s="121" t="s">
        <v>177</v>
      </c>
      <c r="G1077" s="121" t="s">
        <v>178</v>
      </c>
      <c r="H1077" s="40">
        <v>35</v>
      </c>
      <c r="I1077" s="48">
        <v>43431</v>
      </c>
      <c r="J1077" s="48">
        <v>43463</v>
      </c>
      <c r="K1077" s="48">
        <v>43578</v>
      </c>
      <c r="L1077" s="49">
        <v>32</v>
      </c>
      <c r="M1077" s="49">
        <v>147</v>
      </c>
      <c r="N1077" s="40">
        <v>7351</v>
      </c>
      <c r="O1077" s="42">
        <f t="shared" si="145"/>
        <v>51898.060000000005</v>
      </c>
      <c r="P1077" s="121"/>
      <c r="Q1077" s="42">
        <v>885</v>
      </c>
      <c r="R1077" s="42">
        <v>16.25</v>
      </c>
      <c r="S1077" s="42">
        <f t="shared" si="140"/>
        <v>6248.0999999999995</v>
      </c>
      <c r="T1077" s="96">
        <f t="shared" si="144"/>
        <v>14381.25</v>
      </c>
      <c r="U1077" s="72"/>
      <c r="V1077" s="72"/>
      <c r="W1077" s="73"/>
      <c r="X1077" s="42">
        <v>983.5</v>
      </c>
      <c r="Y1077" s="42">
        <f t="shared" si="141"/>
        <v>6943.51</v>
      </c>
      <c r="Z1077" s="42">
        <f t="shared" si="142"/>
        <v>101531.62499999999</v>
      </c>
      <c r="AA1077" s="42">
        <f t="shared" si="143"/>
        <v>49633.564999999981</v>
      </c>
    </row>
    <row r="1078" spans="1:27" hidden="1" x14ac:dyDescent="0.3">
      <c r="A1078" s="40">
        <v>165</v>
      </c>
      <c r="B1078" s="40" t="s">
        <v>385</v>
      </c>
      <c r="C1078" s="40" t="s">
        <v>412</v>
      </c>
      <c r="D1078" s="40" t="s">
        <v>383</v>
      </c>
      <c r="E1078" s="123" t="s">
        <v>427</v>
      </c>
      <c r="F1078" s="121" t="s">
        <v>179</v>
      </c>
      <c r="G1078" s="121" t="s">
        <v>180</v>
      </c>
      <c r="H1078" s="40">
        <v>35</v>
      </c>
      <c r="I1078" s="48">
        <v>43434</v>
      </c>
      <c r="J1078" s="48">
        <v>43465</v>
      </c>
      <c r="K1078" s="48">
        <v>43574</v>
      </c>
      <c r="L1078" s="49">
        <v>31</v>
      </c>
      <c r="M1078" s="49">
        <v>140</v>
      </c>
      <c r="N1078" s="40">
        <v>7351</v>
      </c>
      <c r="O1078" s="42">
        <f t="shared" si="145"/>
        <v>51898.060000000005</v>
      </c>
      <c r="P1078" s="121"/>
      <c r="Q1078" s="42">
        <v>845</v>
      </c>
      <c r="R1078" s="42">
        <v>16.25</v>
      </c>
      <c r="S1078" s="42">
        <f t="shared" si="140"/>
        <v>5965.7</v>
      </c>
      <c r="T1078" s="96">
        <f t="shared" si="144"/>
        <v>13731.25</v>
      </c>
      <c r="U1078" s="72"/>
      <c r="V1078" s="72"/>
      <c r="W1078" s="73"/>
      <c r="X1078" s="42">
        <v>746.66666666666663</v>
      </c>
      <c r="Y1078" s="42">
        <f t="shared" si="141"/>
        <v>5271.4666666666662</v>
      </c>
      <c r="Z1078" s="42">
        <f t="shared" si="142"/>
        <v>96942.625</v>
      </c>
      <c r="AA1078" s="42">
        <f t="shared" si="143"/>
        <v>45044.564999999995</v>
      </c>
    </row>
    <row r="1079" spans="1:27" hidden="1" x14ac:dyDescent="0.3">
      <c r="A1079" s="40">
        <v>166</v>
      </c>
      <c r="B1079" s="40" t="s">
        <v>385</v>
      </c>
      <c r="C1079" s="40" t="s">
        <v>412</v>
      </c>
      <c r="D1079" s="40" t="s">
        <v>383</v>
      </c>
      <c r="E1079" s="123" t="s">
        <v>426</v>
      </c>
      <c r="F1079" s="121" t="s">
        <v>181</v>
      </c>
      <c r="G1079" s="121" t="s">
        <v>182</v>
      </c>
      <c r="H1079" s="40">
        <v>35</v>
      </c>
      <c r="I1079" s="48">
        <v>43434</v>
      </c>
      <c r="J1079" s="48">
        <v>43465</v>
      </c>
      <c r="K1079" s="48">
        <v>43579</v>
      </c>
      <c r="L1079" s="49">
        <v>31</v>
      </c>
      <c r="M1079" s="49">
        <v>145</v>
      </c>
      <c r="N1079" s="40">
        <v>7451</v>
      </c>
      <c r="O1079" s="42">
        <f t="shared" si="145"/>
        <v>52604.06</v>
      </c>
      <c r="P1079" s="121"/>
      <c r="Q1079" s="42">
        <v>875</v>
      </c>
      <c r="R1079" s="42">
        <v>16.25</v>
      </c>
      <c r="S1079" s="42">
        <f t="shared" si="140"/>
        <v>6177.5</v>
      </c>
      <c r="T1079" s="96">
        <f t="shared" si="144"/>
        <v>14218.75</v>
      </c>
      <c r="U1079" s="72"/>
      <c r="V1079" s="72"/>
      <c r="W1079" s="73"/>
      <c r="X1079" s="42">
        <v>847</v>
      </c>
      <c r="Y1079" s="42">
        <f t="shared" si="141"/>
        <v>5979.82</v>
      </c>
      <c r="Z1079" s="42">
        <f t="shared" si="142"/>
        <v>100384.375</v>
      </c>
      <c r="AA1079" s="42">
        <f t="shared" si="143"/>
        <v>47780.315000000002</v>
      </c>
    </row>
    <row r="1080" spans="1:27" hidden="1" x14ac:dyDescent="0.3">
      <c r="A1080" s="40">
        <v>167</v>
      </c>
      <c r="B1080" s="40" t="s">
        <v>385</v>
      </c>
      <c r="C1080" s="40" t="s">
        <v>412</v>
      </c>
      <c r="D1080" s="40" t="s">
        <v>383</v>
      </c>
      <c r="E1080" s="123" t="s">
        <v>425</v>
      </c>
      <c r="F1080" s="121" t="s">
        <v>183</v>
      </c>
      <c r="G1080" s="121" t="s">
        <v>178</v>
      </c>
      <c r="H1080" s="40">
        <v>35</v>
      </c>
      <c r="I1080" s="48">
        <v>43430</v>
      </c>
      <c r="J1080" s="48">
        <v>43462</v>
      </c>
      <c r="K1080" s="48">
        <v>43579</v>
      </c>
      <c r="L1080" s="49">
        <v>32</v>
      </c>
      <c r="M1080" s="49">
        <v>149</v>
      </c>
      <c r="N1080" s="40">
        <v>7451</v>
      </c>
      <c r="O1080" s="42">
        <f t="shared" si="145"/>
        <v>52604.06</v>
      </c>
      <c r="P1080" s="121"/>
      <c r="Q1080" s="42">
        <v>825</v>
      </c>
      <c r="R1080" s="42">
        <v>16.25</v>
      </c>
      <c r="S1080" s="42">
        <f t="shared" si="140"/>
        <v>5824.5</v>
      </c>
      <c r="T1080" s="96">
        <f t="shared" si="144"/>
        <v>13406.25</v>
      </c>
      <c r="U1080" s="72"/>
      <c r="V1080" s="72"/>
      <c r="W1080" s="73"/>
      <c r="X1080" s="42">
        <v>896</v>
      </c>
      <c r="Y1080" s="42">
        <f t="shared" si="141"/>
        <v>6325.76</v>
      </c>
      <c r="Z1080" s="42">
        <f t="shared" si="142"/>
        <v>94648.125</v>
      </c>
      <c r="AA1080" s="42">
        <f t="shared" si="143"/>
        <v>42044.065000000002</v>
      </c>
    </row>
    <row r="1081" spans="1:27" hidden="1" x14ac:dyDescent="0.3">
      <c r="A1081" s="40">
        <v>168</v>
      </c>
      <c r="B1081" s="40" t="s">
        <v>385</v>
      </c>
      <c r="C1081" s="40" t="s">
        <v>412</v>
      </c>
      <c r="D1081" s="40" t="s">
        <v>383</v>
      </c>
      <c r="E1081" s="123" t="s">
        <v>424</v>
      </c>
      <c r="F1081" s="121" t="s">
        <v>181</v>
      </c>
      <c r="G1081" s="121" t="s">
        <v>184</v>
      </c>
      <c r="H1081" s="40">
        <v>35</v>
      </c>
      <c r="I1081" s="48">
        <v>43432</v>
      </c>
      <c r="J1081" s="48">
        <v>43461</v>
      </c>
      <c r="K1081" s="48">
        <v>43573</v>
      </c>
      <c r="L1081" s="49">
        <v>29</v>
      </c>
      <c r="M1081" s="49">
        <v>141</v>
      </c>
      <c r="N1081" s="40">
        <v>7451</v>
      </c>
      <c r="O1081" s="42">
        <f t="shared" si="145"/>
        <v>52604.06</v>
      </c>
      <c r="P1081" s="121"/>
      <c r="Q1081" s="42">
        <v>370</v>
      </c>
      <c r="R1081" s="42">
        <v>16.25</v>
      </c>
      <c r="S1081" s="42">
        <f t="shared" si="140"/>
        <v>2612.1999999999998</v>
      </c>
      <c r="T1081" s="96">
        <f t="shared" ref="T1081:T1112" si="146">R1081*Q1081</f>
        <v>6012.5</v>
      </c>
      <c r="U1081" s="72"/>
      <c r="V1081" s="72"/>
      <c r="W1081" s="73"/>
      <c r="X1081" s="42">
        <v>843.5</v>
      </c>
      <c r="Y1081" s="42">
        <f t="shared" si="141"/>
        <v>5955.1100000000006</v>
      </c>
      <c r="Z1081" s="42">
        <f t="shared" si="142"/>
        <v>42448.25</v>
      </c>
      <c r="AA1081" s="42">
        <f t="shared" si="143"/>
        <v>-10155.809999999998</v>
      </c>
    </row>
    <row r="1082" spans="1:27" hidden="1" x14ac:dyDescent="0.3">
      <c r="A1082" s="40">
        <v>169</v>
      </c>
      <c r="B1082" s="40" t="s">
        <v>385</v>
      </c>
      <c r="C1082" s="40" t="s">
        <v>412</v>
      </c>
      <c r="D1082" s="40" t="s">
        <v>383</v>
      </c>
      <c r="E1082" s="123" t="s">
        <v>423</v>
      </c>
      <c r="F1082" s="121" t="s">
        <v>185</v>
      </c>
      <c r="G1082" s="121" t="s">
        <v>186</v>
      </c>
      <c r="H1082" s="40">
        <v>35</v>
      </c>
      <c r="I1082" s="48">
        <v>43431</v>
      </c>
      <c r="J1082" s="48">
        <v>43463</v>
      </c>
      <c r="K1082" s="48">
        <v>43578</v>
      </c>
      <c r="L1082" s="49">
        <v>32</v>
      </c>
      <c r="M1082" s="49">
        <v>147</v>
      </c>
      <c r="N1082" s="40">
        <v>7451</v>
      </c>
      <c r="O1082" s="42">
        <f t="shared" si="145"/>
        <v>52604.06</v>
      </c>
      <c r="P1082" s="121"/>
      <c r="Q1082" s="42">
        <v>370</v>
      </c>
      <c r="R1082" s="42">
        <v>16.25</v>
      </c>
      <c r="S1082" s="42">
        <f t="shared" si="140"/>
        <v>2612.1999999999998</v>
      </c>
      <c r="T1082" s="96">
        <f t="shared" si="146"/>
        <v>6012.5</v>
      </c>
      <c r="U1082" s="72"/>
      <c r="V1082" s="72"/>
      <c r="W1082" s="73"/>
      <c r="X1082" s="42">
        <v>562.79999999999995</v>
      </c>
      <c r="Y1082" s="42">
        <f t="shared" si="141"/>
        <v>3973.3679999999995</v>
      </c>
      <c r="Z1082" s="42">
        <f t="shared" si="142"/>
        <v>42448.25</v>
      </c>
      <c r="AA1082" s="42">
        <f t="shared" si="143"/>
        <v>-10155.809999999998</v>
      </c>
    </row>
    <row r="1083" spans="1:27" hidden="1" x14ac:dyDescent="0.3">
      <c r="A1083" s="40">
        <v>170</v>
      </c>
      <c r="B1083" s="40" t="s">
        <v>385</v>
      </c>
      <c r="C1083" s="40" t="s">
        <v>412</v>
      </c>
      <c r="D1083" s="40" t="s">
        <v>383</v>
      </c>
      <c r="E1083" s="123" t="s">
        <v>422</v>
      </c>
      <c r="F1083" s="121" t="s">
        <v>187</v>
      </c>
      <c r="G1083" s="121" t="s">
        <v>188</v>
      </c>
      <c r="H1083" s="40">
        <v>35</v>
      </c>
      <c r="I1083" s="48">
        <v>43433</v>
      </c>
      <c r="J1083" s="48">
        <v>43465</v>
      </c>
      <c r="K1083" s="48">
        <v>43580</v>
      </c>
      <c r="L1083" s="49">
        <v>32</v>
      </c>
      <c r="M1083" s="49">
        <v>147</v>
      </c>
      <c r="N1083" s="40">
        <v>7351</v>
      </c>
      <c r="O1083" s="42">
        <f t="shared" si="145"/>
        <v>51898.060000000005</v>
      </c>
      <c r="P1083" s="121"/>
      <c r="Q1083" s="42">
        <v>925</v>
      </c>
      <c r="R1083" s="42">
        <v>16.25</v>
      </c>
      <c r="S1083" s="42">
        <f t="shared" si="140"/>
        <v>6530.4999999999991</v>
      </c>
      <c r="T1083" s="96">
        <f t="shared" si="146"/>
        <v>15031.25</v>
      </c>
      <c r="U1083" s="72"/>
      <c r="V1083" s="72"/>
      <c r="W1083" s="73"/>
      <c r="X1083" s="42">
        <v>847</v>
      </c>
      <c r="Y1083" s="42">
        <f t="shared" si="141"/>
        <v>5979.82</v>
      </c>
      <c r="Z1083" s="42">
        <f t="shared" si="142"/>
        <v>106120.62499999999</v>
      </c>
      <c r="AA1083" s="42">
        <f t="shared" si="143"/>
        <v>54222.564999999981</v>
      </c>
    </row>
    <row r="1084" spans="1:27" hidden="1" x14ac:dyDescent="0.3">
      <c r="A1084" s="40">
        <v>171</v>
      </c>
      <c r="B1084" s="40" t="s">
        <v>385</v>
      </c>
      <c r="C1084" s="40" t="s">
        <v>412</v>
      </c>
      <c r="D1084" s="40" t="s">
        <v>383</v>
      </c>
      <c r="E1084" s="123" t="s">
        <v>421</v>
      </c>
      <c r="F1084" s="121" t="s">
        <v>189</v>
      </c>
      <c r="G1084" s="121" t="s">
        <v>190</v>
      </c>
      <c r="H1084" s="40">
        <v>35</v>
      </c>
      <c r="I1084" s="48">
        <v>43434</v>
      </c>
      <c r="J1084" s="48">
        <v>43465</v>
      </c>
      <c r="K1084" s="48">
        <v>43584</v>
      </c>
      <c r="L1084" s="49">
        <v>31</v>
      </c>
      <c r="M1084" s="49">
        <v>150</v>
      </c>
      <c r="N1084" s="40">
        <v>7351</v>
      </c>
      <c r="O1084" s="42">
        <f t="shared" si="145"/>
        <v>51898.060000000005</v>
      </c>
      <c r="P1084" s="121"/>
      <c r="Q1084" s="42">
        <v>810</v>
      </c>
      <c r="R1084" s="42">
        <v>16.25</v>
      </c>
      <c r="S1084" s="42">
        <f t="shared" si="140"/>
        <v>5718.5999999999995</v>
      </c>
      <c r="T1084" s="96">
        <f t="shared" si="146"/>
        <v>13162.5</v>
      </c>
      <c r="U1084" s="72"/>
      <c r="V1084" s="72"/>
      <c r="W1084" s="73"/>
      <c r="X1084" s="42">
        <v>805</v>
      </c>
      <c r="Y1084" s="42">
        <f t="shared" si="141"/>
        <v>5683.3</v>
      </c>
      <c r="Z1084" s="42">
        <f t="shared" si="142"/>
        <v>92927.249999999985</v>
      </c>
      <c r="AA1084" s="42">
        <f t="shared" si="143"/>
        <v>41029.189999999981</v>
      </c>
    </row>
    <row r="1085" spans="1:27" hidden="1" x14ac:dyDescent="0.3">
      <c r="A1085" s="40">
        <v>172</v>
      </c>
      <c r="B1085" s="40" t="s">
        <v>385</v>
      </c>
      <c r="C1085" s="40" t="s">
        <v>412</v>
      </c>
      <c r="D1085" s="40" t="s">
        <v>383</v>
      </c>
      <c r="E1085" s="123" t="s">
        <v>420</v>
      </c>
      <c r="F1085" s="121" t="s">
        <v>191</v>
      </c>
      <c r="G1085" s="121" t="s">
        <v>192</v>
      </c>
      <c r="H1085" s="40">
        <v>35</v>
      </c>
      <c r="I1085" s="48">
        <v>43431</v>
      </c>
      <c r="J1085" s="48">
        <v>43462</v>
      </c>
      <c r="K1085" s="48">
        <v>43575</v>
      </c>
      <c r="L1085" s="49">
        <v>31</v>
      </c>
      <c r="M1085" s="49">
        <v>144</v>
      </c>
      <c r="N1085" s="40">
        <v>7351</v>
      </c>
      <c r="O1085" s="42">
        <f t="shared" si="145"/>
        <v>51898.060000000005</v>
      </c>
      <c r="P1085" s="121"/>
      <c r="Q1085" s="42">
        <v>895</v>
      </c>
      <c r="R1085" s="42">
        <v>16.25</v>
      </c>
      <c r="S1085" s="42">
        <f t="shared" si="140"/>
        <v>6318.7</v>
      </c>
      <c r="T1085" s="96">
        <f t="shared" si="146"/>
        <v>14543.75</v>
      </c>
      <c r="U1085" s="72"/>
      <c r="V1085" s="72"/>
      <c r="W1085" s="73"/>
      <c r="X1085" s="42">
        <v>751.33333333333326</v>
      </c>
      <c r="Y1085" s="42">
        <f t="shared" si="141"/>
        <v>5304.413333333333</v>
      </c>
      <c r="Z1085" s="42">
        <f t="shared" si="142"/>
        <v>102678.875</v>
      </c>
      <c r="AA1085" s="42">
        <f t="shared" si="143"/>
        <v>50780.814999999995</v>
      </c>
    </row>
    <row r="1086" spans="1:27" hidden="1" x14ac:dyDescent="0.3">
      <c r="A1086" s="40">
        <v>173</v>
      </c>
      <c r="B1086" s="40" t="s">
        <v>385</v>
      </c>
      <c r="C1086" s="40" t="s">
        <v>412</v>
      </c>
      <c r="D1086" s="40" t="s">
        <v>383</v>
      </c>
      <c r="E1086" s="123" t="s">
        <v>419</v>
      </c>
      <c r="F1086" s="121" t="s">
        <v>193</v>
      </c>
      <c r="G1086" s="121" t="s">
        <v>194</v>
      </c>
      <c r="H1086" s="40">
        <v>35</v>
      </c>
      <c r="I1086" s="48">
        <v>43429</v>
      </c>
      <c r="J1086" s="48">
        <v>43461</v>
      </c>
      <c r="K1086" s="48">
        <v>43573</v>
      </c>
      <c r="L1086" s="49">
        <v>32</v>
      </c>
      <c r="M1086" s="49">
        <v>144</v>
      </c>
      <c r="N1086" s="40">
        <v>7351</v>
      </c>
      <c r="O1086" s="42">
        <f t="shared" si="145"/>
        <v>51898.060000000005</v>
      </c>
      <c r="P1086" s="121"/>
      <c r="Q1086" s="42">
        <v>485</v>
      </c>
      <c r="R1086" s="42">
        <v>16.25</v>
      </c>
      <c r="S1086" s="42">
        <f t="shared" si="140"/>
        <v>3424.1</v>
      </c>
      <c r="T1086" s="96">
        <f t="shared" si="146"/>
        <v>7881.25</v>
      </c>
      <c r="U1086" s="72"/>
      <c r="V1086" s="72"/>
      <c r="W1086" s="73"/>
      <c r="X1086" s="42">
        <v>836.5</v>
      </c>
      <c r="Y1086" s="42">
        <f t="shared" si="141"/>
        <v>5905.69</v>
      </c>
      <c r="Z1086" s="42">
        <f t="shared" si="142"/>
        <v>55641.625</v>
      </c>
      <c r="AA1086" s="42">
        <f t="shared" si="143"/>
        <v>3743.5649999999951</v>
      </c>
    </row>
    <row r="1087" spans="1:27" hidden="1" x14ac:dyDescent="0.3">
      <c r="A1087" s="40">
        <v>174</v>
      </c>
      <c r="B1087" s="40" t="s">
        <v>385</v>
      </c>
      <c r="C1087" s="40" t="s">
        <v>412</v>
      </c>
      <c r="D1087" s="40" t="s">
        <v>383</v>
      </c>
      <c r="E1087" s="123" t="s">
        <v>418</v>
      </c>
      <c r="F1087" s="121" t="s">
        <v>195</v>
      </c>
      <c r="G1087" s="121" t="s">
        <v>196</v>
      </c>
      <c r="H1087" s="40">
        <v>35</v>
      </c>
      <c r="I1087" s="48">
        <v>43429</v>
      </c>
      <c r="J1087" s="48">
        <v>43461</v>
      </c>
      <c r="K1087" s="48">
        <v>43582</v>
      </c>
      <c r="L1087" s="49">
        <v>32</v>
      </c>
      <c r="M1087" s="49">
        <v>153</v>
      </c>
      <c r="N1087" s="40">
        <v>7251</v>
      </c>
      <c r="O1087" s="42">
        <f t="shared" si="145"/>
        <v>51192.06</v>
      </c>
      <c r="P1087" s="121"/>
      <c r="Q1087" s="42">
        <v>1045</v>
      </c>
      <c r="R1087" s="42">
        <v>16.25</v>
      </c>
      <c r="S1087" s="42">
        <f t="shared" si="140"/>
        <v>7377.7</v>
      </c>
      <c r="T1087" s="96">
        <f t="shared" si="146"/>
        <v>16981.25</v>
      </c>
      <c r="U1087" s="72"/>
      <c r="V1087" s="72"/>
      <c r="W1087" s="73"/>
      <c r="X1087" s="42">
        <v>511</v>
      </c>
      <c r="Y1087" s="42">
        <f t="shared" si="141"/>
        <v>3607.66</v>
      </c>
      <c r="Z1087" s="42">
        <f t="shared" si="142"/>
        <v>119887.625</v>
      </c>
      <c r="AA1087" s="42">
        <f t="shared" si="143"/>
        <v>68695.565000000002</v>
      </c>
    </row>
    <row r="1088" spans="1:27" hidden="1" x14ac:dyDescent="0.3">
      <c r="A1088" s="40">
        <v>175</v>
      </c>
      <c r="B1088" s="40" t="s">
        <v>385</v>
      </c>
      <c r="C1088" s="40" t="s">
        <v>412</v>
      </c>
      <c r="D1088" s="40" t="s">
        <v>383</v>
      </c>
      <c r="E1088" s="123" t="s">
        <v>417</v>
      </c>
      <c r="F1088" s="121" t="s">
        <v>197</v>
      </c>
      <c r="G1088" s="121" t="s">
        <v>198</v>
      </c>
      <c r="H1088" s="40">
        <v>35</v>
      </c>
      <c r="I1088" s="48">
        <v>43429</v>
      </c>
      <c r="J1088" s="48">
        <v>43461</v>
      </c>
      <c r="K1088" s="48">
        <v>43578</v>
      </c>
      <c r="L1088" s="49">
        <v>32</v>
      </c>
      <c r="M1088" s="49">
        <v>149</v>
      </c>
      <c r="N1088" s="40">
        <v>7351</v>
      </c>
      <c r="O1088" s="42">
        <f t="shared" si="145"/>
        <v>51898.060000000005</v>
      </c>
      <c r="P1088" s="121"/>
      <c r="Q1088" s="42">
        <v>635</v>
      </c>
      <c r="R1088" s="42">
        <v>16.25</v>
      </c>
      <c r="S1088" s="42">
        <f t="shared" si="140"/>
        <v>4483.0999999999995</v>
      </c>
      <c r="T1088" s="96">
        <f t="shared" si="146"/>
        <v>10318.75</v>
      </c>
      <c r="U1088" s="72"/>
      <c r="V1088" s="72"/>
      <c r="W1088" s="73"/>
      <c r="X1088" s="42">
        <v>679</v>
      </c>
      <c r="Y1088" s="42">
        <f t="shared" si="141"/>
        <v>4793.74</v>
      </c>
      <c r="Z1088" s="42">
        <f t="shared" si="142"/>
        <v>72850.374999999985</v>
      </c>
      <c r="AA1088" s="42">
        <f t="shared" si="143"/>
        <v>20952.314999999981</v>
      </c>
    </row>
    <row r="1089" spans="1:28" hidden="1" x14ac:dyDescent="0.3">
      <c r="A1089" s="40">
        <v>176</v>
      </c>
      <c r="B1089" s="40" t="s">
        <v>385</v>
      </c>
      <c r="C1089" s="40" t="s">
        <v>412</v>
      </c>
      <c r="D1089" s="40" t="s">
        <v>383</v>
      </c>
      <c r="E1089" s="123" t="s">
        <v>416</v>
      </c>
      <c r="F1089" s="121" t="s">
        <v>199</v>
      </c>
      <c r="G1089" s="121" t="s">
        <v>200</v>
      </c>
      <c r="H1089" s="40">
        <v>35</v>
      </c>
      <c r="I1089" s="48">
        <v>43432</v>
      </c>
      <c r="J1089" s="48">
        <v>43465</v>
      </c>
      <c r="K1089" s="48">
        <v>43583</v>
      </c>
      <c r="L1089" s="49">
        <v>33</v>
      </c>
      <c r="M1089" s="49">
        <v>151</v>
      </c>
      <c r="N1089" s="40">
        <v>7851</v>
      </c>
      <c r="O1089" s="42">
        <f t="shared" si="145"/>
        <v>55428.06</v>
      </c>
      <c r="P1089" s="121"/>
      <c r="Q1089" s="42">
        <v>970</v>
      </c>
      <c r="R1089" s="42">
        <v>16.25</v>
      </c>
      <c r="S1089" s="42">
        <f t="shared" si="140"/>
        <v>6848.2</v>
      </c>
      <c r="T1089" s="96">
        <f t="shared" si="146"/>
        <v>15762.5</v>
      </c>
      <c r="U1089" s="72"/>
      <c r="V1089" s="72"/>
      <c r="W1089" s="73"/>
      <c r="X1089" s="42">
        <v>728</v>
      </c>
      <c r="Y1089" s="42">
        <f t="shared" si="141"/>
        <v>5139.68</v>
      </c>
      <c r="Z1089" s="42">
        <f t="shared" si="142"/>
        <v>111283.25</v>
      </c>
      <c r="AA1089" s="42">
        <f t="shared" si="143"/>
        <v>55855.19</v>
      </c>
    </row>
    <row r="1090" spans="1:28" hidden="1" x14ac:dyDescent="0.3">
      <c r="A1090" s="40">
        <v>177</v>
      </c>
      <c r="B1090" s="40" t="s">
        <v>385</v>
      </c>
      <c r="C1090" s="40" t="s">
        <v>412</v>
      </c>
      <c r="D1090" s="40" t="s">
        <v>383</v>
      </c>
      <c r="E1090" s="123" t="s">
        <v>415</v>
      </c>
      <c r="F1090" s="121" t="s">
        <v>201</v>
      </c>
      <c r="G1090" s="121" t="s">
        <v>202</v>
      </c>
      <c r="H1090" s="40">
        <v>35</v>
      </c>
      <c r="I1090" s="48">
        <v>43431</v>
      </c>
      <c r="J1090" s="48">
        <v>43463</v>
      </c>
      <c r="K1090" s="48">
        <v>43578</v>
      </c>
      <c r="L1090" s="49">
        <v>32</v>
      </c>
      <c r="M1090" s="49">
        <v>147</v>
      </c>
      <c r="N1090" s="40">
        <v>7851</v>
      </c>
      <c r="O1090" s="42">
        <f t="shared" si="145"/>
        <v>55428.06</v>
      </c>
      <c r="P1090" s="121"/>
      <c r="Q1090" s="42">
        <v>1040</v>
      </c>
      <c r="R1090" s="42">
        <v>16.25</v>
      </c>
      <c r="S1090" s="42">
        <f t="shared" ref="S1090:S1153" si="147">(Q1090/H1090)*247.1</f>
        <v>7342.4</v>
      </c>
      <c r="T1090" s="96">
        <f t="shared" si="146"/>
        <v>16900</v>
      </c>
      <c r="U1090" s="72"/>
      <c r="V1090" s="72"/>
      <c r="W1090" s="73"/>
      <c r="X1090" s="42">
        <v>680</v>
      </c>
      <c r="Y1090" s="42">
        <f t="shared" ref="Y1090:Y1153" si="148">(X1090/H1090)*247.1</f>
        <v>4800.7999999999993</v>
      </c>
      <c r="Z1090" s="42">
        <f t="shared" ref="Z1090:Z1153" si="149">S1090*R1090</f>
        <v>119314</v>
      </c>
      <c r="AA1090" s="42">
        <f t="shared" ref="AA1090:AA1153" si="150">Z1090-O1090</f>
        <v>63885.94</v>
      </c>
    </row>
    <row r="1091" spans="1:28" hidden="1" x14ac:dyDescent="0.3">
      <c r="A1091" s="40">
        <v>178</v>
      </c>
      <c r="B1091" s="40" t="s">
        <v>385</v>
      </c>
      <c r="C1091" s="40" t="s">
        <v>412</v>
      </c>
      <c r="D1091" s="40" t="s">
        <v>383</v>
      </c>
      <c r="E1091" s="123" t="s">
        <v>414</v>
      </c>
      <c r="F1091" s="121" t="s">
        <v>203</v>
      </c>
      <c r="G1091" s="121" t="s">
        <v>204</v>
      </c>
      <c r="H1091" s="40">
        <v>35</v>
      </c>
      <c r="I1091" s="48">
        <v>43432</v>
      </c>
      <c r="J1091" s="48">
        <v>43463</v>
      </c>
      <c r="K1091" s="48">
        <v>43579</v>
      </c>
      <c r="L1091" s="49">
        <v>31</v>
      </c>
      <c r="M1091" s="49">
        <v>147</v>
      </c>
      <c r="N1091" s="67">
        <v>7851</v>
      </c>
      <c r="O1091" s="42">
        <f t="shared" si="145"/>
        <v>55428.06</v>
      </c>
      <c r="P1091" s="121"/>
      <c r="Q1091" s="42">
        <v>750</v>
      </c>
      <c r="R1091" s="42">
        <v>16.25</v>
      </c>
      <c r="S1091" s="42">
        <f t="shared" si="147"/>
        <v>5294.9999999999991</v>
      </c>
      <c r="T1091" s="96">
        <f t="shared" si="146"/>
        <v>12187.5</v>
      </c>
      <c r="U1091" s="72"/>
      <c r="V1091" s="72"/>
      <c r="W1091" s="73"/>
      <c r="X1091" s="42">
        <v>980</v>
      </c>
      <c r="Y1091" s="42">
        <f t="shared" si="148"/>
        <v>6918.8</v>
      </c>
      <c r="Z1091" s="42">
        <f t="shared" si="149"/>
        <v>86043.749999999985</v>
      </c>
      <c r="AA1091" s="42">
        <f t="shared" si="150"/>
        <v>30615.689999999988</v>
      </c>
      <c r="AB1091" s="40" t="s">
        <v>825</v>
      </c>
    </row>
    <row r="1092" spans="1:28" hidden="1" x14ac:dyDescent="0.3">
      <c r="A1092" s="40">
        <v>179</v>
      </c>
      <c r="B1092" s="40" t="s">
        <v>385</v>
      </c>
      <c r="C1092" s="40" t="s">
        <v>412</v>
      </c>
      <c r="D1092" s="40" t="s">
        <v>383</v>
      </c>
      <c r="E1092" s="123" t="s">
        <v>413</v>
      </c>
      <c r="F1092" s="121" t="s">
        <v>205</v>
      </c>
      <c r="G1092" s="121" t="s">
        <v>206</v>
      </c>
      <c r="H1092" s="40">
        <v>35</v>
      </c>
      <c r="I1092" s="48">
        <v>43431</v>
      </c>
      <c r="J1092" s="48">
        <v>43462</v>
      </c>
      <c r="K1092" s="48">
        <v>43578</v>
      </c>
      <c r="L1092" s="49">
        <v>31</v>
      </c>
      <c r="M1092" s="49">
        <v>147</v>
      </c>
      <c r="N1092" s="40">
        <v>7851</v>
      </c>
      <c r="O1092" s="42">
        <f t="shared" si="145"/>
        <v>55428.06</v>
      </c>
      <c r="P1092" s="121"/>
      <c r="Q1092" s="42">
        <v>1280</v>
      </c>
      <c r="R1092" s="42">
        <v>16.25</v>
      </c>
      <c r="S1092" s="42">
        <f t="shared" si="147"/>
        <v>9036.7999999999993</v>
      </c>
      <c r="T1092" s="96">
        <f t="shared" si="146"/>
        <v>20800</v>
      </c>
      <c r="U1092" s="72"/>
      <c r="V1092" s="72"/>
      <c r="W1092" s="73"/>
      <c r="X1092" s="42">
        <v>672</v>
      </c>
      <c r="Y1092" s="42">
        <f t="shared" si="148"/>
        <v>4744.32</v>
      </c>
      <c r="Z1092" s="42">
        <f t="shared" si="149"/>
        <v>146848</v>
      </c>
      <c r="AA1092" s="42">
        <f t="shared" si="150"/>
        <v>91419.94</v>
      </c>
    </row>
    <row r="1093" spans="1:28" hidden="1" x14ac:dyDescent="0.3">
      <c r="A1093" s="40">
        <v>180</v>
      </c>
      <c r="B1093" s="40" t="s">
        <v>385</v>
      </c>
      <c r="C1093" s="40" t="s">
        <v>412</v>
      </c>
      <c r="D1093" s="40" t="s">
        <v>383</v>
      </c>
      <c r="E1093" s="123" t="s">
        <v>411</v>
      </c>
      <c r="F1093" s="121" t="s">
        <v>208</v>
      </c>
      <c r="G1093" s="121" t="s">
        <v>209</v>
      </c>
      <c r="H1093" s="40">
        <v>35</v>
      </c>
      <c r="I1093" s="48">
        <v>43433</v>
      </c>
      <c r="J1093" s="48">
        <v>43462</v>
      </c>
      <c r="K1093" s="48">
        <v>43578</v>
      </c>
      <c r="L1093" s="49">
        <v>29</v>
      </c>
      <c r="M1093" s="49">
        <v>145</v>
      </c>
      <c r="N1093" s="40">
        <v>7851</v>
      </c>
      <c r="O1093" s="42">
        <f t="shared" si="145"/>
        <v>55428.06</v>
      </c>
      <c r="P1093" s="121"/>
      <c r="Q1093" s="42">
        <v>925</v>
      </c>
      <c r="R1093" s="42">
        <v>16.25</v>
      </c>
      <c r="S1093" s="42">
        <f t="shared" si="147"/>
        <v>6530.4999999999991</v>
      </c>
      <c r="T1093" s="96">
        <f t="shared" si="146"/>
        <v>15031.25</v>
      </c>
      <c r="U1093" s="72"/>
      <c r="V1093" s="72"/>
      <c r="W1093" s="73"/>
      <c r="X1093" s="42">
        <v>672</v>
      </c>
      <c r="Y1093" s="42">
        <f t="shared" si="148"/>
        <v>4744.32</v>
      </c>
      <c r="Z1093" s="42">
        <f t="shared" si="149"/>
        <v>106120.62499999999</v>
      </c>
      <c r="AA1093" s="42">
        <f t="shared" si="150"/>
        <v>50692.564999999988</v>
      </c>
    </row>
    <row r="1094" spans="1:28" hidden="1" x14ac:dyDescent="0.3">
      <c r="A1094" s="40">
        <v>181</v>
      </c>
      <c r="B1094" s="40" t="s">
        <v>385</v>
      </c>
      <c r="C1094" s="40" t="s">
        <v>384</v>
      </c>
      <c r="D1094" s="40" t="s">
        <v>383</v>
      </c>
      <c r="E1094" s="123" t="s">
        <v>410</v>
      </c>
      <c r="F1094" s="121" t="s">
        <v>210</v>
      </c>
      <c r="G1094" s="121" t="s">
        <v>211</v>
      </c>
      <c r="H1094" s="40">
        <v>35</v>
      </c>
      <c r="I1094" s="48">
        <v>43432</v>
      </c>
      <c r="J1094" s="48">
        <v>43462</v>
      </c>
      <c r="K1094" s="48">
        <v>43573</v>
      </c>
      <c r="L1094" s="49">
        <v>30</v>
      </c>
      <c r="M1094" s="49">
        <v>141</v>
      </c>
      <c r="N1094" s="40">
        <v>7251</v>
      </c>
      <c r="O1094" s="42">
        <f t="shared" si="145"/>
        <v>51192.06</v>
      </c>
      <c r="P1094" s="121"/>
      <c r="Q1094" s="42">
        <v>825</v>
      </c>
      <c r="R1094" s="42">
        <v>16.25</v>
      </c>
      <c r="S1094" s="42">
        <f t="shared" si="147"/>
        <v>5824.5</v>
      </c>
      <c r="T1094" s="96">
        <f t="shared" si="146"/>
        <v>13406.25</v>
      </c>
      <c r="U1094" s="72"/>
      <c r="V1094" s="72"/>
      <c r="W1094" s="73"/>
      <c r="X1094" s="42">
        <v>429.54545454545456</v>
      </c>
      <c r="Y1094" s="42">
        <f t="shared" si="148"/>
        <v>3032.590909090909</v>
      </c>
      <c r="Z1094" s="42">
        <f t="shared" si="149"/>
        <v>94648.125</v>
      </c>
      <c r="AA1094" s="42">
        <f t="shared" si="150"/>
        <v>43456.065000000002</v>
      </c>
    </row>
    <row r="1095" spans="1:28" hidden="1" x14ac:dyDescent="0.3">
      <c r="A1095" s="40">
        <v>182</v>
      </c>
      <c r="B1095" s="40" t="s">
        <v>385</v>
      </c>
      <c r="C1095" s="40" t="s">
        <v>384</v>
      </c>
      <c r="D1095" s="40" t="s">
        <v>383</v>
      </c>
      <c r="E1095" s="123" t="s">
        <v>409</v>
      </c>
      <c r="F1095" s="121" t="s">
        <v>212</v>
      </c>
      <c r="G1095" s="121" t="s">
        <v>213</v>
      </c>
      <c r="H1095" s="40">
        <v>35</v>
      </c>
      <c r="I1095" s="48">
        <v>43430</v>
      </c>
      <c r="J1095" s="48">
        <v>43462</v>
      </c>
      <c r="K1095" s="48">
        <v>43570</v>
      </c>
      <c r="L1095" s="49">
        <v>32</v>
      </c>
      <c r="M1095" s="49">
        <v>140</v>
      </c>
      <c r="N1095" s="40">
        <v>7486</v>
      </c>
      <c r="O1095" s="42">
        <f t="shared" si="145"/>
        <v>52851.159999999996</v>
      </c>
      <c r="P1095" s="121"/>
      <c r="Q1095" s="42">
        <v>820</v>
      </c>
      <c r="R1095" s="42">
        <v>16.25</v>
      </c>
      <c r="S1095" s="42">
        <f t="shared" si="147"/>
        <v>5789.2</v>
      </c>
      <c r="T1095" s="96">
        <f t="shared" si="146"/>
        <v>13325</v>
      </c>
      <c r="U1095" s="72"/>
      <c r="V1095" s="72"/>
      <c r="W1095" s="73"/>
      <c r="X1095" s="42">
        <v>416.5</v>
      </c>
      <c r="Y1095" s="42">
        <f t="shared" si="148"/>
        <v>2940.4900000000002</v>
      </c>
      <c r="Z1095" s="42">
        <f t="shared" si="149"/>
        <v>94074.5</v>
      </c>
      <c r="AA1095" s="42">
        <f t="shared" si="150"/>
        <v>41223.340000000004</v>
      </c>
    </row>
    <row r="1096" spans="1:28" hidden="1" x14ac:dyDescent="0.3">
      <c r="A1096" s="40">
        <v>183</v>
      </c>
      <c r="B1096" s="40" t="s">
        <v>385</v>
      </c>
      <c r="C1096" s="40" t="s">
        <v>384</v>
      </c>
      <c r="D1096" s="40" t="s">
        <v>383</v>
      </c>
      <c r="E1096" s="123" t="s">
        <v>408</v>
      </c>
      <c r="F1096" s="121" t="s">
        <v>214</v>
      </c>
      <c r="G1096" s="121" t="s">
        <v>215</v>
      </c>
      <c r="H1096" s="40">
        <v>35</v>
      </c>
      <c r="I1096" s="48">
        <v>43432</v>
      </c>
      <c r="J1096" s="48">
        <v>43463</v>
      </c>
      <c r="K1096" s="48">
        <v>43572</v>
      </c>
      <c r="L1096" s="49">
        <v>31</v>
      </c>
      <c r="M1096" s="49">
        <v>140</v>
      </c>
      <c r="N1096" s="40">
        <v>7251</v>
      </c>
      <c r="O1096" s="42">
        <f t="shared" si="145"/>
        <v>51192.06</v>
      </c>
      <c r="P1096" s="121"/>
      <c r="Q1096" s="42">
        <v>805</v>
      </c>
      <c r="R1096" s="42">
        <v>16.25</v>
      </c>
      <c r="S1096" s="42">
        <f t="shared" si="147"/>
        <v>5683.3</v>
      </c>
      <c r="T1096" s="96">
        <f t="shared" si="146"/>
        <v>13081.25</v>
      </c>
      <c r="U1096" s="72"/>
      <c r="V1096" s="72"/>
      <c r="W1096" s="73"/>
      <c r="X1096" s="42">
        <v>339.5</v>
      </c>
      <c r="Y1096" s="42">
        <f t="shared" si="148"/>
        <v>2396.87</v>
      </c>
      <c r="Z1096" s="42">
        <f t="shared" si="149"/>
        <v>92353.625</v>
      </c>
      <c r="AA1096" s="42">
        <f t="shared" si="150"/>
        <v>41161.565000000002</v>
      </c>
    </row>
    <row r="1097" spans="1:28" hidden="1" x14ac:dyDescent="0.3">
      <c r="A1097" s="40">
        <v>184</v>
      </c>
      <c r="B1097" s="40" t="s">
        <v>385</v>
      </c>
      <c r="C1097" s="40" t="s">
        <v>384</v>
      </c>
      <c r="D1097" s="40" t="s">
        <v>383</v>
      </c>
      <c r="E1097" s="123" t="s">
        <v>407</v>
      </c>
      <c r="F1097" s="121" t="s">
        <v>216</v>
      </c>
      <c r="G1097" s="121" t="s">
        <v>217</v>
      </c>
      <c r="H1097" s="40">
        <v>35</v>
      </c>
      <c r="I1097" s="48">
        <v>43430</v>
      </c>
      <c r="J1097" s="48">
        <v>43461</v>
      </c>
      <c r="K1097" s="48">
        <v>43573</v>
      </c>
      <c r="L1097" s="49">
        <v>31</v>
      </c>
      <c r="M1097" s="49">
        <v>143</v>
      </c>
      <c r="N1097" s="40">
        <v>8351</v>
      </c>
      <c r="O1097" s="42">
        <f t="shared" si="145"/>
        <v>58958.06</v>
      </c>
      <c r="P1097" s="121"/>
      <c r="Q1097" s="42">
        <v>801</v>
      </c>
      <c r="R1097" s="42">
        <v>16.25</v>
      </c>
      <c r="S1097" s="42">
        <f t="shared" si="147"/>
        <v>5655.06</v>
      </c>
      <c r="T1097" s="96">
        <f t="shared" si="146"/>
        <v>13016.25</v>
      </c>
      <c r="U1097" s="72"/>
      <c r="V1097" s="72"/>
      <c r="W1097" s="73"/>
      <c r="X1097" s="42">
        <v>519.69696969696963</v>
      </c>
      <c r="Y1097" s="42">
        <f t="shared" si="148"/>
        <v>3669.0606060606056</v>
      </c>
      <c r="Z1097" s="42">
        <f t="shared" si="149"/>
        <v>91894.725000000006</v>
      </c>
      <c r="AA1097" s="42">
        <f t="shared" si="150"/>
        <v>32936.665000000008</v>
      </c>
    </row>
    <row r="1098" spans="1:28" hidden="1" x14ac:dyDescent="0.3">
      <c r="A1098" s="40">
        <v>185</v>
      </c>
      <c r="B1098" s="40" t="s">
        <v>385</v>
      </c>
      <c r="C1098" s="40" t="s">
        <v>384</v>
      </c>
      <c r="D1098" s="40" t="s">
        <v>383</v>
      </c>
      <c r="E1098" s="123" t="s">
        <v>406</v>
      </c>
      <c r="F1098" s="121" t="s">
        <v>218</v>
      </c>
      <c r="G1098" s="121" t="s">
        <v>209</v>
      </c>
      <c r="H1098" s="40">
        <v>35</v>
      </c>
      <c r="I1098" s="48">
        <v>43429</v>
      </c>
      <c r="J1098" s="48">
        <v>43462</v>
      </c>
      <c r="K1098" s="48">
        <v>43574</v>
      </c>
      <c r="L1098" s="49">
        <v>33</v>
      </c>
      <c r="M1098" s="49">
        <v>145</v>
      </c>
      <c r="N1098" s="40">
        <v>8087</v>
      </c>
      <c r="O1098" s="42">
        <f t="shared" si="145"/>
        <v>57094.219999999994</v>
      </c>
      <c r="P1098" s="121"/>
      <c r="Q1098" s="42">
        <v>845</v>
      </c>
      <c r="R1098" s="42">
        <v>16.25</v>
      </c>
      <c r="S1098" s="42">
        <f t="shared" si="147"/>
        <v>5965.7</v>
      </c>
      <c r="T1098" s="96">
        <f t="shared" si="146"/>
        <v>13731.25</v>
      </c>
      <c r="U1098" s="72"/>
      <c r="V1098" s="72"/>
      <c r="W1098" s="73"/>
      <c r="X1098" s="42">
        <v>371.875</v>
      </c>
      <c r="Y1098" s="42">
        <f t="shared" si="148"/>
        <v>2625.4375</v>
      </c>
      <c r="Z1098" s="42">
        <f t="shared" si="149"/>
        <v>96942.625</v>
      </c>
      <c r="AA1098" s="42">
        <f t="shared" si="150"/>
        <v>39848.405000000006</v>
      </c>
    </row>
    <row r="1099" spans="1:28" hidden="1" x14ac:dyDescent="0.3">
      <c r="A1099" s="40">
        <v>186</v>
      </c>
      <c r="B1099" s="40" t="s">
        <v>385</v>
      </c>
      <c r="C1099" s="40" t="s">
        <v>384</v>
      </c>
      <c r="D1099" s="40" t="s">
        <v>383</v>
      </c>
      <c r="E1099" s="123" t="s">
        <v>405</v>
      </c>
      <c r="F1099" s="121" t="s">
        <v>219</v>
      </c>
      <c r="G1099" s="121" t="s">
        <v>220</v>
      </c>
      <c r="H1099" s="40">
        <v>35</v>
      </c>
      <c r="I1099" s="48">
        <v>43430</v>
      </c>
      <c r="J1099" s="48">
        <v>43463</v>
      </c>
      <c r="K1099" s="48">
        <v>43575</v>
      </c>
      <c r="L1099" s="49">
        <v>33</v>
      </c>
      <c r="M1099" s="49">
        <v>145</v>
      </c>
      <c r="N1099" s="40">
        <v>8201</v>
      </c>
      <c r="O1099" s="42">
        <f t="shared" si="145"/>
        <v>57899.06</v>
      </c>
      <c r="P1099" s="121"/>
      <c r="Q1099" s="42">
        <v>670</v>
      </c>
      <c r="R1099" s="42">
        <v>16.25</v>
      </c>
      <c r="S1099" s="42">
        <f t="shared" si="147"/>
        <v>4730.2</v>
      </c>
      <c r="T1099" s="96">
        <f t="shared" si="146"/>
        <v>10887.5</v>
      </c>
      <c r="U1099" s="72"/>
      <c r="V1099" s="72"/>
      <c r="W1099" s="73"/>
      <c r="X1099" s="42">
        <v>346.5</v>
      </c>
      <c r="Y1099" s="42">
        <f t="shared" si="148"/>
        <v>2446.29</v>
      </c>
      <c r="Z1099" s="42">
        <f t="shared" si="149"/>
        <v>76865.75</v>
      </c>
      <c r="AA1099" s="42">
        <f t="shared" si="150"/>
        <v>18966.690000000002</v>
      </c>
    </row>
    <row r="1100" spans="1:28" hidden="1" x14ac:dyDescent="0.3">
      <c r="A1100" s="40">
        <v>187</v>
      </c>
      <c r="B1100" s="40" t="s">
        <v>385</v>
      </c>
      <c r="C1100" s="40" t="s">
        <v>384</v>
      </c>
      <c r="D1100" s="40" t="s">
        <v>383</v>
      </c>
      <c r="E1100" s="123" t="s">
        <v>404</v>
      </c>
      <c r="F1100" s="121" t="s">
        <v>221</v>
      </c>
      <c r="G1100" s="121" t="s">
        <v>222</v>
      </c>
      <c r="H1100" s="40">
        <v>35</v>
      </c>
      <c r="I1100" s="48">
        <v>43430</v>
      </c>
      <c r="J1100" s="48">
        <v>43463</v>
      </c>
      <c r="K1100" s="48">
        <v>43573</v>
      </c>
      <c r="L1100" s="49">
        <v>33</v>
      </c>
      <c r="M1100" s="49">
        <v>143</v>
      </c>
      <c r="N1100" s="40">
        <v>7651</v>
      </c>
      <c r="O1100" s="42">
        <f t="shared" si="145"/>
        <v>54016.06</v>
      </c>
      <c r="P1100" s="121"/>
      <c r="Q1100" s="42">
        <v>770</v>
      </c>
      <c r="R1100" s="42">
        <v>16.25</v>
      </c>
      <c r="S1100" s="42">
        <f t="shared" si="147"/>
        <v>5436.2</v>
      </c>
      <c r="T1100" s="96">
        <f t="shared" si="146"/>
        <v>12512.5</v>
      </c>
      <c r="U1100" s="72"/>
      <c r="V1100" s="72"/>
      <c r="W1100" s="73"/>
      <c r="X1100" s="42">
        <v>311.5</v>
      </c>
      <c r="Y1100" s="42">
        <f t="shared" si="148"/>
        <v>2199.19</v>
      </c>
      <c r="Z1100" s="42">
        <f t="shared" si="149"/>
        <v>88338.25</v>
      </c>
      <c r="AA1100" s="42">
        <f t="shared" si="150"/>
        <v>34322.19</v>
      </c>
    </row>
    <row r="1101" spans="1:28" hidden="1" x14ac:dyDescent="0.3">
      <c r="A1101" s="40">
        <v>188</v>
      </c>
      <c r="B1101" s="40" t="s">
        <v>385</v>
      </c>
      <c r="C1101" s="40" t="s">
        <v>384</v>
      </c>
      <c r="D1101" s="40" t="s">
        <v>383</v>
      </c>
      <c r="E1101" s="123" t="s">
        <v>403</v>
      </c>
      <c r="F1101" s="121" t="s">
        <v>223</v>
      </c>
      <c r="G1101" s="121" t="s">
        <v>224</v>
      </c>
      <c r="H1101" s="40">
        <v>35</v>
      </c>
      <c r="I1101" s="48">
        <v>43429</v>
      </c>
      <c r="J1101" s="48">
        <v>43462</v>
      </c>
      <c r="K1101" s="48">
        <v>43571</v>
      </c>
      <c r="L1101" s="49">
        <v>33</v>
      </c>
      <c r="M1101" s="49">
        <v>142</v>
      </c>
      <c r="N1101" s="40">
        <v>7251</v>
      </c>
      <c r="O1101" s="42">
        <f t="shared" si="145"/>
        <v>51192.06</v>
      </c>
      <c r="P1101" s="121"/>
      <c r="Q1101" s="42">
        <v>830</v>
      </c>
      <c r="R1101" s="42">
        <v>16.25</v>
      </c>
      <c r="S1101" s="42">
        <f t="shared" si="147"/>
        <v>5859.8</v>
      </c>
      <c r="T1101" s="96">
        <f t="shared" si="146"/>
        <v>13487.5</v>
      </c>
      <c r="U1101" s="72"/>
      <c r="V1101" s="72"/>
      <c r="W1101" s="73"/>
      <c r="X1101" s="42">
        <v>392</v>
      </c>
      <c r="Y1101" s="42">
        <f t="shared" si="148"/>
        <v>2767.52</v>
      </c>
      <c r="Z1101" s="42">
        <f t="shared" si="149"/>
        <v>95221.75</v>
      </c>
      <c r="AA1101" s="42">
        <f t="shared" si="150"/>
        <v>44029.69</v>
      </c>
    </row>
    <row r="1102" spans="1:28" hidden="1" x14ac:dyDescent="0.3">
      <c r="A1102" s="40">
        <v>189</v>
      </c>
      <c r="B1102" s="40" t="s">
        <v>385</v>
      </c>
      <c r="C1102" s="40" t="s">
        <v>384</v>
      </c>
      <c r="D1102" s="40" t="s">
        <v>383</v>
      </c>
      <c r="E1102" s="123" t="s">
        <v>402</v>
      </c>
      <c r="F1102" s="121" t="s">
        <v>225</v>
      </c>
      <c r="G1102" s="121" t="s">
        <v>226</v>
      </c>
      <c r="H1102" s="40">
        <v>35</v>
      </c>
      <c r="I1102" s="48">
        <v>43432</v>
      </c>
      <c r="J1102" s="48">
        <v>43465</v>
      </c>
      <c r="K1102" s="48">
        <v>43571</v>
      </c>
      <c r="L1102" s="49">
        <v>33</v>
      </c>
      <c r="M1102" s="49">
        <v>139</v>
      </c>
      <c r="N1102" s="40">
        <v>7901</v>
      </c>
      <c r="O1102" s="42">
        <f t="shared" si="145"/>
        <v>55781.06</v>
      </c>
      <c r="P1102" s="121"/>
      <c r="Q1102" s="42">
        <v>820</v>
      </c>
      <c r="R1102" s="42">
        <v>16.25</v>
      </c>
      <c r="S1102" s="42">
        <f t="shared" si="147"/>
        <v>5789.2</v>
      </c>
      <c r="T1102" s="96">
        <f t="shared" si="146"/>
        <v>13325</v>
      </c>
      <c r="U1102" s="72"/>
      <c r="V1102" s="72"/>
      <c r="W1102" s="73"/>
      <c r="X1102" s="42">
        <v>445.45454545454544</v>
      </c>
      <c r="Y1102" s="42">
        <f t="shared" si="148"/>
        <v>3144.9090909090905</v>
      </c>
      <c r="Z1102" s="42">
        <f t="shared" si="149"/>
        <v>94074.5</v>
      </c>
      <c r="AA1102" s="42">
        <f t="shared" si="150"/>
        <v>38293.440000000002</v>
      </c>
    </row>
    <row r="1103" spans="1:28" hidden="1" x14ac:dyDescent="0.3">
      <c r="A1103" s="40">
        <v>190</v>
      </c>
      <c r="B1103" s="40" t="s">
        <v>385</v>
      </c>
      <c r="C1103" s="40" t="s">
        <v>384</v>
      </c>
      <c r="D1103" s="40" t="s">
        <v>383</v>
      </c>
      <c r="E1103" s="123" t="s">
        <v>401</v>
      </c>
      <c r="F1103" s="121" t="s">
        <v>227</v>
      </c>
      <c r="G1103" s="121" t="s">
        <v>228</v>
      </c>
      <c r="H1103" s="40">
        <v>35</v>
      </c>
      <c r="I1103" s="48">
        <v>43432</v>
      </c>
      <c r="J1103" s="48">
        <v>43462</v>
      </c>
      <c r="K1103" s="48">
        <v>43578</v>
      </c>
      <c r="L1103" s="49">
        <v>30</v>
      </c>
      <c r="M1103" s="49">
        <v>146</v>
      </c>
      <c r="N1103" s="40">
        <v>8001</v>
      </c>
      <c r="O1103" s="42">
        <f t="shared" si="145"/>
        <v>56487.06</v>
      </c>
      <c r="P1103" s="121"/>
      <c r="Q1103" s="42">
        <v>825</v>
      </c>
      <c r="R1103" s="42">
        <v>16.25</v>
      </c>
      <c r="S1103" s="42">
        <f t="shared" si="147"/>
        <v>5824.5</v>
      </c>
      <c r="T1103" s="96">
        <f t="shared" si="146"/>
        <v>13406.25</v>
      </c>
      <c r="U1103" s="72"/>
      <c r="V1103" s="72"/>
      <c r="W1103" s="73"/>
      <c r="X1103" s="42">
        <v>367.5</v>
      </c>
      <c r="Y1103" s="42">
        <f t="shared" si="148"/>
        <v>2594.5499999999997</v>
      </c>
      <c r="Z1103" s="42">
        <f t="shared" si="149"/>
        <v>94648.125</v>
      </c>
      <c r="AA1103" s="42">
        <f t="shared" si="150"/>
        <v>38161.065000000002</v>
      </c>
    </row>
    <row r="1104" spans="1:28" hidden="1" x14ac:dyDescent="0.3">
      <c r="A1104" s="40">
        <v>191</v>
      </c>
      <c r="B1104" s="40" t="s">
        <v>385</v>
      </c>
      <c r="C1104" s="40" t="s">
        <v>384</v>
      </c>
      <c r="D1104" s="40" t="s">
        <v>383</v>
      </c>
      <c r="E1104" s="123" t="s">
        <v>400</v>
      </c>
      <c r="F1104" s="121" t="s">
        <v>229</v>
      </c>
      <c r="G1104" s="121" t="s">
        <v>230</v>
      </c>
      <c r="H1104" s="40">
        <v>35</v>
      </c>
      <c r="I1104" s="48">
        <v>43431</v>
      </c>
      <c r="J1104" s="48">
        <v>43463</v>
      </c>
      <c r="K1104" s="48">
        <v>43569</v>
      </c>
      <c r="L1104" s="49">
        <v>32</v>
      </c>
      <c r="M1104" s="49">
        <v>138</v>
      </c>
      <c r="N1104" s="40">
        <v>8101</v>
      </c>
      <c r="O1104" s="42">
        <f t="shared" si="145"/>
        <v>57193.06</v>
      </c>
      <c r="P1104" s="121"/>
      <c r="Q1104" s="42">
        <v>845</v>
      </c>
      <c r="R1104" s="42">
        <v>16.25</v>
      </c>
      <c r="S1104" s="42">
        <f t="shared" si="147"/>
        <v>5965.7</v>
      </c>
      <c r="T1104" s="96">
        <f t="shared" si="146"/>
        <v>13731.25</v>
      </c>
      <c r="U1104" s="72"/>
      <c r="V1104" s="72"/>
      <c r="W1104" s="73"/>
      <c r="X1104" s="42">
        <v>283.5</v>
      </c>
      <c r="Y1104" s="42">
        <f t="shared" si="148"/>
        <v>2001.5099999999998</v>
      </c>
      <c r="Z1104" s="42">
        <f t="shared" si="149"/>
        <v>96942.625</v>
      </c>
      <c r="AA1104" s="42">
        <f t="shared" si="150"/>
        <v>39749.565000000002</v>
      </c>
    </row>
    <row r="1105" spans="1:27" hidden="1" x14ac:dyDescent="0.3">
      <c r="A1105" s="40">
        <v>192</v>
      </c>
      <c r="B1105" s="40" t="s">
        <v>385</v>
      </c>
      <c r="C1105" s="40" t="s">
        <v>384</v>
      </c>
      <c r="D1105" s="40" t="s">
        <v>383</v>
      </c>
      <c r="E1105" s="123" t="s">
        <v>399</v>
      </c>
      <c r="F1105" s="121" t="s">
        <v>231</v>
      </c>
      <c r="G1105" s="121" t="s">
        <v>232</v>
      </c>
      <c r="H1105" s="40">
        <v>35</v>
      </c>
      <c r="I1105" s="48">
        <v>43429</v>
      </c>
      <c r="J1105" s="48">
        <v>43461</v>
      </c>
      <c r="K1105" s="48">
        <v>43572</v>
      </c>
      <c r="L1105" s="49">
        <v>32</v>
      </c>
      <c r="M1105" s="49">
        <v>143</v>
      </c>
      <c r="N1105" s="40">
        <v>7751</v>
      </c>
      <c r="O1105" s="42">
        <f t="shared" si="145"/>
        <v>54722.06</v>
      </c>
      <c r="P1105" s="121"/>
      <c r="Q1105" s="42">
        <v>820</v>
      </c>
      <c r="R1105" s="42">
        <v>16.25</v>
      </c>
      <c r="S1105" s="42">
        <f t="shared" si="147"/>
        <v>5789.2</v>
      </c>
      <c r="T1105" s="96">
        <f t="shared" si="146"/>
        <v>13325</v>
      </c>
      <c r="U1105" s="72"/>
      <c r="V1105" s="72"/>
      <c r="W1105" s="73"/>
      <c r="X1105" s="42">
        <v>474.19354838709677</v>
      </c>
      <c r="Y1105" s="42">
        <f t="shared" si="148"/>
        <v>3347.8064516129034</v>
      </c>
      <c r="Z1105" s="42">
        <f t="shared" si="149"/>
        <v>94074.5</v>
      </c>
      <c r="AA1105" s="42">
        <f t="shared" si="150"/>
        <v>39352.44</v>
      </c>
    </row>
    <row r="1106" spans="1:27" hidden="1" x14ac:dyDescent="0.3">
      <c r="A1106" s="40">
        <v>193</v>
      </c>
      <c r="B1106" s="40" t="s">
        <v>385</v>
      </c>
      <c r="C1106" s="40" t="s">
        <v>384</v>
      </c>
      <c r="D1106" s="40" t="s">
        <v>383</v>
      </c>
      <c r="E1106" s="123" t="s">
        <v>398</v>
      </c>
      <c r="F1106" s="121" t="s">
        <v>233</v>
      </c>
      <c r="G1106" s="121" t="s">
        <v>222</v>
      </c>
      <c r="H1106" s="40">
        <v>35</v>
      </c>
      <c r="I1106" s="48">
        <v>43433</v>
      </c>
      <c r="J1106" s="48">
        <v>43465</v>
      </c>
      <c r="K1106" s="48">
        <v>43572</v>
      </c>
      <c r="L1106" s="49">
        <v>32</v>
      </c>
      <c r="M1106" s="49">
        <v>139</v>
      </c>
      <c r="N1106" s="40">
        <v>7751</v>
      </c>
      <c r="O1106" s="42">
        <f t="shared" si="145"/>
        <v>54722.06</v>
      </c>
      <c r="P1106" s="121"/>
      <c r="Q1106" s="42">
        <v>880</v>
      </c>
      <c r="R1106" s="42">
        <v>16.25</v>
      </c>
      <c r="S1106" s="42">
        <f t="shared" si="147"/>
        <v>6212.8</v>
      </c>
      <c r="T1106" s="96">
        <f t="shared" si="146"/>
        <v>14300</v>
      </c>
      <c r="U1106" s="72"/>
      <c r="V1106" s="72"/>
      <c r="W1106" s="73"/>
      <c r="X1106" s="42">
        <v>420</v>
      </c>
      <c r="Y1106" s="42">
        <f t="shared" si="148"/>
        <v>2965.2</v>
      </c>
      <c r="Z1106" s="42">
        <f t="shared" si="149"/>
        <v>100958</v>
      </c>
      <c r="AA1106" s="42">
        <f t="shared" si="150"/>
        <v>46235.94</v>
      </c>
    </row>
    <row r="1107" spans="1:27" hidden="1" x14ac:dyDescent="0.3">
      <c r="A1107" s="40">
        <v>194</v>
      </c>
      <c r="B1107" s="40" t="s">
        <v>385</v>
      </c>
      <c r="C1107" s="40" t="s">
        <v>384</v>
      </c>
      <c r="D1107" s="40" t="s">
        <v>383</v>
      </c>
      <c r="E1107" s="123" t="s">
        <v>397</v>
      </c>
      <c r="F1107" s="121" t="s">
        <v>234</v>
      </c>
      <c r="G1107" s="121" t="s">
        <v>235</v>
      </c>
      <c r="H1107" s="40">
        <v>35</v>
      </c>
      <c r="I1107" s="48">
        <v>43430</v>
      </c>
      <c r="J1107" s="48">
        <v>43462</v>
      </c>
      <c r="K1107" s="48">
        <v>43571</v>
      </c>
      <c r="L1107" s="49">
        <v>32</v>
      </c>
      <c r="M1107" s="49">
        <v>141</v>
      </c>
      <c r="N1107" s="40">
        <v>7751</v>
      </c>
      <c r="O1107" s="42">
        <f t="shared" si="145"/>
        <v>54722.06</v>
      </c>
      <c r="P1107" s="121"/>
      <c r="Q1107" s="42">
        <v>840</v>
      </c>
      <c r="R1107" s="42">
        <v>16.25</v>
      </c>
      <c r="S1107" s="42">
        <f t="shared" si="147"/>
        <v>5930.4</v>
      </c>
      <c r="T1107" s="96">
        <f t="shared" si="146"/>
        <v>13650</v>
      </c>
      <c r="U1107" s="72"/>
      <c r="V1107" s="72"/>
      <c r="W1107" s="73"/>
      <c r="X1107" s="42">
        <v>424.24242424242425</v>
      </c>
      <c r="Y1107" s="42">
        <f t="shared" si="148"/>
        <v>2995.151515151515</v>
      </c>
      <c r="Z1107" s="42">
        <f t="shared" si="149"/>
        <v>96369</v>
      </c>
      <c r="AA1107" s="42">
        <f t="shared" si="150"/>
        <v>41646.94</v>
      </c>
    </row>
    <row r="1108" spans="1:27" hidden="1" x14ac:dyDescent="0.3">
      <c r="A1108" s="40">
        <v>195</v>
      </c>
      <c r="B1108" s="40" t="s">
        <v>385</v>
      </c>
      <c r="C1108" s="40" t="s">
        <v>384</v>
      </c>
      <c r="D1108" s="40" t="s">
        <v>383</v>
      </c>
      <c r="E1108" s="123" t="s">
        <v>396</v>
      </c>
      <c r="F1108" s="121" t="s">
        <v>236</v>
      </c>
      <c r="G1108" s="121" t="s">
        <v>237</v>
      </c>
      <c r="H1108" s="40">
        <v>35</v>
      </c>
      <c r="I1108" s="48">
        <v>43431</v>
      </c>
      <c r="J1108" s="48">
        <v>43463</v>
      </c>
      <c r="K1108" s="48">
        <v>43574</v>
      </c>
      <c r="L1108" s="49">
        <v>32</v>
      </c>
      <c r="M1108" s="49">
        <v>143</v>
      </c>
      <c r="N1108" s="40">
        <v>7751</v>
      </c>
      <c r="O1108" s="42">
        <f t="shared" si="145"/>
        <v>54722.06</v>
      </c>
      <c r="P1108" s="121"/>
      <c r="Q1108" s="42">
        <v>825</v>
      </c>
      <c r="R1108" s="42">
        <v>16.25</v>
      </c>
      <c r="S1108" s="42">
        <f t="shared" si="147"/>
        <v>5824.5</v>
      </c>
      <c r="T1108" s="96">
        <f t="shared" si="146"/>
        <v>13406.25</v>
      </c>
      <c r="U1108" s="72"/>
      <c r="V1108" s="72"/>
      <c r="W1108" s="73"/>
      <c r="X1108" s="42">
        <v>392</v>
      </c>
      <c r="Y1108" s="42">
        <f t="shared" si="148"/>
        <v>2767.52</v>
      </c>
      <c r="Z1108" s="42">
        <f t="shared" si="149"/>
        <v>94648.125</v>
      </c>
      <c r="AA1108" s="42">
        <f t="shared" si="150"/>
        <v>39926.065000000002</v>
      </c>
    </row>
    <row r="1109" spans="1:27" hidden="1" x14ac:dyDescent="0.3">
      <c r="A1109" s="40">
        <v>196</v>
      </c>
      <c r="B1109" s="40" t="s">
        <v>385</v>
      </c>
      <c r="C1109" s="40" t="s">
        <v>384</v>
      </c>
      <c r="D1109" s="40" t="s">
        <v>383</v>
      </c>
      <c r="E1109" s="123" t="s">
        <v>395</v>
      </c>
      <c r="F1109" s="121" t="s">
        <v>240</v>
      </c>
      <c r="G1109" s="121" t="s">
        <v>241</v>
      </c>
      <c r="H1109" s="40">
        <v>35</v>
      </c>
      <c r="I1109" s="48">
        <v>43427</v>
      </c>
      <c r="J1109" s="48">
        <v>43460</v>
      </c>
      <c r="K1109" s="48">
        <v>43569</v>
      </c>
      <c r="L1109" s="49">
        <v>33</v>
      </c>
      <c r="M1109" s="49">
        <v>142</v>
      </c>
      <c r="N1109" s="40">
        <v>6486</v>
      </c>
      <c r="O1109" s="42">
        <f t="shared" si="145"/>
        <v>45791.159999999996</v>
      </c>
      <c r="P1109" s="121"/>
      <c r="Q1109" s="42">
        <v>660</v>
      </c>
      <c r="R1109" s="42">
        <v>16.25</v>
      </c>
      <c r="S1109" s="42">
        <f t="shared" si="147"/>
        <v>4659.6000000000004</v>
      </c>
      <c r="T1109" s="96">
        <f t="shared" si="146"/>
        <v>10725</v>
      </c>
      <c r="U1109" s="72"/>
      <c r="V1109" s="72"/>
      <c r="W1109" s="73"/>
      <c r="X1109" s="42">
        <v>335.41666666666669</v>
      </c>
      <c r="Y1109" s="42">
        <f t="shared" si="148"/>
        <v>2368.041666666667</v>
      </c>
      <c r="Z1109" s="42">
        <f t="shared" si="149"/>
        <v>75718.5</v>
      </c>
      <c r="AA1109" s="42">
        <f t="shared" si="150"/>
        <v>29927.340000000004</v>
      </c>
    </row>
    <row r="1110" spans="1:27" hidden="1" x14ac:dyDescent="0.3">
      <c r="A1110" s="40">
        <v>197</v>
      </c>
      <c r="B1110" s="40" t="s">
        <v>385</v>
      </c>
      <c r="C1110" s="40" t="s">
        <v>384</v>
      </c>
      <c r="D1110" s="40" t="s">
        <v>383</v>
      </c>
      <c r="E1110" s="123" t="s">
        <v>394</v>
      </c>
      <c r="F1110" s="121" t="s">
        <v>243</v>
      </c>
      <c r="G1110" s="121" t="s">
        <v>244</v>
      </c>
      <c r="H1110" s="40">
        <v>35</v>
      </c>
      <c r="I1110" s="48">
        <v>43433</v>
      </c>
      <c r="J1110" s="48">
        <v>43465</v>
      </c>
      <c r="K1110" s="48">
        <v>43572</v>
      </c>
      <c r="L1110" s="49">
        <v>32</v>
      </c>
      <c r="M1110" s="49">
        <v>139</v>
      </c>
      <c r="N1110" s="40">
        <v>7751</v>
      </c>
      <c r="O1110" s="42">
        <f t="shared" si="145"/>
        <v>54722.06</v>
      </c>
      <c r="P1110" s="121"/>
      <c r="Q1110" s="42">
        <v>805</v>
      </c>
      <c r="R1110" s="42">
        <v>16.25</v>
      </c>
      <c r="S1110" s="42">
        <f t="shared" si="147"/>
        <v>5683.3</v>
      </c>
      <c r="T1110" s="96">
        <f t="shared" si="146"/>
        <v>13081.25</v>
      </c>
      <c r="U1110" s="72"/>
      <c r="V1110" s="72"/>
      <c r="W1110" s="73"/>
      <c r="X1110" s="42">
        <v>304.5</v>
      </c>
      <c r="Y1110" s="42">
        <f t="shared" si="148"/>
        <v>2149.77</v>
      </c>
      <c r="Z1110" s="42">
        <f t="shared" si="149"/>
        <v>92353.625</v>
      </c>
      <c r="AA1110" s="42">
        <f t="shared" si="150"/>
        <v>37631.565000000002</v>
      </c>
    </row>
    <row r="1111" spans="1:27" hidden="1" x14ac:dyDescent="0.3">
      <c r="A1111" s="40">
        <v>198</v>
      </c>
      <c r="B1111" s="40" t="s">
        <v>385</v>
      </c>
      <c r="C1111" s="40" t="s">
        <v>384</v>
      </c>
      <c r="D1111" s="40" t="s">
        <v>383</v>
      </c>
      <c r="E1111" s="123" t="s">
        <v>393</v>
      </c>
      <c r="F1111" s="121" t="s">
        <v>246</v>
      </c>
      <c r="G1111" s="121" t="s">
        <v>247</v>
      </c>
      <c r="H1111" s="40">
        <v>35</v>
      </c>
      <c r="I1111" s="48">
        <v>43431</v>
      </c>
      <c r="J1111" s="48">
        <v>43463</v>
      </c>
      <c r="K1111" s="48">
        <v>43572</v>
      </c>
      <c r="L1111" s="49">
        <v>32</v>
      </c>
      <c r="M1111" s="49">
        <v>141</v>
      </c>
      <c r="N1111" s="40">
        <v>7951</v>
      </c>
      <c r="O1111" s="42">
        <f t="shared" si="145"/>
        <v>56134.06</v>
      </c>
      <c r="P1111" s="121"/>
      <c r="Q1111" s="42">
        <v>800</v>
      </c>
      <c r="R1111" s="42">
        <v>16.25</v>
      </c>
      <c r="S1111" s="42">
        <f t="shared" si="147"/>
        <v>5648</v>
      </c>
      <c r="T1111" s="96">
        <f t="shared" si="146"/>
        <v>13000</v>
      </c>
      <c r="U1111" s="72"/>
      <c r="V1111" s="72"/>
      <c r="W1111" s="73"/>
      <c r="X1111" s="42">
        <v>560</v>
      </c>
      <c r="Y1111" s="42">
        <f t="shared" si="148"/>
        <v>3953.6</v>
      </c>
      <c r="Z1111" s="42">
        <f t="shared" si="149"/>
        <v>91780</v>
      </c>
      <c r="AA1111" s="42">
        <f t="shared" si="150"/>
        <v>35645.94</v>
      </c>
    </row>
    <row r="1112" spans="1:27" hidden="1" x14ac:dyDescent="0.3">
      <c r="A1112" s="40">
        <v>199</v>
      </c>
      <c r="B1112" s="40" t="s">
        <v>385</v>
      </c>
      <c r="C1112" s="40" t="s">
        <v>384</v>
      </c>
      <c r="D1112" s="40" t="s">
        <v>383</v>
      </c>
      <c r="E1112" s="123" t="s">
        <v>392</v>
      </c>
      <c r="F1112" s="121" t="s">
        <v>249</v>
      </c>
      <c r="G1112" s="121" t="s">
        <v>250</v>
      </c>
      <c r="H1112" s="40">
        <v>35</v>
      </c>
      <c r="I1112" s="48">
        <v>43430</v>
      </c>
      <c r="J1112" s="48">
        <v>43462</v>
      </c>
      <c r="K1112" s="48">
        <v>43573</v>
      </c>
      <c r="L1112" s="49">
        <v>32</v>
      </c>
      <c r="M1112" s="49">
        <v>143</v>
      </c>
      <c r="N1112" s="40">
        <v>7751</v>
      </c>
      <c r="O1112" s="42">
        <f t="shared" si="145"/>
        <v>54722.06</v>
      </c>
      <c r="P1112" s="121"/>
      <c r="Q1112" s="42">
        <v>640</v>
      </c>
      <c r="R1112" s="42">
        <v>16.25</v>
      </c>
      <c r="S1112" s="42">
        <f t="shared" si="147"/>
        <v>4518.3999999999996</v>
      </c>
      <c r="T1112" s="96">
        <f t="shared" si="146"/>
        <v>10400</v>
      </c>
      <c r="U1112" s="72"/>
      <c r="V1112" s="72"/>
      <c r="W1112" s="73"/>
      <c r="X1112" s="42">
        <v>367.5</v>
      </c>
      <c r="Y1112" s="42">
        <f t="shared" si="148"/>
        <v>2594.5499999999997</v>
      </c>
      <c r="Z1112" s="42">
        <f t="shared" si="149"/>
        <v>73424</v>
      </c>
      <c r="AA1112" s="42">
        <f t="shared" si="150"/>
        <v>18701.940000000002</v>
      </c>
    </row>
    <row r="1113" spans="1:27" hidden="1" x14ac:dyDescent="0.3">
      <c r="A1113" s="40">
        <v>200</v>
      </c>
      <c r="B1113" s="40" t="s">
        <v>385</v>
      </c>
      <c r="C1113" s="40" t="s">
        <v>384</v>
      </c>
      <c r="D1113" s="40" t="s">
        <v>383</v>
      </c>
      <c r="E1113" s="123" t="s">
        <v>391</v>
      </c>
      <c r="F1113" s="121" t="s">
        <v>252</v>
      </c>
      <c r="G1113" s="121" t="s">
        <v>253</v>
      </c>
      <c r="H1113" s="40">
        <v>35</v>
      </c>
      <c r="I1113" s="48">
        <v>43429</v>
      </c>
      <c r="J1113" s="48">
        <v>43461</v>
      </c>
      <c r="K1113" s="48">
        <v>43571</v>
      </c>
      <c r="L1113" s="49">
        <v>32</v>
      </c>
      <c r="M1113" s="49">
        <v>142</v>
      </c>
      <c r="N1113" s="40">
        <v>7751</v>
      </c>
      <c r="O1113" s="42">
        <f t="shared" si="145"/>
        <v>54722.06</v>
      </c>
      <c r="P1113" s="121"/>
      <c r="Q1113" s="42">
        <v>820</v>
      </c>
      <c r="R1113" s="42">
        <v>16.25</v>
      </c>
      <c r="S1113" s="42">
        <f t="shared" si="147"/>
        <v>5789.2</v>
      </c>
      <c r="T1113" s="96">
        <f t="shared" ref="T1113:T1119" si="151">R1113*Q1113</f>
        <v>13325</v>
      </c>
      <c r="U1113" s="72"/>
      <c r="V1113" s="72"/>
      <c r="W1113" s="73"/>
      <c r="X1113" s="42">
        <v>336</v>
      </c>
      <c r="Y1113" s="42">
        <f t="shared" si="148"/>
        <v>2372.16</v>
      </c>
      <c r="Z1113" s="42">
        <f t="shared" si="149"/>
        <v>94074.5</v>
      </c>
      <c r="AA1113" s="42">
        <f t="shared" si="150"/>
        <v>39352.44</v>
      </c>
    </row>
    <row r="1114" spans="1:27" hidden="1" x14ac:dyDescent="0.3">
      <c r="A1114" s="40">
        <v>201</v>
      </c>
      <c r="B1114" s="40" t="s">
        <v>385</v>
      </c>
      <c r="C1114" s="40" t="s">
        <v>384</v>
      </c>
      <c r="D1114" s="40" t="s">
        <v>383</v>
      </c>
      <c r="E1114" s="123" t="s">
        <v>390</v>
      </c>
      <c r="F1114" s="121" t="s">
        <v>255</v>
      </c>
      <c r="G1114" s="121" t="s">
        <v>256</v>
      </c>
      <c r="H1114" s="40">
        <v>35</v>
      </c>
      <c r="I1114" s="48">
        <v>43432</v>
      </c>
      <c r="J1114" s="48">
        <v>43463</v>
      </c>
      <c r="K1114" s="48">
        <v>43574</v>
      </c>
      <c r="L1114" s="49">
        <v>31</v>
      </c>
      <c r="M1114" s="49">
        <v>142</v>
      </c>
      <c r="N1114" s="40">
        <v>7751</v>
      </c>
      <c r="O1114" s="42">
        <f t="shared" si="145"/>
        <v>54722.06</v>
      </c>
      <c r="P1114" s="121"/>
      <c r="Q1114" s="42">
        <v>780</v>
      </c>
      <c r="R1114" s="42">
        <v>16.25</v>
      </c>
      <c r="S1114" s="42">
        <f t="shared" si="147"/>
        <v>5506.7999999999993</v>
      </c>
      <c r="T1114" s="96">
        <f t="shared" si="151"/>
        <v>12675</v>
      </c>
      <c r="U1114" s="72"/>
      <c r="V1114" s="72"/>
      <c r="W1114" s="73"/>
      <c r="X1114" s="42">
        <v>593.93939393939388</v>
      </c>
      <c r="Y1114" s="42">
        <f t="shared" si="148"/>
        <v>4193.212121212121</v>
      </c>
      <c r="Z1114" s="42">
        <f t="shared" si="149"/>
        <v>89485.499999999985</v>
      </c>
      <c r="AA1114" s="42">
        <f t="shared" si="150"/>
        <v>34763.439999999988</v>
      </c>
    </row>
    <row r="1115" spans="1:27" hidden="1" x14ac:dyDescent="0.3">
      <c r="A1115" s="40">
        <v>202</v>
      </c>
      <c r="B1115" s="40" t="s">
        <v>385</v>
      </c>
      <c r="C1115" s="40" t="s">
        <v>384</v>
      </c>
      <c r="D1115" s="40" t="s">
        <v>383</v>
      </c>
      <c r="E1115" s="123" t="s">
        <v>389</v>
      </c>
      <c r="F1115" s="121" t="s">
        <v>258</v>
      </c>
      <c r="G1115" s="121" t="s">
        <v>259</v>
      </c>
      <c r="H1115" s="40">
        <v>35</v>
      </c>
      <c r="I1115" s="48">
        <v>43433</v>
      </c>
      <c r="J1115" s="48">
        <v>43465</v>
      </c>
      <c r="K1115" s="48">
        <v>43572</v>
      </c>
      <c r="L1115" s="49">
        <v>32</v>
      </c>
      <c r="M1115" s="49">
        <v>139</v>
      </c>
      <c r="N1115" s="40">
        <v>7751</v>
      </c>
      <c r="O1115" s="42">
        <f t="shared" si="145"/>
        <v>54722.06</v>
      </c>
      <c r="P1115" s="121"/>
      <c r="Q1115" s="42">
        <v>780</v>
      </c>
      <c r="R1115" s="42">
        <v>16.25</v>
      </c>
      <c r="S1115" s="42">
        <f t="shared" si="147"/>
        <v>5506.7999999999993</v>
      </c>
      <c r="T1115" s="96">
        <f t="shared" si="151"/>
        <v>12675</v>
      </c>
      <c r="U1115" s="72"/>
      <c r="V1115" s="72"/>
      <c r="W1115" s="73"/>
      <c r="X1115" s="42">
        <v>245</v>
      </c>
      <c r="Y1115" s="42">
        <f t="shared" si="148"/>
        <v>1729.7</v>
      </c>
      <c r="Z1115" s="42">
        <f t="shared" si="149"/>
        <v>89485.499999999985</v>
      </c>
      <c r="AA1115" s="42">
        <f t="shared" si="150"/>
        <v>34763.439999999988</v>
      </c>
    </row>
    <row r="1116" spans="1:27" hidden="1" x14ac:dyDescent="0.3">
      <c r="A1116" s="40">
        <v>203</v>
      </c>
      <c r="B1116" s="40" t="s">
        <v>385</v>
      </c>
      <c r="C1116" s="40" t="s">
        <v>384</v>
      </c>
      <c r="D1116" s="40" t="s">
        <v>383</v>
      </c>
      <c r="E1116" s="123" t="s">
        <v>388</v>
      </c>
      <c r="F1116" s="121" t="s">
        <v>261</v>
      </c>
      <c r="G1116" s="121" t="s">
        <v>262</v>
      </c>
      <c r="H1116" s="40">
        <v>35</v>
      </c>
      <c r="I1116" s="48">
        <v>43430</v>
      </c>
      <c r="J1116" s="48">
        <v>43462</v>
      </c>
      <c r="K1116" s="48">
        <v>43571</v>
      </c>
      <c r="L1116" s="49">
        <v>32</v>
      </c>
      <c r="M1116" s="49">
        <v>141</v>
      </c>
      <c r="N1116" s="40">
        <v>7751</v>
      </c>
      <c r="O1116" s="42">
        <f t="shared" si="145"/>
        <v>54722.06</v>
      </c>
      <c r="P1116" s="121"/>
      <c r="Q1116" s="42">
        <v>830</v>
      </c>
      <c r="R1116" s="42">
        <v>16.25</v>
      </c>
      <c r="S1116" s="42">
        <f t="shared" si="147"/>
        <v>5859.8</v>
      </c>
      <c r="T1116" s="96">
        <f t="shared" si="151"/>
        <v>13487.5</v>
      </c>
      <c r="U1116" s="72"/>
      <c r="V1116" s="72"/>
      <c r="W1116" s="73"/>
      <c r="X1116" s="42">
        <v>455</v>
      </c>
      <c r="Y1116" s="42">
        <f t="shared" si="148"/>
        <v>3212.2999999999997</v>
      </c>
      <c r="Z1116" s="42">
        <f t="shared" si="149"/>
        <v>95221.75</v>
      </c>
      <c r="AA1116" s="42">
        <f t="shared" si="150"/>
        <v>40499.69</v>
      </c>
    </row>
    <row r="1117" spans="1:27" hidden="1" x14ac:dyDescent="0.3">
      <c r="A1117" s="40">
        <v>204</v>
      </c>
      <c r="B1117" s="40" t="s">
        <v>385</v>
      </c>
      <c r="C1117" s="40" t="s">
        <v>384</v>
      </c>
      <c r="D1117" s="40" t="s">
        <v>383</v>
      </c>
      <c r="E1117" s="123" t="s">
        <v>387</v>
      </c>
      <c r="F1117" s="121" t="s">
        <v>249</v>
      </c>
      <c r="G1117" s="121" t="s">
        <v>250</v>
      </c>
      <c r="H1117" s="40">
        <v>35</v>
      </c>
      <c r="I1117" s="48">
        <v>43431</v>
      </c>
      <c r="J1117" s="48">
        <v>43463</v>
      </c>
      <c r="K1117" s="48">
        <v>43573</v>
      </c>
      <c r="L1117" s="49">
        <v>32</v>
      </c>
      <c r="M1117" s="49">
        <v>142</v>
      </c>
      <c r="N1117" s="40">
        <v>7751</v>
      </c>
      <c r="O1117" s="42">
        <f t="shared" si="145"/>
        <v>54722.06</v>
      </c>
      <c r="P1117" s="121"/>
      <c r="Q1117" s="42">
        <v>700</v>
      </c>
      <c r="R1117" s="42">
        <v>16.25</v>
      </c>
      <c r="S1117" s="42">
        <f t="shared" si="147"/>
        <v>4942</v>
      </c>
      <c r="T1117" s="96">
        <f t="shared" si="151"/>
        <v>11375</v>
      </c>
      <c r="U1117" s="72"/>
      <c r="V1117" s="72"/>
      <c r="W1117" s="73"/>
      <c r="X1117" s="42">
        <v>469</v>
      </c>
      <c r="Y1117" s="42">
        <f t="shared" si="148"/>
        <v>3311.14</v>
      </c>
      <c r="Z1117" s="42">
        <f t="shared" si="149"/>
        <v>80307.5</v>
      </c>
      <c r="AA1117" s="42">
        <f t="shared" si="150"/>
        <v>25585.440000000002</v>
      </c>
    </row>
    <row r="1118" spans="1:27" hidden="1" x14ac:dyDescent="0.3">
      <c r="A1118" s="40">
        <v>205</v>
      </c>
      <c r="B1118" s="40" t="s">
        <v>385</v>
      </c>
      <c r="C1118" s="40" t="s">
        <v>384</v>
      </c>
      <c r="D1118" s="40" t="s">
        <v>383</v>
      </c>
      <c r="E1118" s="123" t="s">
        <v>386</v>
      </c>
      <c r="F1118" s="121" t="s">
        <v>252</v>
      </c>
      <c r="G1118" s="121" t="s">
        <v>253</v>
      </c>
      <c r="H1118" s="40">
        <v>35</v>
      </c>
      <c r="I1118" s="48">
        <v>43431</v>
      </c>
      <c r="J1118" s="48">
        <v>43462</v>
      </c>
      <c r="K1118" s="48">
        <v>43573</v>
      </c>
      <c r="L1118" s="49">
        <v>31</v>
      </c>
      <c r="M1118" s="49">
        <v>142</v>
      </c>
      <c r="N1118" s="40">
        <v>7851</v>
      </c>
      <c r="O1118" s="42">
        <f t="shared" si="145"/>
        <v>55428.06</v>
      </c>
      <c r="P1118" s="121"/>
      <c r="Q1118" s="42">
        <v>780</v>
      </c>
      <c r="R1118" s="42">
        <v>16.25</v>
      </c>
      <c r="S1118" s="42">
        <f t="shared" si="147"/>
        <v>5506.7999999999993</v>
      </c>
      <c r="T1118" s="96">
        <f t="shared" si="151"/>
        <v>12675</v>
      </c>
      <c r="U1118" s="72"/>
      <c r="V1118" s="72"/>
      <c r="W1118" s="73"/>
      <c r="X1118" s="42">
        <v>371.875</v>
      </c>
      <c r="Y1118" s="42">
        <f t="shared" si="148"/>
        <v>2625.4375</v>
      </c>
      <c r="Z1118" s="42">
        <f t="shared" si="149"/>
        <v>89485.499999999985</v>
      </c>
      <c r="AA1118" s="42">
        <f t="shared" si="150"/>
        <v>34057.439999999988</v>
      </c>
    </row>
    <row r="1119" spans="1:27" hidden="1" x14ac:dyDescent="0.3">
      <c r="A1119" s="40">
        <v>206</v>
      </c>
      <c r="B1119" s="40" t="s">
        <v>385</v>
      </c>
      <c r="C1119" s="40" t="s">
        <v>384</v>
      </c>
      <c r="D1119" s="40" t="s">
        <v>383</v>
      </c>
      <c r="E1119" s="123" t="s">
        <v>382</v>
      </c>
      <c r="F1119" s="121" t="s">
        <v>255</v>
      </c>
      <c r="G1119" s="121" t="s">
        <v>256</v>
      </c>
      <c r="H1119" s="40">
        <v>35</v>
      </c>
      <c r="I1119" s="48">
        <v>43432</v>
      </c>
      <c r="J1119" s="48">
        <v>43463</v>
      </c>
      <c r="K1119" s="48">
        <v>43573</v>
      </c>
      <c r="L1119" s="49">
        <v>31</v>
      </c>
      <c r="M1119" s="49">
        <v>141</v>
      </c>
      <c r="N1119" s="40">
        <v>7751</v>
      </c>
      <c r="O1119" s="42">
        <f t="shared" si="145"/>
        <v>54722.06</v>
      </c>
      <c r="P1119" s="121"/>
      <c r="Q1119" s="42">
        <v>825</v>
      </c>
      <c r="R1119" s="42">
        <v>16.25</v>
      </c>
      <c r="S1119" s="42">
        <f t="shared" si="147"/>
        <v>5824.5</v>
      </c>
      <c r="T1119" s="96">
        <f t="shared" si="151"/>
        <v>13406.25</v>
      </c>
      <c r="U1119" s="72"/>
      <c r="V1119" s="72"/>
      <c r="W1119" s="73"/>
      <c r="X1119" s="42">
        <v>476</v>
      </c>
      <c r="Y1119" s="42">
        <f t="shared" si="148"/>
        <v>3360.56</v>
      </c>
      <c r="Z1119" s="42">
        <f t="shared" si="149"/>
        <v>94648.125</v>
      </c>
      <c r="AA1119" s="42">
        <f t="shared" si="150"/>
        <v>39926.065000000002</v>
      </c>
    </row>
    <row r="1120" spans="1:27" hidden="1" x14ac:dyDescent="0.3">
      <c r="A1120" s="40">
        <v>807</v>
      </c>
      <c r="B1120" s="40" t="s">
        <v>385</v>
      </c>
      <c r="C1120" s="40" t="s">
        <v>1442</v>
      </c>
      <c r="D1120" s="40" t="s">
        <v>1262</v>
      </c>
      <c r="E1120" s="123" t="s">
        <v>1443</v>
      </c>
      <c r="F1120" s="121" t="s">
        <v>266</v>
      </c>
      <c r="G1120" s="121" t="s">
        <v>267</v>
      </c>
      <c r="H1120" s="40">
        <v>35</v>
      </c>
      <c r="I1120" s="48">
        <v>43424</v>
      </c>
      <c r="J1120" s="48">
        <v>43459</v>
      </c>
      <c r="K1120" s="48">
        <v>43574</v>
      </c>
      <c r="L1120" s="49">
        <v>35</v>
      </c>
      <c r="M1120" s="49">
        <v>150</v>
      </c>
      <c r="N1120" s="40">
        <v>8797</v>
      </c>
      <c r="O1120" s="42">
        <f t="shared" ref="O1120:O1183" si="152">(N1120/H1120)*247.1</f>
        <v>62106.82</v>
      </c>
      <c r="P1120" s="121"/>
      <c r="Q1120" s="42">
        <v>491</v>
      </c>
      <c r="R1120" s="42">
        <f t="shared" ref="R1120:R1151" si="153">T1120/Q1120</f>
        <v>15.498981670061101</v>
      </c>
      <c r="S1120" s="42">
        <f t="shared" si="147"/>
        <v>3466.46</v>
      </c>
      <c r="T1120" s="121">
        <v>7610</v>
      </c>
      <c r="U1120" s="42">
        <v>420</v>
      </c>
      <c r="W1120" s="40"/>
      <c r="X1120" s="49">
        <f t="shared" ref="X1120:X1151" si="154">Q1120-78</f>
        <v>413</v>
      </c>
      <c r="Y1120" s="42">
        <f t="shared" si="148"/>
        <v>2915.78</v>
      </c>
      <c r="Z1120" s="42">
        <f t="shared" si="149"/>
        <v>53726.600000000006</v>
      </c>
      <c r="AA1120" s="42">
        <f t="shared" si="150"/>
        <v>-8380.2199999999939</v>
      </c>
    </row>
    <row r="1121" spans="1:27" hidden="1" x14ac:dyDescent="0.3">
      <c r="A1121" s="40">
        <v>808</v>
      </c>
      <c r="B1121" s="40" t="s">
        <v>385</v>
      </c>
      <c r="C1121" s="40" t="s">
        <v>1442</v>
      </c>
      <c r="D1121" s="40" t="s">
        <v>1262</v>
      </c>
      <c r="E1121" s="123" t="s">
        <v>1444</v>
      </c>
      <c r="F1121" s="121" t="s">
        <v>269</v>
      </c>
      <c r="G1121" s="121" t="s">
        <v>270</v>
      </c>
      <c r="H1121" s="40">
        <v>35</v>
      </c>
      <c r="I1121" s="48">
        <v>43424</v>
      </c>
      <c r="J1121" s="48">
        <v>43458</v>
      </c>
      <c r="K1121" s="48">
        <v>43575</v>
      </c>
      <c r="L1121" s="49">
        <v>34</v>
      </c>
      <c r="M1121" s="49">
        <v>151</v>
      </c>
      <c r="N1121" s="40">
        <v>8707</v>
      </c>
      <c r="O1121" s="42">
        <f t="shared" si="152"/>
        <v>61471.42</v>
      </c>
      <c r="P1121" s="121"/>
      <c r="Q1121" s="42">
        <v>455</v>
      </c>
      <c r="R1121" s="42">
        <f t="shared" si="153"/>
        <v>15</v>
      </c>
      <c r="S1121" s="42">
        <f t="shared" si="147"/>
        <v>3212.2999999999997</v>
      </c>
      <c r="T1121" s="121">
        <v>6825</v>
      </c>
      <c r="U1121" s="42">
        <v>427</v>
      </c>
      <c r="W1121" s="40"/>
      <c r="X1121" s="49">
        <f t="shared" si="154"/>
        <v>377</v>
      </c>
      <c r="Y1121" s="42">
        <f t="shared" si="148"/>
        <v>2661.6200000000003</v>
      </c>
      <c r="Z1121" s="42">
        <f t="shared" si="149"/>
        <v>48184.499999999993</v>
      </c>
      <c r="AA1121" s="42">
        <f t="shared" si="150"/>
        <v>-13286.920000000006</v>
      </c>
    </row>
    <row r="1122" spans="1:27" hidden="1" x14ac:dyDescent="0.3">
      <c r="A1122" s="40">
        <v>809</v>
      </c>
      <c r="B1122" s="40" t="s">
        <v>385</v>
      </c>
      <c r="C1122" s="40" t="s">
        <v>1442</v>
      </c>
      <c r="D1122" s="40" t="s">
        <v>1262</v>
      </c>
      <c r="E1122" s="123" t="s">
        <v>1445</v>
      </c>
      <c r="F1122" s="121" t="s">
        <v>272</v>
      </c>
      <c r="G1122" s="121" t="s">
        <v>273</v>
      </c>
      <c r="H1122" s="40">
        <v>35</v>
      </c>
      <c r="I1122" s="48">
        <v>43427</v>
      </c>
      <c r="J1122" s="48">
        <v>43461</v>
      </c>
      <c r="K1122" s="48">
        <v>43581</v>
      </c>
      <c r="L1122" s="49">
        <v>34</v>
      </c>
      <c r="M1122" s="49">
        <v>154</v>
      </c>
      <c r="N1122" s="40">
        <v>8407</v>
      </c>
      <c r="O1122" s="42">
        <f t="shared" si="152"/>
        <v>59353.42</v>
      </c>
      <c r="P1122" s="121"/>
      <c r="Q1122" s="42">
        <v>433</v>
      </c>
      <c r="R1122" s="42">
        <f t="shared" si="153"/>
        <v>14.498845265588914</v>
      </c>
      <c r="S1122" s="42">
        <f t="shared" si="147"/>
        <v>3056.98</v>
      </c>
      <c r="T1122" s="121">
        <v>6278</v>
      </c>
      <c r="U1122" s="42">
        <v>413</v>
      </c>
      <c r="W1122" s="40"/>
      <c r="X1122" s="49">
        <f t="shared" si="154"/>
        <v>355</v>
      </c>
      <c r="Y1122" s="42">
        <f t="shared" si="148"/>
        <v>2506.2999999999997</v>
      </c>
      <c r="Z1122" s="42">
        <f t="shared" si="149"/>
        <v>44322.68</v>
      </c>
      <c r="AA1122" s="42">
        <f t="shared" si="150"/>
        <v>-15030.739999999998</v>
      </c>
    </row>
    <row r="1123" spans="1:27" hidden="1" x14ac:dyDescent="0.3">
      <c r="A1123" s="40">
        <v>810</v>
      </c>
      <c r="B1123" s="40" t="s">
        <v>385</v>
      </c>
      <c r="C1123" s="40" t="s">
        <v>1442</v>
      </c>
      <c r="D1123" s="40" t="s">
        <v>1262</v>
      </c>
      <c r="E1123" s="123" t="s">
        <v>1446</v>
      </c>
      <c r="F1123" s="121" t="s">
        <v>275</v>
      </c>
      <c r="G1123" s="121" t="s">
        <v>276</v>
      </c>
      <c r="H1123" s="40">
        <v>35</v>
      </c>
      <c r="I1123" s="48">
        <v>43426</v>
      </c>
      <c r="J1123" s="48">
        <v>43462</v>
      </c>
      <c r="K1123" s="48">
        <v>43579</v>
      </c>
      <c r="L1123" s="49">
        <v>36</v>
      </c>
      <c r="M1123" s="49">
        <v>153</v>
      </c>
      <c r="N1123" s="40">
        <v>9247</v>
      </c>
      <c r="O1123" s="42">
        <f t="shared" si="152"/>
        <v>65283.819999999992</v>
      </c>
      <c r="P1123" s="121"/>
      <c r="Q1123" s="42">
        <v>439</v>
      </c>
      <c r="R1123" s="42">
        <f t="shared" si="153"/>
        <v>15.25</v>
      </c>
      <c r="S1123" s="42">
        <f t="shared" si="147"/>
        <v>3099.3399999999997</v>
      </c>
      <c r="T1123" s="121">
        <v>6694.75</v>
      </c>
      <c r="U1123" s="42">
        <v>411</v>
      </c>
      <c r="W1123" s="40"/>
      <c r="X1123" s="49">
        <f t="shared" si="154"/>
        <v>361</v>
      </c>
      <c r="Y1123" s="42">
        <f t="shared" si="148"/>
        <v>2548.6600000000003</v>
      </c>
      <c r="Z1123" s="42">
        <f t="shared" si="149"/>
        <v>47264.934999999998</v>
      </c>
      <c r="AA1123" s="42">
        <f t="shared" si="150"/>
        <v>-18018.884999999995</v>
      </c>
    </row>
    <row r="1124" spans="1:27" hidden="1" x14ac:dyDescent="0.3">
      <c r="A1124" s="40">
        <v>811</v>
      </c>
      <c r="B1124" s="40" t="s">
        <v>385</v>
      </c>
      <c r="C1124" s="40" t="s">
        <v>1442</v>
      </c>
      <c r="D1124" s="40" t="s">
        <v>1262</v>
      </c>
      <c r="E1124" s="123" t="s">
        <v>1447</v>
      </c>
      <c r="F1124" s="121" t="s">
        <v>278</v>
      </c>
      <c r="G1124" s="121" t="s">
        <v>279</v>
      </c>
      <c r="H1124" s="40">
        <v>35</v>
      </c>
      <c r="I1124" s="48">
        <v>43425</v>
      </c>
      <c r="J1124" s="48">
        <v>43454</v>
      </c>
      <c r="K1124" s="48">
        <v>43578</v>
      </c>
      <c r="L1124" s="49">
        <v>29</v>
      </c>
      <c r="M1124" s="49">
        <v>153</v>
      </c>
      <c r="N1124" s="40">
        <v>9097</v>
      </c>
      <c r="O1124" s="42">
        <f t="shared" si="152"/>
        <v>64224.82</v>
      </c>
      <c r="P1124" s="121"/>
      <c r="Q1124" s="42">
        <v>463</v>
      </c>
      <c r="R1124" s="42">
        <f t="shared" si="153"/>
        <v>16.25</v>
      </c>
      <c r="S1124" s="42">
        <f t="shared" si="147"/>
        <v>3268.7799999999997</v>
      </c>
      <c r="T1124" s="121">
        <v>7523.75</v>
      </c>
      <c r="U1124" s="42">
        <v>405</v>
      </c>
      <c r="W1124" s="40"/>
      <c r="X1124" s="49">
        <f t="shared" si="154"/>
        <v>385</v>
      </c>
      <c r="Y1124" s="42">
        <f t="shared" si="148"/>
        <v>2718.1</v>
      </c>
      <c r="Z1124" s="42">
        <f t="shared" si="149"/>
        <v>53117.674999999996</v>
      </c>
      <c r="AA1124" s="42">
        <f t="shared" si="150"/>
        <v>-11107.145000000004</v>
      </c>
    </row>
    <row r="1125" spans="1:27" hidden="1" x14ac:dyDescent="0.3">
      <c r="A1125" s="40">
        <v>812</v>
      </c>
      <c r="B1125" s="40" t="s">
        <v>385</v>
      </c>
      <c r="C1125" s="40" t="s">
        <v>1442</v>
      </c>
      <c r="D1125" s="40" t="s">
        <v>1262</v>
      </c>
      <c r="E1125" s="123" t="s">
        <v>1448</v>
      </c>
      <c r="F1125" s="121" t="s">
        <v>281</v>
      </c>
      <c r="G1125" s="121" t="s">
        <v>282</v>
      </c>
      <c r="H1125" s="40">
        <v>35</v>
      </c>
      <c r="I1125" s="48">
        <v>43426</v>
      </c>
      <c r="J1125" s="48">
        <v>43453</v>
      </c>
      <c r="K1125" s="48">
        <v>43582</v>
      </c>
      <c r="L1125" s="49">
        <v>27</v>
      </c>
      <c r="M1125" s="49">
        <v>156</v>
      </c>
      <c r="N1125" s="40">
        <v>8877</v>
      </c>
      <c r="O1125" s="42">
        <f t="shared" si="152"/>
        <v>62671.62</v>
      </c>
      <c r="P1125" s="121"/>
      <c r="Q1125" s="42">
        <v>461</v>
      </c>
      <c r="R1125" s="42">
        <f t="shared" si="153"/>
        <v>17.5</v>
      </c>
      <c r="S1125" s="42">
        <f t="shared" si="147"/>
        <v>3254.66</v>
      </c>
      <c r="T1125" s="121">
        <v>8067.5</v>
      </c>
      <c r="U1125" s="42">
        <v>413</v>
      </c>
      <c r="W1125" s="40"/>
      <c r="X1125" s="49">
        <f t="shared" si="154"/>
        <v>383</v>
      </c>
      <c r="Y1125" s="42">
        <f t="shared" si="148"/>
        <v>2703.98</v>
      </c>
      <c r="Z1125" s="42">
        <f t="shared" si="149"/>
        <v>56956.549999999996</v>
      </c>
      <c r="AA1125" s="42">
        <f t="shared" si="150"/>
        <v>-5715.070000000007</v>
      </c>
    </row>
    <row r="1126" spans="1:27" hidden="1" x14ac:dyDescent="0.3">
      <c r="A1126" s="40">
        <v>813</v>
      </c>
      <c r="B1126" s="40" t="s">
        <v>385</v>
      </c>
      <c r="C1126" s="40" t="s">
        <v>1442</v>
      </c>
      <c r="D1126" s="40" t="s">
        <v>1262</v>
      </c>
      <c r="E1126" s="123" t="s">
        <v>1449</v>
      </c>
      <c r="F1126" s="121" t="s">
        <v>284</v>
      </c>
      <c r="G1126" s="121" t="s">
        <v>285</v>
      </c>
      <c r="H1126" s="40">
        <v>35</v>
      </c>
      <c r="I1126" s="48">
        <v>43429</v>
      </c>
      <c r="J1126" s="48">
        <v>43461</v>
      </c>
      <c r="K1126" s="48">
        <v>43582</v>
      </c>
      <c r="L1126" s="49">
        <v>32</v>
      </c>
      <c r="M1126" s="49">
        <v>153</v>
      </c>
      <c r="N1126" s="40">
        <v>9047</v>
      </c>
      <c r="O1126" s="42">
        <f t="shared" si="152"/>
        <v>63871.819999999992</v>
      </c>
      <c r="P1126" s="121"/>
      <c r="Q1126" s="42">
        <v>471</v>
      </c>
      <c r="R1126" s="42">
        <f t="shared" si="153"/>
        <v>16.25</v>
      </c>
      <c r="S1126" s="42">
        <f t="shared" si="147"/>
        <v>3325.2599999999998</v>
      </c>
      <c r="T1126" s="121">
        <f>471*16.25</f>
        <v>7653.75</v>
      </c>
      <c r="U1126" s="42">
        <v>405</v>
      </c>
      <c r="W1126" s="40"/>
      <c r="X1126" s="49">
        <f t="shared" si="154"/>
        <v>393</v>
      </c>
      <c r="Y1126" s="42">
        <f t="shared" si="148"/>
        <v>2774.58</v>
      </c>
      <c r="Z1126" s="42">
        <f t="shared" si="149"/>
        <v>54035.474999999999</v>
      </c>
      <c r="AA1126" s="42">
        <f t="shared" si="150"/>
        <v>-9836.3449999999939</v>
      </c>
    </row>
    <row r="1127" spans="1:27" hidden="1" x14ac:dyDescent="0.3">
      <c r="A1127" s="40">
        <v>814</v>
      </c>
      <c r="B1127" s="40" t="s">
        <v>385</v>
      </c>
      <c r="C1127" s="40" t="s">
        <v>1442</v>
      </c>
      <c r="D1127" s="40" t="s">
        <v>1262</v>
      </c>
      <c r="E1127" s="123" t="s">
        <v>1450</v>
      </c>
      <c r="F1127" s="121" t="s">
        <v>287</v>
      </c>
      <c r="G1127" s="121" t="s">
        <v>288</v>
      </c>
      <c r="H1127" s="40">
        <v>35</v>
      </c>
      <c r="I1127" s="48">
        <v>43424</v>
      </c>
      <c r="J1127" s="48">
        <v>43469</v>
      </c>
      <c r="K1127" s="48">
        <v>43578</v>
      </c>
      <c r="L1127" s="49">
        <v>45</v>
      </c>
      <c r="M1127" s="49">
        <v>154</v>
      </c>
      <c r="N1127" s="40">
        <v>9007</v>
      </c>
      <c r="O1127" s="42">
        <f t="shared" si="152"/>
        <v>63589.42</v>
      </c>
      <c r="P1127" s="121"/>
      <c r="Q1127" s="42">
        <v>473</v>
      </c>
      <c r="R1127" s="42">
        <f t="shared" si="153"/>
        <v>16.5</v>
      </c>
      <c r="S1127" s="42">
        <f t="shared" si="147"/>
        <v>3339.38</v>
      </c>
      <c r="T1127" s="121">
        <v>7804.5</v>
      </c>
      <c r="U1127" s="42">
        <v>421</v>
      </c>
      <c r="W1127" s="40"/>
      <c r="X1127" s="49">
        <f t="shared" si="154"/>
        <v>395</v>
      </c>
      <c r="Y1127" s="42">
        <f t="shared" si="148"/>
        <v>2788.7000000000003</v>
      </c>
      <c r="Z1127" s="42">
        <f t="shared" si="149"/>
        <v>55099.770000000004</v>
      </c>
      <c r="AA1127" s="42">
        <f t="shared" si="150"/>
        <v>-8489.6499999999942</v>
      </c>
    </row>
    <row r="1128" spans="1:27" hidden="1" x14ac:dyDescent="0.3">
      <c r="A1128" s="40">
        <v>815</v>
      </c>
      <c r="B1128" s="40" t="s">
        <v>385</v>
      </c>
      <c r="C1128" s="40" t="s">
        <v>1442</v>
      </c>
      <c r="D1128" s="40" t="s">
        <v>1262</v>
      </c>
      <c r="E1128" s="123" t="s">
        <v>1451</v>
      </c>
      <c r="F1128" s="121" t="s">
        <v>290</v>
      </c>
      <c r="G1128" s="121" t="s">
        <v>291</v>
      </c>
      <c r="H1128" s="40">
        <v>35</v>
      </c>
      <c r="I1128" s="48">
        <v>43428</v>
      </c>
      <c r="J1128" s="48">
        <v>43466</v>
      </c>
      <c r="K1128" s="48">
        <v>43570</v>
      </c>
      <c r="L1128" s="49">
        <v>38</v>
      </c>
      <c r="M1128" s="49">
        <v>142</v>
      </c>
      <c r="N1128" s="40">
        <v>8877</v>
      </c>
      <c r="O1128" s="42">
        <f t="shared" si="152"/>
        <v>62671.62</v>
      </c>
      <c r="P1128" s="121"/>
      <c r="Q1128" s="42">
        <v>482</v>
      </c>
      <c r="R1128" s="42">
        <f t="shared" si="153"/>
        <v>16.25</v>
      </c>
      <c r="S1128" s="42">
        <f t="shared" si="147"/>
        <v>3402.92</v>
      </c>
      <c r="T1128" s="121">
        <v>7832.5</v>
      </c>
      <c r="U1128" s="42">
        <v>405</v>
      </c>
      <c r="W1128" s="40"/>
      <c r="X1128" s="49">
        <f t="shared" si="154"/>
        <v>404</v>
      </c>
      <c r="Y1128" s="42">
        <f t="shared" si="148"/>
        <v>2852.24</v>
      </c>
      <c r="Z1128" s="42">
        <f t="shared" si="149"/>
        <v>55297.450000000004</v>
      </c>
      <c r="AA1128" s="42">
        <f t="shared" si="150"/>
        <v>-7374.1699999999983</v>
      </c>
    </row>
    <row r="1129" spans="1:27" hidden="1" x14ac:dyDescent="0.3">
      <c r="A1129" s="40">
        <v>816</v>
      </c>
      <c r="B1129" s="40" t="s">
        <v>385</v>
      </c>
      <c r="C1129" s="40" t="s">
        <v>1442</v>
      </c>
      <c r="D1129" s="40" t="s">
        <v>1262</v>
      </c>
      <c r="E1129" s="123" t="s">
        <v>1452</v>
      </c>
      <c r="F1129" s="121" t="s">
        <v>293</v>
      </c>
      <c r="G1129" s="121" t="s">
        <v>294</v>
      </c>
      <c r="H1129" s="40">
        <v>35</v>
      </c>
      <c r="I1129" s="48">
        <v>43430</v>
      </c>
      <c r="J1129" s="48">
        <v>43456</v>
      </c>
      <c r="K1129" s="48">
        <v>43577</v>
      </c>
      <c r="L1129" s="49">
        <v>26</v>
      </c>
      <c r="M1129" s="49">
        <v>147</v>
      </c>
      <c r="N1129" s="40">
        <v>8947</v>
      </c>
      <c r="O1129" s="42">
        <f t="shared" si="152"/>
        <v>63165.82</v>
      </c>
      <c r="P1129" s="121"/>
      <c r="Q1129" s="42">
        <v>477</v>
      </c>
      <c r="R1129" s="42">
        <f t="shared" si="153"/>
        <v>16.249475890985323</v>
      </c>
      <c r="S1129" s="42">
        <f t="shared" si="147"/>
        <v>3367.62</v>
      </c>
      <c r="T1129" s="121">
        <v>7751</v>
      </c>
      <c r="U1129" s="42">
        <v>409</v>
      </c>
      <c r="W1129" s="40"/>
      <c r="X1129" s="49">
        <f t="shared" si="154"/>
        <v>399</v>
      </c>
      <c r="Y1129" s="42">
        <f t="shared" si="148"/>
        <v>2816.94</v>
      </c>
      <c r="Z1129" s="42">
        <f t="shared" si="149"/>
        <v>54722.05999999999</v>
      </c>
      <c r="AA1129" s="42">
        <f t="shared" si="150"/>
        <v>-8443.7600000000093</v>
      </c>
    </row>
    <row r="1130" spans="1:27" hidden="1" x14ac:dyDescent="0.3">
      <c r="A1130" s="40">
        <v>817</v>
      </c>
      <c r="B1130" s="40" t="s">
        <v>385</v>
      </c>
      <c r="C1130" s="40" t="s">
        <v>1442</v>
      </c>
      <c r="D1130" s="40" t="s">
        <v>1262</v>
      </c>
      <c r="E1130" s="123" t="s">
        <v>1453</v>
      </c>
      <c r="F1130" s="121" t="s">
        <v>296</v>
      </c>
      <c r="G1130" s="121" t="s">
        <v>297</v>
      </c>
      <c r="H1130" s="40">
        <v>35</v>
      </c>
      <c r="I1130" s="48">
        <v>43425</v>
      </c>
      <c r="J1130" s="48">
        <v>43463</v>
      </c>
      <c r="K1130" s="48">
        <v>43572</v>
      </c>
      <c r="L1130" s="49">
        <v>38</v>
      </c>
      <c r="M1130" s="49">
        <v>147</v>
      </c>
      <c r="N1130" s="40">
        <v>9187</v>
      </c>
      <c r="O1130" s="42">
        <f t="shared" si="152"/>
        <v>64860.219999999994</v>
      </c>
      <c r="P1130" s="121"/>
      <c r="Q1130" s="42">
        <v>483</v>
      </c>
      <c r="R1130" s="42">
        <f t="shared" si="153"/>
        <v>16.25</v>
      </c>
      <c r="S1130" s="42">
        <f t="shared" si="147"/>
        <v>3409.98</v>
      </c>
      <c r="T1130" s="121">
        <v>7848.75</v>
      </c>
      <c r="U1130" s="42">
        <v>419</v>
      </c>
      <c r="W1130" s="40"/>
      <c r="X1130" s="49">
        <f t="shared" si="154"/>
        <v>405</v>
      </c>
      <c r="Y1130" s="42">
        <f t="shared" si="148"/>
        <v>2859.2999999999997</v>
      </c>
      <c r="Z1130" s="42">
        <f t="shared" si="149"/>
        <v>55412.175000000003</v>
      </c>
      <c r="AA1130" s="42">
        <f t="shared" si="150"/>
        <v>-9448.044999999991</v>
      </c>
    </row>
    <row r="1131" spans="1:27" hidden="1" x14ac:dyDescent="0.3">
      <c r="A1131" s="40">
        <v>818</v>
      </c>
      <c r="B1131" s="40" t="s">
        <v>385</v>
      </c>
      <c r="C1131" s="40" t="s">
        <v>1442</v>
      </c>
      <c r="D1131" s="40" t="s">
        <v>1262</v>
      </c>
      <c r="E1131" s="123" t="s">
        <v>1454</v>
      </c>
      <c r="F1131" s="121" t="s">
        <v>299</v>
      </c>
      <c r="G1131" s="121" t="s">
        <v>300</v>
      </c>
      <c r="H1131" s="40">
        <v>35</v>
      </c>
      <c r="I1131" s="48">
        <v>43428</v>
      </c>
      <c r="J1131" s="48">
        <v>43467</v>
      </c>
      <c r="K1131" s="48">
        <v>43575</v>
      </c>
      <c r="L1131" s="49">
        <v>39</v>
      </c>
      <c r="M1131" s="49">
        <v>147</v>
      </c>
      <c r="N1131" s="40">
        <v>8827</v>
      </c>
      <c r="O1131" s="42">
        <f t="shared" si="152"/>
        <v>62318.619999999995</v>
      </c>
      <c r="P1131" s="121"/>
      <c r="Q1131" s="42">
        <v>476</v>
      </c>
      <c r="R1131" s="42">
        <f t="shared" si="153"/>
        <v>16.25</v>
      </c>
      <c r="S1131" s="42">
        <f t="shared" si="147"/>
        <v>3360.56</v>
      </c>
      <c r="T1131" s="121">
        <v>7735</v>
      </c>
      <c r="U1131" s="42">
        <v>421</v>
      </c>
      <c r="W1131" s="40"/>
      <c r="X1131" s="49">
        <f t="shared" si="154"/>
        <v>398</v>
      </c>
      <c r="Y1131" s="42">
        <f t="shared" si="148"/>
        <v>2809.88</v>
      </c>
      <c r="Z1131" s="42">
        <f t="shared" si="149"/>
        <v>54609.1</v>
      </c>
      <c r="AA1131" s="42">
        <f t="shared" si="150"/>
        <v>-7709.5199999999968</v>
      </c>
    </row>
    <row r="1132" spans="1:27" hidden="1" x14ac:dyDescent="0.3">
      <c r="A1132" s="40">
        <v>819</v>
      </c>
      <c r="B1132" s="40" t="s">
        <v>385</v>
      </c>
      <c r="C1132" s="40" t="s">
        <v>1442</v>
      </c>
      <c r="D1132" s="40" t="s">
        <v>1262</v>
      </c>
      <c r="E1132" s="123" t="s">
        <v>1455</v>
      </c>
      <c r="F1132" s="121" t="s">
        <v>302</v>
      </c>
      <c r="G1132" s="121" t="s">
        <v>303</v>
      </c>
      <c r="H1132" s="40">
        <v>35</v>
      </c>
      <c r="I1132" s="48">
        <v>43426</v>
      </c>
      <c r="J1132" s="48">
        <v>43470</v>
      </c>
      <c r="K1132" s="48">
        <v>43570</v>
      </c>
      <c r="L1132" s="49">
        <v>44</v>
      </c>
      <c r="M1132" s="49">
        <v>144</v>
      </c>
      <c r="N1132" s="40">
        <v>8467</v>
      </c>
      <c r="O1132" s="42">
        <f t="shared" si="152"/>
        <v>59777.02</v>
      </c>
      <c r="P1132" s="121"/>
      <c r="Q1132" s="42">
        <v>489</v>
      </c>
      <c r="R1132" s="42">
        <f t="shared" si="153"/>
        <v>15.5</v>
      </c>
      <c r="S1132" s="42">
        <f t="shared" si="147"/>
        <v>3452.34</v>
      </c>
      <c r="T1132" s="121">
        <v>7579.5</v>
      </c>
      <c r="U1132" s="42">
        <v>433</v>
      </c>
      <c r="W1132" s="40"/>
      <c r="X1132" s="49">
        <f t="shared" si="154"/>
        <v>411</v>
      </c>
      <c r="Y1132" s="42">
        <f t="shared" si="148"/>
        <v>2901.66</v>
      </c>
      <c r="Z1132" s="42">
        <f t="shared" si="149"/>
        <v>53511.270000000004</v>
      </c>
      <c r="AA1132" s="42">
        <f t="shared" si="150"/>
        <v>-6265.7499999999927</v>
      </c>
    </row>
    <row r="1133" spans="1:27" hidden="1" x14ac:dyDescent="0.3">
      <c r="A1133" s="40">
        <v>820</v>
      </c>
      <c r="B1133" s="40" t="s">
        <v>385</v>
      </c>
      <c r="C1133" s="40" t="s">
        <v>1442</v>
      </c>
      <c r="D1133" s="40" t="s">
        <v>1262</v>
      </c>
      <c r="E1133" s="123" t="s">
        <v>1456</v>
      </c>
      <c r="F1133" s="68" t="s">
        <v>1769</v>
      </c>
      <c r="G1133" s="68" t="s">
        <v>149</v>
      </c>
      <c r="H1133" s="40">
        <v>35</v>
      </c>
      <c r="I1133" s="48">
        <v>43425</v>
      </c>
      <c r="J1133" s="48">
        <v>43471</v>
      </c>
      <c r="K1133" s="48">
        <v>43569</v>
      </c>
      <c r="L1133" s="49">
        <v>46</v>
      </c>
      <c r="M1133" s="49">
        <v>144</v>
      </c>
      <c r="N1133" s="40">
        <v>8447</v>
      </c>
      <c r="O1133" s="42">
        <f t="shared" si="152"/>
        <v>59635.82</v>
      </c>
      <c r="P1133" s="121"/>
      <c r="Q1133" s="42">
        <v>496</v>
      </c>
      <c r="R1133" s="42">
        <f t="shared" si="153"/>
        <v>16.25</v>
      </c>
      <c r="S1133" s="42">
        <f t="shared" si="147"/>
        <v>3501.7599999999998</v>
      </c>
      <c r="T1133" s="121">
        <v>8060</v>
      </c>
      <c r="U1133" s="42">
        <v>421</v>
      </c>
      <c r="W1133" s="40"/>
      <c r="X1133" s="49">
        <f t="shared" si="154"/>
        <v>418</v>
      </c>
      <c r="Y1133" s="42">
        <f t="shared" si="148"/>
        <v>2951.08</v>
      </c>
      <c r="Z1133" s="42">
        <f t="shared" si="149"/>
        <v>56903.6</v>
      </c>
      <c r="AA1133" s="42">
        <f t="shared" si="150"/>
        <v>-2732.2200000000012</v>
      </c>
    </row>
    <row r="1134" spans="1:27" hidden="1" x14ac:dyDescent="0.3">
      <c r="A1134" s="40">
        <v>821</v>
      </c>
      <c r="B1134" s="40" t="s">
        <v>385</v>
      </c>
      <c r="C1134" s="40" t="s">
        <v>1442</v>
      </c>
      <c r="D1134" s="40" t="s">
        <v>1262</v>
      </c>
      <c r="E1134" s="123" t="s">
        <v>1457</v>
      </c>
      <c r="F1134" s="68" t="s">
        <v>1770</v>
      </c>
      <c r="G1134" s="68" t="s">
        <v>150</v>
      </c>
      <c r="H1134" s="40">
        <v>35</v>
      </c>
      <c r="I1134" s="48">
        <v>43428</v>
      </c>
      <c r="J1134" s="48">
        <v>43456</v>
      </c>
      <c r="K1134" s="48">
        <v>43573</v>
      </c>
      <c r="L1134" s="49">
        <v>28</v>
      </c>
      <c r="M1134" s="49">
        <v>145</v>
      </c>
      <c r="N1134" s="40">
        <v>9037</v>
      </c>
      <c r="O1134" s="42">
        <f t="shared" si="152"/>
        <v>63801.219999999994</v>
      </c>
      <c r="P1134" s="121"/>
      <c r="Q1134" s="42">
        <v>491</v>
      </c>
      <c r="R1134" s="42">
        <f t="shared" si="153"/>
        <v>16.249490835030549</v>
      </c>
      <c r="S1134" s="42">
        <f t="shared" si="147"/>
        <v>3466.46</v>
      </c>
      <c r="T1134" s="121">
        <v>7978.5</v>
      </c>
      <c r="U1134" s="42">
        <v>404</v>
      </c>
      <c r="W1134" s="40"/>
      <c r="X1134" s="49">
        <f t="shared" si="154"/>
        <v>413</v>
      </c>
      <c r="Y1134" s="42">
        <f t="shared" si="148"/>
        <v>2915.78</v>
      </c>
      <c r="Z1134" s="42">
        <f t="shared" si="149"/>
        <v>56328.21</v>
      </c>
      <c r="AA1134" s="42">
        <f t="shared" si="150"/>
        <v>-7473.0099999999948</v>
      </c>
    </row>
    <row r="1135" spans="1:27" hidden="1" x14ac:dyDescent="0.3">
      <c r="A1135" s="40">
        <v>822</v>
      </c>
      <c r="B1135" s="40" t="s">
        <v>385</v>
      </c>
      <c r="C1135" s="40" t="s">
        <v>1442</v>
      </c>
      <c r="D1135" s="40" t="s">
        <v>1262</v>
      </c>
      <c r="E1135" s="123" t="s">
        <v>1458</v>
      </c>
      <c r="F1135" s="68" t="s">
        <v>1771</v>
      </c>
      <c r="G1135" s="68" t="s">
        <v>151</v>
      </c>
      <c r="H1135" s="40">
        <v>35</v>
      </c>
      <c r="I1135" s="48">
        <v>43427</v>
      </c>
      <c r="J1135" s="48">
        <v>43460</v>
      </c>
      <c r="K1135" s="48">
        <v>43572</v>
      </c>
      <c r="L1135" s="49">
        <v>33</v>
      </c>
      <c r="M1135" s="49">
        <v>145</v>
      </c>
      <c r="N1135" s="40">
        <v>8597</v>
      </c>
      <c r="O1135" s="42">
        <f t="shared" si="152"/>
        <v>60694.82</v>
      </c>
      <c r="P1135" s="121"/>
      <c r="Q1135" s="42">
        <v>481</v>
      </c>
      <c r="R1135" s="42">
        <f t="shared" si="153"/>
        <v>16.517151767151766</v>
      </c>
      <c r="S1135" s="42">
        <f t="shared" si="147"/>
        <v>3395.8599999999997</v>
      </c>
      <c r="T1135" s="121">
        <v>7944.75</v>
      </c>
      <c r="U1135" s="42">
        <v>392</v>
      </c>
      <c r="W1135" s="40"/>
      <c r="X1135" s="49">
        <f t="shared" si="154"/>
        <v>403</v>
      </c>
      <c r="Y1135" s="42">
        <f t="shared" si="148"/>
        <v>2845.18</v>
      </c>
      <c r="Z1135" s="42">
        <f t="shared" si="149"/>
        <v>56089.93499999999</v>
      </c>
      <c r="AA1135" s="42">
        <f t="shared" si="150"/>
        <v>-4604.8850000000093</v>
      </c>
    </row>
    <row r="1136" spans="1:27" hidden="1" x14ac:dyDescent="0.3">
      <c r="A1136" s="40">
        <v>823</v>
      </c>
      <c r="B1136" s="40" t="s">
        <v>385</v>
      </c>
      <c r="C1136" s="40" t="s">
        <v>1442</v>
      </c>
      <c r="D1136" s="40" t="s">
        <v>1262</v>
      </c>
      <c r="E1136" s="123" t="s">
        <v>1459</v>
      </c>
      <c r="F1136" s="68" t="s">
        <v>1772</v>
      </c>
      <c r="G1136" s="68" t="s">
        <v>152</v>
      </c>
      <c r="H1136" s="40">
        <v>35</v>
      </c>
      <c r="I1136" s="48">
        <v>43424</v>
      </c>
      <c r="J1136" s="48">
        <v>43456</v>
      </c>
      <c r="K1136" s="48">
        <v>43568</v>
      </c>
      <c r="L1136" s="49">
        <v>32</v>
      </c>
      <c r="M1136" s="49">
        <v>144</v>
      </c>
      <c r="N1136" s="40">
        <v>8897</v>
      </c>
      <c r="O1136" s="42">
        <f t="shared" si="152"/>
        <v>62812.819999999992</v>
      </c>
      <c r="P1136" s="121"/>
      <c r="Q1136" s="42">
        <v>507</v>
      </c>
      <c r="R1136" s="42">
        <f t="shared" si="153"/>
        <v>16.5</v>
      </c>
      <c r="S1136" s="42">
        <f t="shared" si="147"/>
        <v>3579.42</v>
      </c>
      <c r="T1136" s="121">
        <v>8365.5</v>
      </c>
      <c r="U1136" s="42">
        <v>409</v>
      </c>
      <c r="W1136" s="40"/>
      <c r="X1136" s="49">
        <f t="shared" si="154"/>
        <v>429</v>
      </c>
      <c r="Y1136" s="42">
        <f t="shared" si="148"/>
        <v>3028.7400000000002</v>
      </c>
      <c r="Z1136" s="42">
        <f t="shared" si="149"/>
        <v>59060.43</v>
      </c>
      <c r="AA1136" s="42">
        <f t="shared" si="150"/>
        <v>-3752.3899999999921</v>
      </c>
    </row>
    <row r="1137" spans="1:27" hidden="1" x14ac:dyDescent="0.3">
      <c r="A1137" s="40">
        <v>824</v>
      </c>
      <c r="B1137" s="40" t="s">
        <v>385</v>
      </c>
      <c r="C1137" s="40" t="s">
        <v>1442</v>
      </c>
      <c r="D1137" s="40" t="s">
        <v>1262</v>
      </c>
      <c r="E1137" s="123" t="s">
        <v>1460</v>
      </c>
      <c r="F1137" s="68" t="s">
        <v>1773</v>
      </c>
      <c r="G1137" s="68" t="s">
        <v>153</v>
      </c>
      <c r="H1137" s="40">
        <v>35</v>
      </c>
      <c r="I1137" s="48">
        <v>43426</v>
      </c>
      <c r="J1137" s="48">
        <v>43463</v>
      </c>
      <c r="K1137" s="48">
        <v>43570</v>
      </c>
      <c r="L1137" s="49">
        <v>37</v>
      </c>
      <c r="M1137" s="49">
        <v>144</v>
      </c>
      <c r="N1137" s="40">
        <v>9007</v>
      </c>
      <c r="O1137" s="42">
        <f t="shared" si="152"/>
        <v>63589.42</v>
      </c>
      <c r="P1137" s="121"/>
      <c r="Q1137" s="42">
        <v>492</v>
      </c>
      <c r="R1137" s="42">
        <f t="shared" si="153"/>
        <v>16.5</v>
      </c>
      <c r="S1137" s="42">
        <f t="shared" si="147"/>
        <v>3473.52</v>
      </c>
      <c r="T1137" s="121">
        <v>8118</v>
      </c>
      <c r="U1137" s="42">
        <v>407</v>
      </c>
      <c r="W1137" s="40"/>
      <c r="X1137" s="49">
        <f t="shared" si="154"/>
        <v>414</v>
      </c>
      <c r="Y1137" s="42">
        <f t="shared" si="148"/>
        <v>2922.84</v>
      </c>
      <c r="Z1137" s="42">
        <f t="shared" si="149"/>
        <v>57313.08</v>
      </c>
      <c r="AA1137" s="42">
        <f t="shared" si="150"/>
        <v>-6276.3399999999965</v>
      </c>
    </row>
    <row r="1138" spans="1:27" hidden="1" x14ac:dyDescent="0.3">
      <c r="A1138" s="40">
        <v>825</v>
      </c>
      <c r="B1138" s="40" t="s">
        <v>385</v>
      </c>
      <c r="C1138" s="40" t="s">
        <v>1442</v>
      </c>
      <c r="D1138" s="40" t="s">
        <v>1262</v>
      </c>
      <c r="E1138" s="123" t="s">
        <v>1461</v>
      </c>
      <c r="F1138" s="68" t="s">
        <v>1774</v>
      </c>
      <c r="G1138" s="68" t="s">
        <v>147</v>
      </c>
      <c r="H1138" s="40">
        <v>35</v>
      </c>
      <c r="I1138" s="48">
        <v>43425</v>
      </c>
      <c r="J1138" s="48">
        <v>43456</v>
      </c>
      <c r="K1138" s="48">
        <v>43571</v>
      </c>
      <c r="L1138" s="49">
        <v>31</v>
      </c>
      <c r="M1138" s="49">
        <v>146</v>
      </c>
      <c r="N1138" s="40">
        <v>8767</v>
      </c>
      <c r="O1138" s="42">
        <f t="shared" si="152"/>
        <v>61895.020000000004</v>
      </c>
      <c r="P1138" s="121"/>
      <c r="Q1138" s="42">
        <v>413</v>
      </c>
      <c r="R1138" s="42">
        <f t="shared" si="153"/>
        <v>20.495157384987895</v>
      </c>
      <c r="S1138" s="42">
        <f t="shared" si="147"/>
        <v>2915.78</v>
      </c>
      <c r="T1138" s="121">
        <v>8464.5</v>
      </c>
      <c r="U1138" s="42">
        <v>421</v>
      </c>
      <c r="W1138" s="40"/>
      <c r="X1138" s="49">
        <f t="shared" si="154"/>
        <v>335</v>
      </c>
      <c r="Y1138" s="42">
        <f t="shared" si="148"/>
        <v>2365.1</v>
      </c>
      <c r="Z1138" s="42">
        <f t="shared" si="149"/>
        <v>59759.37000000001</v>
      </c>
      <c r="AA1138" s="42">
        <f t="shared" si="150"/>
        <v>-2135.6499999999942</v>
      </c>
    </row>
    <row r="1139" spans="1:27" hidden="1" x14ac:dyDescent="0.3">
      <c r="A1139" s="40">
        <v>826</v>
      </c>
      <c r="B1139" s="40" t="s">
        <v>385</v>
      </c>
      <c r="C1139" s="40" t="s">
        <v>1442</v>
      </c>
      <c r="D1139" s="40" t="s">
        <v>1262</v>
      </c>
      <c r="E1139" s="123" t="s">
        <v>1462</v>
      </c>
      <c r="F1139" s="68" t="s">
        <v>154</v>
      </c>
      <c r="G1139" s="121" t="s">
        <v>155</v>
      </c>
      <c r="H1139" s="40">
        <v>35</v>
      </c>
      <c r="I1139" s="48">
        <v>43427</v>
      </c>
      <c r="J1139" s="48">
        <v>43455</v>
      </c>
      <c r="K1139" s="48">
        <v>43571</v>
      </c>
      <c r="L1139" s="49">
        <v>28</v>
      </c>
      <c r="M1139" s="49">
        <v>144</v>
      </c>
      <c r="N1139" s="40">
        <v>8927</v>
      </c>
      <c r="O1139" s="42">
        <f t="shared" si="152"/>
        <v>63024.619999999995</v>
      </c>
      <c r="P1139" s="121"/>
      <c r="Q1139" s="42">
        <v>486</v>
      </c>
      <c r="R1139" s="42">
        <f t="shared" si="153"/>
        <v>16.5</v>
      </c>
      <c r="S1139" s="42">
        <f t="shared" si="147"/>
        <v>3431.16</v>
      </c>
      <c r="T1139" s="121">
        <v>8019</v>
      </c>
      <c r="U1139" s="42">
        <v>401</v>
      </c>
      <c r="W1139" s="40"/>
      <c r="X1139" s="49">
        <f t="shared" si="154"/>
        <v>408</v>
      </c>
      <c r="Y1139" s="42">
        <f t="shared" si="148"/>
        <v>2880.48</v>
      </c>
      <c r="Z1139" s="42">
        <f t="shared" si="149"/>
        <v>56614.14</v>
      </c>
      <c r="AA1139" s="42">
        <f t="shared" si="150"/>
        <v>-6410.4799999999959</v>
      </c>
    </row>
    <row r="1140" spans="1:27" hidden="1" x14ac:dyDescent="0.3">
      <c r="A1140" s="40">
        <v>827</v>
      </c>
      <c r="B1140" s="40" t="s">
        <v>385</v>
      </c>
      <c r="C1140" s="40" t="s">
        <v>1442</v>
      </c>
      <c r="D1140" s="40" t="s">
        <v>1262</v>
      </c>
      <c r="E1140" s="123" t="s">
        <v>1463</v>
      </c>
      <c r="F1140" s="121" t="s">
        <v>156</v>
      </c>
      <c r="G1140" s="121" t="s">
        <v>157</v>
      </c>
      <c r="H1140" s="40">
        <v>35</v>
      </c>
      <c r="I1140" s="48">
        <v>43426</v>
      </c>
      <c r="J1140" s="48">
        <v>43468</v>
      </c>
      <c r="K1140" s="48">
        <v>43572</v>
      </c>
      <c r="L1140" s="49">
        <v>42</v>
      </c>
      <c r="M1140" s="49">
        <v>146</v>
      </c>
      <c r="N1140" s="40">
        <v>9077</v>
      </c>
      <c r="O1140" s="42">
        <f t="shared" si="152"/>
        <v>64083.62</v>
      </c>
      <c r="P1140" s="121"/>
      <c r="Q1140" s="42">
        <v>530</v>
      </c>
      <c r="R1140" s="42">
        <f t="shared" si="153"/>
        <v>16.5</v>
      </c>
      <c r="S1140" s="42">
        <f t="shared" si="147"/>
        <v>3741.7999999999997</v>
      </c>
      <c r="T1140" s="121">
        <v>8745</v>
      </c>
      <c r="U1140" s="42">
        <v>420</v>
      </c>
      <c r="W1140" s="40"/>
      <c r="X1140" s="49">
        <f t="shared" si="154"/>
        <v>452</v>
      </c>
      <c r="Y1140" s="42">
        <f t="shared" si="148"/>
        <v>3191.12</v>
      </c>
      <c r="Z1140" s="42">
        <f t="shared" si="149"/>
        <v>61739.7</v>
      </c>
      <c r="AA1140" s="42">
        <f t="shared" si="150"/>
        <v>-2343.9200000000055</v>
      </c>
    </row>
    <row r="1141" spans="1:27" hidden="1" x14ac:dyDescent="0.3">
      <c r="A1141" s="40">
        <v>828</v>
      </c>
      <c r="B1141" s="40" t="s">
        <v>385</v>
      </c>
      <c r="C1141" s="40" t="s">
        <v>1442</v>
      </c>
      <c r="D1141" s="40" t="s">
        <v>1262</v>
      </c>
      <c r="E1141" s="123" t="s">
        <v>1464</v>
      </c>
      <c r="F1141" s="121" t="s">
        <v>158</v>
      </c>
      <c r="G1141" s="121" t="s">
        <v>159</v>
      </c>
      <c r="H1141" s="40">
        <v>35</v>
      </c>
      <c r="I1141" s="48">
        <v>43427</v>
      </c>
      <c r="J1141" s="48">
        <v>43463</v>
      </c>
      <c r="K1141" s="48">
        <v>43574</v>
      </c>
      <c r="L1141" s="49">
        <v>36</v>
      </c>
      <c r="M1141" s="49">
        <v>147</v>
      </c>
      <c r="N1141" s="40">
        <v>8617</v>
      </c>
      <c r="O1141" s="42">
        <f t="shared" si="152"/>
        <v>60836.02</v>
      </c>
      <c r="P1141" s="121"/>
      <c r="Q1141" s="42">
        <v>504</v>
      </c>
      <c r="R1141" s="42">
        <f t="shared" si="153"/>
        <v>16.5</v>
      </c>
      <c r="S1141" s="42">
        <f t="shared" si="147"/>
        <v>3558.24</v>
      </c>
      <c r="T1141" s="121">
        <v>8316</v>
      </c>
      <c r="U1141" s="42">
        <v>392</v>
      </c>
      <c r="W1141" s="40"/>
      <c r="X1141" s="49">
        <f t="shared" si="154"/>
        <v>426</v>
      </c>
      <c r="Y1141" s="42">
        <f t="shared" si="148"/>
        <v>3007.56</v>
      </c>
      <c r="Z1141" s="42">
        <f t="shared" si="149"/>
        <v>58710.96</v>
      </c>
      <c r="AA1141" s="42">
        <f t="shared" si="150"/>
        <v>-2125.0599999999977</v>
      </c>
    </row>
    <row r="1142" spans="1:27" hidden="1" x14ac:dyDescent="0.3">
      <c r="A1142" s="40">
        <v>829</v>
      </c>
      <c r="B1142" s="40" t="s">
        <v>385</v>
      </c>
      <c r="C1142" s="40" t="s">
        <v>1442</v>
      </c>
      <c r="D1142" s="40" t="s">
        <v>1262</v>
      </c>
      <c r="E1142" s="123" t="s">
        <v>1465</v>
      </c>
      <c r="F1142" s="68" t="s">
        <v>1771</v>
      </c>
      <c r="G1142" s="68" t="s">
        <v>151</v>
      </c>
      <c r="H1142" s="40">
        <v>35</v>
      </c>
      <c r="I1142" s="48">
        <v>43426</v>
      </c>
      <c r="J1142" s="48">
        <v>43461</v>
      </c>
      <c r="K1142" s="48">
        <v>43573</v>
      </c>
      <c r="L1142" s="49">
        <v>35</v>
      </c>
      <c r="M1142" s="49">
        <v>147</v>
      </c>
      <c r="N1142" s="40">
        <v>9277</v>
      </c>
      <c r="O1142" s="42">
        <f t="shared" si="152"/>
        <v>65495.62</v>
      </c>
      <c r="P1142" s="121"/>
      <c r="Q1142" s="42">
        <v>499</v>
      </c>
      <c r="R1142" s="42">
        <f t="shared" si="153"/>
        <v>16.5</v>
      </c>
      <c r="S1142" s="42">
        <f t="shared" si="147"/>
        <v>3522.94</v>
      </c>
      <c r="T1142" s="121">
        <v>8233.5</v>
      </c>
      <c r="U1142" s="42">
        <v>413</v>
      </c>
      <c r="W1142" s="40"/>
      <c r="X1142" s="49">
        <f t="shared" si="154"/>
        <v>421</v>
      </c>
      <c r="Y1142" s="42">
        <f t="shared" si="148"/>
        <v>2972.2599999999998</v>
      </c>
      <c r="Z1142" s="42">
        <f t="shared" si="149"/>
        <v>58128.51</v>
      </c>
      <c r="AA1142" s="42">
        <f t="shared" si="150"/>
        <v>-7367.1100000000006</v>
      </c>
    </row>
    <row r="1143" spans="1:27" hidden="1" x14ac:dyDescent="0.3">
      <c r="A1143" s="40">
        <v>830</v>
      </c>
      <c r="B1143" s="40" t="s">
        <v>385</v>
      </c>
      <c r="C1143" s="40" t="s">
        <v>1442</v>
      </c>
      <c r="D1143" s="40" t="s">
        <v>1262</v>
      </c>
      <c r="E1143" s="123" t="s">
        <v>1466</v>
      </c>
      <c r="F1143" s="68" t="s">
        <v>1772</v>
      </c>
      <c r="G1143" s="68" t="s">
        <v>152</v>
      </c>
      <c r="H1143" s="40">
        <v>35</v>
      </c>
      <c r="I1143" s="48">
        <v>43428</v>
      </c>
      <c r="J1143" s="48">
        <v>43461</v>
      </c>
      <c r="K1143" s="48">
        <v>43574</v>
      </c>
      <c r="L1143" s="49">
        <v>33</v>
      </c>
      <c r="M1143" s="49">
        <v>146</v>
      </c>
      <c r="N1143" s="40">
        <v>8977</v>
      </c>
      <c r="O1143" s="42">
        <f t="shared" si="152"/>
        <v>63377.619999999995</v>
      </c>
      <c r="P1143" s="121"/>
      <c r="Q1143" s="42">
        <v>492</v>
      </c>
      <c r="R1143" s="42">
        <f t="shared" si="153"/>
        <v>16.5</v>
      </c>
      <c r="S1143" s="42">
        <f t="shared" si="147"/>
        <v>3473.52</v>
      </c>
      <c r="T1143" s="121">
        <v>8118</v>
      </c>
      <c r="U1143" s="42">
        <v>406</v>
      </c>
      <c r="W1143" s="40"/>
      <c r="X1143" s="49">
        <f t="shared" si="154"/>
        <v>414</v>
      </c>
      <c r="Y1143" s="42">
        <f t="shared" si="148"/>
        <v>2922.84</v>
      </c>
      <c r="Z1143" s="42">
        <f t="shared" si="149"/>
        <v>57313.08</v>
      </c>
      <c r="AA1143" s="42">
        <f t="shared" si="150"/>
        <v>-6064.5399999999936</v>
      </c>
    </row>
    <row r="1144" spans="1:27" hidden="1" x14ac:dyDescent="0.3">
      <c r="A1144" s="40">
        <v>831</v>
      </c>
      <c r="B1144" s="40" t="s">
        <v>385</v>
      </c>
      <c r="C1144" s="40" t="s">
        <v>1442</v>
      </c>
      <c r="D1144" s="40" t="s">
        <v>1262</v>
      </c>
      <c r="E1144" s="123" t="s">
        <v>1467</v>
      </c>
      <c r="F1144" s="68" t="s">
        <v>1773</v>
      </c>
      <c r="G1144" s="68" t="s">
        <v>153</v>
      </c>
      <c r="H1144" s="40">
        <v>35</v>
      </c>
      <c r="I1144" s="48">
        <v>43425</v>
      </c>
      <c r="J1144" s="48">
        <v>43471</v>
      </c>
      <c r="K1144" s="48">
        <v>43570</v>
      </c>
      <c r="L1144" s="49">
        <v>46</v>
      </c>
      <c r="M1144" s="49">
        <v>145</v>
      </c>
      <c r="N1144" s="40">
        <v>8197</v>
      </c>
      <c r="O1144" s="42">
        <f t="shared" si="152"/>
        <v>57870.819999999992</v>
      </c>
      <c r="P1144" s="121"/>
      <c r="Q1144" s="42">
        <v>521</v>
      </c>
      <c r="R1144" s="42">
        <f t="shared" si="153"/>
        <v>16.5</v>
      </c>
      <c r="S1144" s="42">
        <f t="shared" si="147"/>
        <v>3678.26</v>
      </c>
      <c r="T1144" s="121">
        <v>8596.5</v>
      </c>
      <c r="U1144" s="42">
        <v>520</v>
      </c>
      <c r="W1144" s="40"/>
      <c r="X1144" s="49">
        <f t="shared" si="154"/>
        <v>443</v>
      </c>
      <c r="Y1144" s="42">
        <f t="shared" si="148"/>
        <v>3127.58</v>
      </c>
      <c r="Z1144" s="42">
        <f t="shared" si="149"/>
        <v>60691.29</v>
      </c>
      <c r="AA1144" s="42">
        <f t="shared" si="150"/>
        <v>2820.4700000000084</v>
      </c>
    </row>
    <row r="1145" spans="1:27" hidden="1" x14ac:dyDescent="0.3">
      <c r="A1145" s="40">
        <v>832</v>
      </c>
      <c r="B1145" s="40" t="s">
        <v>385</v>
      </c>
      <c r="C1145" s="40" t="s">
        <v>1442</v>
      </c>
      <c r="D1145" s="40" t="s">
        <v>1262</v>
      </c>
      <c r="E1145" s="123" t="s">
        <v>1468</v>
      </c>
      <c r="F1145" s="68" t="s">
        <v>1774</v>
      </c>
      <c r="G1145" s="68" t="s">
        <v>147</v>
      </c>
      <c r="H1145" s="40">
        <v>35</v>
      </c>
      <c r="I1145" s="48">
        <v>43424</v>
      </c>
      <c r="J1145" s="48">
        <v>43458</v>
      </c>
      <c r="K1145" s="48">
        <v>43570</v>
      </c>
      <c r="L1145" s="49">
        <v>34</v>
      </c>
      <c r="M1145" s="49">
        <v>146</v>
      </c>
      <c r="N1145" s="40">
        <v>8847</v>
      </c>
      <c r="O1145" s="42">
        <f t="shared" si="152"/>
        <v>62459.82</v>
      </c>
      <c r="P1145" s="121"/>
      <c r="Q1145" s="42">
        <v>533</v>
      </c>
      <c r="R1145" s="42">
        <f t="shared" si="153"/>
        <v>16.5</v>
      </c>
      <c r="S1145" s="42">
        <f t="shared" si="147"/>
        <v>3762.9799999999996</v>
      </c>
      <c r="T1145" s="121">
        <v>8794.5</v>
      </c>
      <c r="U1145" s="42">
        <v>409</v>
      </c>
      <c r="W1145" s="40"/>
      <c r="X1145" s="49">
        <f t="shared" si="154"/>
        <v>455</v>
      </c>
      <c r="Y1145" s="42">
        <f t="shared" si="148"/>
        <v>3212.2999999999997</v>
      </c>
      <c r="Z1145" s="42">
        <f t="shared" si="149"/>
        <v>62089.169999999991</v>
      </c>
      <c r="AA1145" s="42">
        <f t="shared" si="150"/>
        <v>-370.65000000000873</v>
      </c>
    </row>
    <row r="1146" spans="1:27" hidden="1" x14ac:dyDescent="0.3">
      <c r="A1146" s="40">
        <v>849</v>
      </c>
      <c r="B1146" s="40" t="s">
        <v>385</v>
      </c>
      <c r="C1146" s="40" t="s">
        <v>1485</v>
      </c>
      <c r="D1146" s="40" t="s">
        <v>1486</v>
      </c>
      <c r="E1146" s="123" t="s">
        <v>1487</v>
      </c>
      <c r="F1146" s="121" t="s">
        <v>212</v>
      </c>
      <c r="G1146" s="121" t="s">
        <v>213</v>
      </c>
      <c r="H1146" s="40">
        <v>35</v>
      </c>
      <c r="I1146" s="48">
        <v>43431</v>
      </c>
      <c r="J1146" s="48">
        <v>43463</v>
      </c>
      <c r="K1146" s="48">
        <v>43564</v>
      </c>
      <c r="L1146" s="49">
        <v>32</v>
      </c>
      <c r="M1146" s="49">
        <v>133</v>
      </c>
      <c r="N1146" s="40">
        <v>8111</v>
      </c>
      <c r="O1146" s="42">
        <f t="shared" si="152"/>
        <v>57263.659999999996</v>
      </c>
      <c r="P1146" s="121"/>
      <c r="Q1146" s="42">
        <v>884</v>
      </c>
      <c r="R1146" s="42">
        <f t="shared" si="153"/>
        <v>15.5</v>
      </c>
      <c r="S1146" s="42">
        <f t="shared" si="147"/>
        <v>6241.04</v>
      </c>
      <c r="T1146" s="121">
        <f t="shared" ref="T1146:T1171" si="155">Q1146*15.5</f>
        <v>13702</v>
      </c>
      <c r="U1146" s="42">
        <v>730</v>
      </c>
      <c r="W1146" s="40"/>
      <c r="X1146" s="49">
        <f t="shared" si="154"/>
        <v>806</v>
      </c>
      <c r="Y1146" s="42">
        <f t="shared" si="148"/>
        <v>5690.36</v>
      </c>
      <c r="Z1146" s="42">
        <f t="shared" si="149"/>
        <v>96736.12</v>
      </c>
      <c r="AA1146" s="42">
        <f t="shared" si="150"/>
        <v>39472.46</v>
      </c>
    </row>
    <row r="1147" spans="1:27" hidden="1" x14ac:dyDescent="0.3">
      <c r="A1147" s="40">
        <v>850</v>
      </c>
      <c r="B1147" s="40" t="s">
        <v>385</v>
      </c>
      <c r="C1147" s="40" t="s">
        <v>1485</v>
      </c>
      <c r="D1147" s="40" t="s">
        <v>1486</v>
      </c>
      <c r="E1147" s="123" t="s">
        <v>1488</v>
      </c>
      <c r="F1147" s="121" t="s">
        <v>214</v>
      </c>
      <c r="G1147" s="121" t="s">
        <v>215</v>
      </c>
      <c r="H1147" s="40">
        <v>35</v>
      </c>
      <c r="I1147" s="48">
        <v>43434</v>
      </c>
      <c r="J1147" s="48">
        <v>43463</v>
      </c>
      <c r="K1147" s="48">
        <v>43570</v>
      </c>
      <c r="L1147" s="49">
        <v>29</v>
      </c>
      <c r="M1147" s="49">
        <v>136</v>
      </c>
      <c r="N1147" s="40">
        <v>8151</v>
      </c>
      <c r="O1147" s="42">
        <f t="shared" si="152"/>
        <v>57546.06</v>
      </c>
      <c r="P1147" s="121"/>
      <c r="Q1147" s="42">
        <v>828</v>
      </c>
      <c r="R1147" s="42">
        <f t="shared" si="153"/>
        <v>15.5</v>
      </c>
      <c r="S1147" s="42">
        <f t="shared" si="147"/>
        <v>5845.68</v>
      </c>
      <c r="T1147" s="121">
        <f t="shared" si="155"/>
        <v>12834</v>
      </c>
      <c r="U1147" s="42">
        <f>1120/40*35</f>
        <v>980</v>
      </c>
      <c r="W1147" s="40"/>
      <c r="X1147" s="49">
        <f t="shared" si="154"/>
        <v>750</v>
      </c>
      <c r="Y1147" s="42">
        <f t="shared" si="148"/>
        <v>5294.9999999999991</v>
      </c>
      <c r="Z1147" s="42">
        <f t="shared" si="149"/>
        <v>90608.040000000008</v>
      </c>
      <c r="AA1147" s="42">
        <f t="shared" si="150"/>
        <v>33061.98000000001</v>
      </c>
    </row>
    <row r="1148" spans="1:27" hidden="1" x14ac:dyDescent="0.3">
      <c r="A1148" s="40">
        <v>851</v>
      </c>
      <c r="B1148" s="40" t="s">
        <v>385</v>
      </c>
      <c r="C1148" s="40" t="s">
        <v>1485</v>
      </c>
      <c r="D1148" s="40" t="s">
        <v>1486</v>
      </c>
      <c r="E1148" s="123" t="s">
        <v>1489</v>
      </c>
      <c r="F1148" s="121" t="s">
        <v>216</v>
      </c>
      <c r="G1148" s="121" t="s">
        <v>217</v>
      </c>
      <c r="H1148" s="40">
        <v>35</v>
      </c>
      <c r="I1148" s="48">
        <v>43433</v>
      </c>
      <c r="J1148" s="48">
        <v>43464</v>
      </c>
      <c r="K1148" s="48">
        <v>43570</v>
      </c>
      <c r="L1148" s="49">
        <v>31</v>
      </c>
      <c r="M1148" s="49">
        <v>137</v>
      </c>
      <c r="N1148" s="40">
        <v>8070</v>
      </c>
      <c r="O1148" s="42">
        <f t="shared" si="152"/>
        <v>56974.200000000004</v>
      </c>
      <c r="P1148" s="121"/>
      <c r="Q1148" s="42">
        <v>770</v>
      </c>
      <c r="R1148" s="42">
        <f t="shared" si="153"/>
        <v>15.5</v>
      </c>
      <c r="S1148" s="42">
        <f t="shared" si="147"/>
        <v>5436.2</v>
      </c>
      <c r="T1148" s="121">
        <f t="shared" si="155"/>
        <v>11935</v>
      </c>
      <c r="U1148" s="42">
        <f>606/30*358</f>
        <v>7231.5999999999995</v>
      </c>
      <c r="W1148" s="40"/>
      <c r="X1148" s="49">
        <f t="shared" si="154"/>
        <v>692</v>
      </c>
      <c r="Y1148" s="42">
        <f t="shared" si="148"/>
        <v>4885.5200000000004</v>
      </c>
      <c r="Z1148" s="42">
        <f t="shared" si="149"/>
        <v>84261.099999999991</v>
      </c>
      <c r="AA1148" s="42">
        <f t="shared" si="150"/>
        <v>27286.899999999987</v>
      </c>
    </row>
    <row r="1149" spans="1:27" hidden="1" x14ac:dyDescent="0.3">
      <c r="A1149" s="40">
        <v>852</v>
      </c>
      <c r="B1149" s="40" t="s">
        <v>385</v>
      </c>
      <c r="C1149" s="40" t="s">
        <v>1485</v>
      </c>
      <c r="D1149" s="40" t="s">
        <v>1486</v>
      </c>
      <c r="E1149" s="123" t="s">
        <v>1490</v>
      </c>
      <c r="F1149" s="121" t="s">
        <v>218</v>
      </c>
      <c r="G1149" s="121" t="s">
        <v>209</v>
      </c>
      <c r="H1149" s="40">
        <v>35</v>
      </c>
      <c r="I1149" s="48">
        <v>43432</v>
      </c>
      <c r="J1149" s="48">
        <v>43463</v>
      </c>
      <c r="K1149" s="48">
        <v>43565</v>
      </c>
      <c r="L1149" s="49">
        <v>31</v>
      </c>
      <c r="M1149" s="49">
        <v>133</v>
      </c>
      <c r="N1149" s="40">
        <v>8211</v>
      </c>
      <c r="O1149" s="42">
        <f t="shared" si="152"/>
        <v>57969.659999999996</v>
      </c>
      <c r="P1149" s="121"/>
      <c r="Q1149" s="42">
        <v>884</v>
      </c>
      <c r="R1149" s="42">
        <f t="shared" si="153"/>
        <v>15.5</v>
      </c>
      <c r="S1149" s="42">
        <f t="shared" si="147"/>
        <v>6241.04</v>
      </c>
      <c r="T1149" s="121">
        <f t="shared" si="155"/>
        <v>13702</v>
      </c>
      <c r="U1149" s="42">
        <f>1480/70*35</f>
        <v>740</v>
      </c>
      <c r="W1149" s="40"/>
      <c r="X1149" s="49">
        <f t="shared" si="154"/>
        <v>806</v>
      </c>
      <c r="Y1149" s="42">
        <f t="shared" si="148"/>
        <v>5690.36</v>
      </c>
      <c r="Z1149" s="42">
        <f t="shared" si="149"/>
        <v>96736.12</v>
      </c>
      <c r="AA1149" s="42">
        <f t="shared" si="150"/>
        <v>38766.46</v>
      </c>
    </row>
    <row r="1150" spans="1:27" hidden="1" x14ac:dyDescent="0.3">
      <c r="A1150" s="40">
        <v>853</v>
      </c>
      <c r="B1150" s="40" t="s">
        <v>385</v>
      </c>
      <c r="C1150" s="40" t="s">
        <v>1485</v>
      </c>
      <c r="D1150" s="40" t="s">
        <v>1486</v>
      </c>
      <c r="E1150" s="123" t="s">
        <v>1491</v>
      </c>
      <c r="F1150" s="121" t="s">
        <v>219</v>
      </c>
      <c r="G1150" s="121" t="s">
        <v>220</v>
      </c>
      <c r="H1150" s="40">
        <v>35</v>
      </c>
      <c r="I1150" s="48">
        <v>43433</v>
      </c>
      <c r="J1150" s="48">
        <v>43458</v>
      </c>
      <c r="K1150" s="48">
        <v>43570</v>
      </c>
      <c r="L1150" s="49">
        <v>25</v>
      </c>
      <c r="M1150" s="49">
        <v>137</v>
      </c>
      <c r="N1150" s="40">
        <v>8111</v>
      </c>
      <c r="O1150" s="42">
        <f t="shared" si="152"/>
        <v>57263.659999999996</v>
      </c>
      <c r="P1150" s="121"/>
      <c r="Q1150" s="42">
        <v>887</v>
      </c>
      <c r="R1150" s="42">
        <f t="shared" si="153"/>
        <v>15.5</v>
      </c>
      <c r="S1150" s="42">
        <f t="shared" si="147"/>
        <v>6262.2199999999993</v>
      </c>
      <c r="T1150" s="121">
        <f t="shared" si="155"/>
        <v>13748.5</v>
      </c>
      <c r="U1150" s="42">
        <f>680/30*35</f>
        <v>793.33333333333337</v>
      </c>
      <c r="W1150" s="40"/>
      <c r="X1150" s="49">
        <f t="shared" si="154"/>
        <v>809</v>
      </c>
      <c r="Y1150" s="42">
        <f t="shared" si="148"/>
        <v>5711.54</v>
      </c>
      <c r="Z1150" s="42">
        <f t="shared" si="149"/>
        <v>97064.409999999989</v>
      </c>
      <c r="AA1150" s="42">
        <f t="shared" si="150"/>
        <v>39800.749999999993</v>
      </c>
    </row>
    <row r="1151" spans="1:27" hidden="1" x14ac:dyDescent="0.3">
      <c r="A1151" s="40">
        <v>854</v>
      </c>
      <c r="B1151" s="40" t="s">
        <v>385</v>
      </c>
      <c r="C1151" s="40" t="s">
        <v>1485</v>
      </c>
      <c r="D1151" s="40" t="s">
        <v>1486</v>
      </c>
      <c r="E1151" s="123" t="s">
        <v>1492</v>
      </c>
      <c r="F1151" s="121" t="s">
        <v>221</v>
      </c>
      <c r="G1151" s="121" t="s">
        <v>222</v>
      </c>
      <c r="H1151" s="40">
        <v>35</v>
      </c>
      <c r="I1151" s="48">
        <v>43432</v>
      </c>
      <c r="J1151" s="48">
        <v>43463</v>
      </c>
      <c r="K1151" s="48">
        <v>43567</v>
      </c>
      <c r="L1151" s="49">
        <v>31</v>
      </c>
      <c r="M1151" s="49">
        <v>135</v>
      </c>
      <c r="N1151" s="40">
        <v>7951</v>
      </c>
      <c r="O1151" s="42">
        <f t="shared" si="152"/>
        <v>56134.06</v>
      </c>
      <c r="P1151" s="121"/>
      <c r="Q1151" s="42">
        <v>884</v>
      </c>
      <c r="R1151" s="42">
        <f t="shared" si="153"/>
        <v>15.5</v>
      </c>
      <c r="S1151" s="42">
        <f t="shared" si="147"/>
        <v>6241.04</v>
      </c>
      <c r="T1151" s="121">
        <f t="shared" si="155"/>
        <v>13702</v>
      </c>
      <c r="U1151" s="42">
        <f>1120/40*35</f>
        <v>980</v>
      </c>
      <c r="W1151" s="40"/>
      <c r="X1151" s="49">
        <f t="shared" si="154"/>
        <v>806</v>
      </c>
      <c r="Y1151" s="42">
        <f t="shared" si="148"/>
        <v>5690.36</v>
      </c>
      <c r="Z1151" s="42">
        <f t="shared" si="149"/>
        <v>96736.12</v>
      </c>
      <c r="AA1151" s="42">
        <f t="shared" si="150"/>
        <v>40602.06</v>
      </c>
    </row>
    <row r="1152" spans="1:27" hidden="1" x14ac:dyDescent="0.3">
      <c r="A1152" s="40">
        <v>855</v>
      </c>
      <c r="B1152" s="40" t="s">
        <v>385</v>
      </c>
      <c r="C1152" s="40" t="s">
        <v>1485</v>
      </c>
      <c r="D1152" s="40" t="s">
        <v>1486</v>
      </c>
      <c r="E1152" s="123" t="s">
        <v>1493</v>
      </c>
      <c r="F1152" s="121" t="s">
        <v>223</v>
      </c>
      <c r="G1152" s="121" t="s">
        <v>224</v>
      </c>
      <c r="H1152" s="40">
        <v>35</v>
      </c>
      <c r="I1152" s="48">
        <v>43432</v>
      </c>
      <c r="J1152" s="48">
        <v>43463</v>
      </c>
      <c r="K1152" s="48">
        <v>43565</v>
      </c>
      <c r="L1152" s="49">
        <v>31</v>
      </c>
      <c r="M1152" s="49">
        <v>133</v>
      </c>
      <c r="N1152" s="40">
        <v>8010</v>
      </c>
      <c r="O1152" s="42">
        <f t="shared" si="152"/>
        <v>56550.6</v>
      </c>
      <c r="P1152" s="121"/>
      <c r="Q1152" s="42">
        <v>889</v>
      </c>
      <c r="R1152" s="42">
        <f t="shared" ref="R1152:R1183" si="156">T1152/Q1152</f>
        <v>15.5</v>
      </c>
      <c r="S1152" s="42">
        <f t="shared" si="147"/>
        <v>6276.3399999999992</v>
      </c>
      <c r="T1152" s="121">
        <f t="shared" si="155"/>
        <v>13779.5</v>
      </c>
      <c r="U1152" s="42">
        <f>2600/100*35</f>
        <v>910</v>
      </c>
      <c r="W1152" s="40"/>
      <c r="X1152" s="49">
        <f t="shared" ref="X1152:X1171" si="157">Q1152-78</f>
        <v>811</v>
      </c>
      <c r="Y1152" s="42">
        <f t="shared" si="148"/>
        <v>5725.66</v>
      </c>
      <c r="Z1152" s="42">
        <f t="shared" si="149"/>
        <v>97283.26999999999</v>
      </c>
      <c r="AA1152" s="42">
        <f t="shared" si="150"/>
        <v>40732.669999999991</v>
      </c>
    </row>
    <row r="1153" spans="1:27" hidden="1" x14ac:dyDescent="0.3">
      <c r="A1153" s="40">
        <v>856</v>
      </c>
      <c r="B1153" s="40" t="s">
        <v>385</v>
      </c>
      <c r="C1153" s="40" t="s">
        <v>1485</v>
      </c>
      <c r="D1153" s="40" t="s">
        <v>1486</v>
      </c>
      <c r="E1153" s="123" t="s">
        <v>1494</v>
      </c>
      <c r="F1153" s="121" t="s">
        <v>225</v>
      </c>
      <c r="G1153" s="121" t="s">
        <v>226</v>
      </c>
      <c r="H1153" s="40">
        <v>35</v>
      </c>
      <c r="I1153" s="48">
        <v>43432</v>
      </c>
      <c r="J1153" s="48">
        <v>43463</v>
      </c>
      <c r="K1153" s="48">
        <v>43565</v>
      </c>
      <c r="L1153" s="49">
        <v>31</v>
      </c>
      <c r="M1153" s="49">
        <v>133</v>
      </c>
      <c r="N1153" s="40">
        <v>7811</v>
      </c>
      <c r="O1153" s="42">
        <f t="shared" si="152"/>
        <v>55145.66</v>
      </c>
      <c r="P1153" s="121"/>
      <c r="Q1153" s="42">
        <v>800</v>
      </c>
      <c r="R1153" s="42">
        <f t="shared" si="156"/>
        <v>15.5</v>
      </c>
      <c r="S1153" s="42">
        <f t="shared" si="147"/>
        <v>5648</v>
      </c>
      <c r="T1153" s="121">
        <f t="shared" si="155"/>
        <v>12400</v>
      </c>
      <c r="U1153" s="42">
        <f>600/25*35</f>
        <v>840</v>
      </c>
      <c r="W1153" s="40"/>
      <c r="X1153" s="49">
        <f t="shared" si="157"/>
        <v>722</v>
      </c>
      <c r="Y1153" s="42">
        <f t="shared" si="148"/>
        <v>5097.3200000000006</v>
      </c>
      <c r="Z1153" s="42">
        <f t="shared" si="149"/>
        <v>87544</v>
      </c>
      <c r="AA1153" s="42">
        <f t="shared" si="150"/>
        <v>32398.339999999997</v>
      </c>
    </row>
    <row r="1154" spans="1:27" hidden="1" x14ac:dyDescent="0.3">
      <c r="A1154" s="40">
        <v>857</v>
      </c>
      <c r="B1154" s="40" t="s">
        <v>385</v>
      </c>
      <c r="C1154" s="40" t="s">
        <v>1485</v>
      </c>
      <c r="D1154" s="40" t="s">
        <v>1486</v>
      </c>
      <c r="E1154" s="123" t="s">
        <v>1495</v>
      </c>
      <c r="F1154" s="121" t="s">
        <v>227</v>
      </c>
      <c r="G1154" s="121" t="s">
        <v>228</v>
      </c>
      <c r="H1154" s="40">
        <v>35</v>
      </c>
      <c r="I1154" s="48">
        <v>43430</v>
      </c>
      <c r="J1154" s="48">
        <v>43463</v>
      </c>
      <c r="K1154" s="48">
        <v>43567</v>
      </c>
      <c r="L1154" s="49">
        <v>33</v>
      </c>
      <c r="M1154" s="49">
        <v>137</v>
      </c>
      <c r="N1154" s="40">
        <v>8111</v>
      </c>
      <c r="O1154" s="42">
        <f t="shared" si="152"/>
        <v>57263.659999999996</v>
      </c>
      <c r="P1154" s="121"/>
      <c r="Q1154" s="42">
        <v>920</v>
      </c>
      <c r="R1154" s="42">
        <f t="shared" si="156"/>
        <v>15.5</v>
      </c>
      <c r="S1154" s="42">
        <f t="shared" ref="S1154:S1217" si="158">(Q1154/H1154)*247.1</f>
        <v>6495.2</v>
      </c>
      <c r="T1154" s="121">
        <f t="shared" si="155"/>
        <v>14260</v>
      </c>
      <c r="U1154" s="42">
        <f>960/50*35</f>
        <v>672</v>
      </c>
      <c r="W1154" s="40"/>
      <c r="X1154" s="49">
        <f t="shared" si="157"/>
        <v>842</v>
      </c>
      <c r="Y1154" s="42">
        <f t="shared" ref="Y1154:Y1217" si="159">(X1154/H1154)*247.1</f>
        <v>5944.5199999999995</v>
      </c>
      <c r="Z1154" s="42">
        <f t="shared" ref="Z1154:Z1217" si="160">S1154*R1154</f>
        <v>100675.59999999999</v>
      </c>
      <c r="AA1154" s="42">
        <f t="shared" ref="AA1154:AA1217" si="161">Z1154-O1154</f>
        <v>43411.939999999995</v>
      </c>
    </row>
    <row r="1155" spans="1:27" hidden="1" x14ac:dyDescent="0.3">
      <c r="A1155" s="40">
        <v>858</v>
      </c>
      <c r="B1155" s="40" t="s">
        <v>385</v>
      </c>
      <c r="C1155" s="40" t="s">
        <v>1485</v>
      </c>
      <c r="D1155" s="40" t="s">
        <v>1486</v>
      </c>
      <c r="E1155" s="123" t="s">
        <v>1496</v>
      </c>
      <c r="F1155" s="121" t="s">
        <v>229</v>
      </c>
      <c r="G1155" s="121" t="s">
        <v>230</v>
      </c>
      <c r="H1155" s="40">
        <v>35</v>
      </c>
      <c r="I1155" s="48">
        <v>43432</v>
      </c>
      <c r="J1155" s="48">
        <v>43463</v>
      </c>
      <c r="K1155" s="48">
        <v>43566</v>
      </c>
      <c r="L1155" s="49">
        <v>31</v>
      </c>
      <c r="M1155" s="49">
        <v>134</v>
      </c>
      <c r="N1155" s="40">
        <v>8011</v>
      </c>
      <c r="O1155" s="42">
        <f t="shared" si="152"/>
        <v>56557.659999999996</v>
      </c>
      <c r="P1155" s="121"/>
      <c r="Q1155" s="42">
        <v>852</v>
      </c>
      <c r="R1155" s="42">
        <f t="shared" si="156"/>
        <v>15.5</v>
      </c>
      <c r="S1155" s="42">
        <f t="shared" si="158"/>
        <v>6015.12</v>
      </c>
      <c r="T1155" s="121">
        <f t="shared" si="155"/>
        <v>13206</v>
      </c>
      <c r="U1155" s="42">
        <f>720/33*35</f>
        <v>763.63636363636363</v>
      </c>
      <c r="W1155" s="40"/>
      <c r="X1155" s="49">
        <f t="shared" si="157"/>
        <v>774</v>
      </c>
      <c r="Y1155" s="42">
        <f t="shared" si="159"/>
        <v>5464.44</v>
      </c>
      <c r="Z1155" s="42">
        <f t="shared" si="160"/>
        <v>93234.36</v>
      </c>
      <c r="AA1155" s="42">
        <f t="shared" si="161"/>
        <v>36676.700000000004</v>
      </c>
    </row>
    <row r="1156" spans="1:27" hidden="1" x14ac:dyDescent="0.3">
      <c r="A1156" s="40">
        <v>859</v>
      </c>
      <c r="B1156" s="40" t="s">
        <v>385</v>
      </c>
      <c r="C1156" s="40" t="s">
        <v>1485</v>
      </c>
      <c r="D1156" s="40" t="s">
        <v>1486</v>
      </c>
      <c r="E1156" s="123" t="s">
        <v>1497</v>
      </c>
      <c r="F1156" s="121" t="s">
        <v>231</v>
      </c>
      <c r="G1156" s="121" t="s">
        <v>232</v>
      </c>
      <c r="H1156" s="40">
        <v>35</v>
      </c>
      <c r="I1156" s="48">
        <v>43433</v>
      </c>
      <c r="J1156" s="48">
        <v>43464</v>
      </c>
      <c r="K1156" s="48">
        <v>43570</v>
      </c>
      <c r="L1156" s="49">
        <v>31</v>
      </c>
      <c r="M1156" s="49">
        <v>137</v>
      </c>
      <c r="N1156" s="40">
        <v>8011</v>
      </c>
      <c r="O1156" s="42">
        <f t="shared" si="152"/>
        <v>56557.659999999996</v>
      </c>
      <c r="P1156" s="121"/>
      <c r="Q1156" s="42">
        <v>948</v>
      </c>
      <c r="R1156" s="42">
        <f t="shared" si="156"/>
        <v>15.5</v>
      </c>
      <c r="S1156" s="42">
        <f t="shared" si="158"/>
        <v>6692.88</v>
      </c>
      <c r="T1156" s="121">
        <f t="shared" si="155"/>
        <v>14694</v>
      </c>
      <c r="U1156" s="42">
        <f>960/40*35</f>
        <v>840</v>
      </c>
      <c r="W1156" s="40"/>
      <c r="X1156" s="49">
        <f t="shared" si="157"/>
        <v>870</v>
      </c>
      <c r="Y1156" s="42">
        <f t="shared" si="159"/>
        <v>6142.2</v>
      </c>
      <c r="Z1156" s="42">
        <f t="shared" si="160"/>
        <v>103739.64</v>
      </c>
      <c r="AA1156" s="42">
        <f t="shared" si="161"/>
        <v>47181.98</v>
      </c>
    </row>
    <row r="1157" spans="1:27" hidden="1" x14ac:dyDescent="0.3">
      <c r="A1157" s="40">
        <v>860</v>
      </c>
      <c r="B1157" s="40" t="s">
        <v>385</v>
      </c>
      <c r="C1157" s="40" t="s">
        <v>1485</v>
      </c>
      <c r="D1157" s="40" t="s">
        <v>1486</v>
      </c>
      <c r="E1157" s="123" t="s">
        <v>1498</v>
      </c>
      <c r="F1157" s="121" t="s">
        <v>233</v>
      </c>
      <c r="G1157" s="121" t="s">
        <v>222</v>
      </c>
      <c r="H1157" s="40">
        <v>35</v>
      </c>
      <c r="I1157" s="48">
        <v>43431</v>
      </c>
      <c r="J1157" s="48">
        <v>43462</v>
      </c>
      <c r="K1157" s="48">
        <v>43565</v>
      </c>
      <c r="L1157" s="49">
        <v>31</v>
      </c>
      <c r="M1157" s="49">
        <v>134</v>
      </c>
      <c r="N1157" s="40">
        <v>7851</v>
      </c>
      <c r="O1157" s="42">
        <f t="shared" si="152"/>
        <v>55428.06</v>
      </c>
      <c r="P1157" s="121"/>
      <c r="Q1157" s="42">
        <v>890</v>
      </c>
      <c r="R1157" s="42">
        <f t="shared" si="156"/>
        <v>15.5</v>
      </c>
      <c r="S1157" s="42">
        <f t="shared" si="158"/>
        <v>6283.4</v>
      </c>
      <c r="T1157" s="121">
        <f t="shared" si="155"/>
        <v>13795</v>
      </c>
      <c r="U1157" s="42">
        <f>1200/60*35</f>
        <v>700</v>
      </c>
      <c r="W1157" s="40"/>
      <c r="X1157" s="49">
        <f t="shared" si="157"/>
        <v>812</v>
      </c>
      <c r="Y1157" s="42">
        <f t="shared" si="159"/>
        <v>5732.7199999999993</v>
      </c>
      <c r="Z1157" s="42">
        <f t="shared" si="160"/>
        <v>97392.7</v>
      </c>
      <c r="AA1157" s="42">
        <f t="shared" si="161"/>
        <v>41964.639999999999</v>
      </c>
    </row>
    <row r="1158" spans="1:27" hidden="1" x14ac:dyDescent="0.3">
      <c r="A1158" s="40">
        <v>861</v>
      </c>
      <c r="B1158" s="40" t="s">
        <v>385</v>
      </c>
      <c r="C1158" s="40" t="s">
        <v>1485</v>
      </c>
      <c r="D1158" s="40" t="s">
        <v>1486</v>
      </c>
      <c r="E1158" s="123" t="s">
        <v>1499</v>
      </c>
      <c r="F1158" s="121" t="s">
        <v>234</v>
      </c>
      <c r="G1158" s="121" t="s">
        <v>235</v>
      </c>
      <c r="H1158" s="40">
        <v>35</v>
      </c>
      <c r="I1158" s="48">
        <v>43432</v>
      </c>
      <c r="J1158" s="48">
        <v>43464</v>
      </c>
      <c r="K1158" s="48">
        <v>43565</v>
      </c>
      <c r="L1158" s="49">
        <v>32</v>
      </c>
      <c r="M1158" s="49">
        <v>133</v>
      </c>
      <c r="N1158" s="40">
        <v>8511</v>
      </c>
      <c r="O1158" s="42">
        <f t="shared" si="152"/>
        <v>60087.66</v>
      </c>
      <c r="P1158" s="121"/>
      <c r="Q1158" s="42">
        <v>920</v>
      </c>
      <c r="R1158" s="42">
        <f t="shared" si="156"/>
        <v>15.5</v>
      </c>
      <c r="S1158" s="42">
        <f t="shared" si="158"/>
        <v>6495.2</v>
      </c>
      <c r="T1158" s="121">
        <f t="shared" si="155"/>
        <v>14260</v>
      </c>
      <c r="U1158" s="42">
        <f>1040/40*35</f>
        <v>910</v>
      </c>
      <c r="W1158" s="40"/>
      <c r="X1158" s="49">
        <f t="shared" si="157"/>
        <v>842</v>
      </c>
      <c r="Y1158" s="42">
        <f t="shared" si="159"/>
        <v>5944.5199999999995</v>
      </c>
      <c r="Z1158" s="42">
        <f t="shared" si="160"/>
        <v>100675.59999999999</v>
      </c>
      <c r="AA1158" s="42">
        <f t="shared" si="161"/>
        <v>40587.939999999988</v>
      </c>
    </row>
    <row r="1159" spans="1:27" hidden="1" x14ac:dyDescent="0.3">
      <c r="A1159" s="40">
        <v>862</v>
      </c>
      <c r="B1159" s="40" t="s">
        <v>385</v>
      </c>
      <c r="C1159" s="40" t="s">
        <v>1485</v>
      </c>
      <c r="D1159" s="40" t="s">
        <v>1486</v>
      </c>
      <c r="E1159" s="123" t="s">
        <v>1500</v>
      </c>
      <c r="F1159" s="121" t="s">
        <v>236</v>
      </c>
      <c r="G1159" s="121" t="s">
        <v>237</v>
      </c>
      <c r="H1159" s="40">
        <v>35</v>
      </c>
      <c r="I1159" s="48">
        <v>43431</v>
      </c>
      <c r="J1159" s="48">
        <v>43463</v>
      </c>
      <c r="K1159" s="48">
        <v>43567</v>
      </c>
      <c r="L1159" s="49">
        <v>32</v>
      </c>
      <c r="M1159" s="49">
        <v>136</v>
      </c>
      <c r="N1159" s="40">
        <v>8511</v>
      </c>
      <c r="O1159" s="42">
        <f t="shared" si="152"/>
        <v>60087.66</v>
      </c>
      <c r="P1159" s="121"/>
      <c r="Q1159" s="42">
        <v>920</v>
      </c>
      <c r="R1159" s="42">
        <f t="shared" si="156"/>
        <v>15.5</v>
      </c>
      <c r="S1159" s="42">
        <f t="shared" si="158"/>
        <v>6495.2</v>
      </c>
      <c r="T1159" s="121">
        <f t="shared" si="155"/>
        <v>14260</v>
      </c>
      <c r="U1159" s="42">
        <f>1240/50*35</f>
        <v>868</v>
      </c>
      <c r="W1159" s="40"/>
      <c r="X1159" s="49">
        <f t="shared" si="157"/>
        <v>842</v>
      </c>
      <c r="Y1159" s="42">
        <f t="shared" si="159"/>
        <v>5944.5199999999995</v>
      </c>
      <c r="Z1159" s="42">
        <f t="shared" si="160"/>
        <v>100675.59999999999</v>
      </c>
      <c r="AA1159" s="42">
        <f t="shared" si="161"/>
        <v>40587.939999999988</v>
      </c>
    </row>
    <row r="1160" spans="1:27" hidden="1" x14ac:dyDescent="0.3">
      <c r="A1160" s="40">
        <v>863</v>
      </c>
      <c r="B1160" s="40" t="s">
        <v>385</v>
      </c>
      <c r="C1160" s="40" t="s">
        <v>1485</v>
      </c>
      <c r="D1160" s="40" t="s">
        <v>1486</v>
      </c>
      <c r="E1160" s="123" t="s">
        <v>1501</v>
      </c>
      <c r="F1160" s="121" t="s">
        <v>240</v>
      </c>
      <c r="G1160" s="121" t="s">
        <v>241</v>
      </c>
      <c r="H1160" s="40">
        <v>35</v>
      </c>
      <c r="I1160" s="48">
        <v>43433</v>
      </c>
      <c r="J1160" s="48">
        <v>43464</v>
      </c>
      <c r="K1160" s="48">
        <v>43570</v>
      </c>
      <c r="L1160" s="49">
        <v>31</v>
      </c>
      <c r="M1160" s="49">
        <v>137</v>
      </c>
      <c r="N1160" s="40">
        <v>8211</v>
      </c>
      <c r="O1160" s="42">
        <f t="shared" si="152"/>
        <v>57969.659999999996</v>
      </c>
      <c r="P1160" s="121"/>
      <c r="Q1160" s="42">
        <v>848</v>
      </c>
      <c r="R1160" s="42">
        <f t="shared" si="156"/>
        <v>15.5</v>
      </c>
      <c r="S1160" s="42">
        <f t="shared" si="158"/>
        <v>5986.88</v>
      </c>
      <c r="T1160" s="121">
        <f t="shared" si="155"/>
        <v>13144</v>
      </c>
      <c r="U1160" s="42">
        <f>1120/50*35</f>
        <v>784</v>
      </c>
      <c r="W1160" s="40"/>
      <c r="X1160" s="49">
        <f t="shared" si="157"/>
        <v>770</v>
      </c>
      <c r="Y1160" s="42">
        <f t="shared" si="159"/>
        <v>5436.2</v>
      </c>
      <c r="Z1160" s="42">
        <f t="shared" si="160"/>
        <v>92796.64</v>
      </c>
      <c r="AA1160" s="42">
        <f t="shared" si="161"/>
        <v>34826.980000000003</v>
      </c>
    </row>
    <row r="1161" spans="1:27" hidden="1" x14ac:dyDescent="0.3">
      <c r="A1161" s="40">
        <v>864</v>
      </c>
      <c r="B1161" s="40" t="s">
        <v>385</v>
      </c>
      <c r="C1161" s="40" t="s">
        <v>1485</v>
      </c>
      <c r="D1161" s="40" t="s">
        <v>1486</v>
      </c>
      <c r="E1161" s="123" t="s">
        <v>1502</v>
      </c>
      <c r="F1161" s="121" t="s">
        <v>243</v>
      </c>
      <c r="G1161" s="121" t="s">
        <v>244</v>
      </c>
      <c r="H1161" s="40">
        <v>35</v>
      </c>
      <c r="I1161" s="48">
        <v>43432</v>
      </c>
      <c r="J1161" s="48">
        <v>43463</v>
      </c>
      <c r="K1161" s="48">
        <v>43568</v>
      </c>
      <c r="L1161" s="49">
        <v>31</v>
      </c>
      <c r="M1161" s="49">
        <v>136</v>
      </c>
      <c r="N1161" s="40">
        <v>8511</v>
      </c>
      <c r="O1161" s="42">
        <f t="shared" si="152"/>
        <v>60087.66</v>
      </c>
      <c r="P1161" s="121"/>
      <c r="Q1161" s="42">
        <v>886</v>
      </c>
      <c r="R1161" s="42">
        <f t="shared" si="156"/>
        <v>15.5</v>
      </c>
      <c r="S1161" s="42">
        <f t="shared" si="158"/>
        <v>6255.16</v>
      </c>
      <c r="T1161" s="121">
        <f t="shared" si="155"/>
        <v>13733</v>
      </c>
      <c r="U1161" s="42">
        <f>2280/100*35</f>
        <v>798</v>
      </c>
      <c r="W1161" s="40"/>
      <c r="X1161" s="49">
        <f t="shared" si="157"/>
        <v>808</v>
      </c>
      <c r="Y1161" s="42">
        <f t="shared" si="159"/>
        <v>5704.48</v>
      </c>
      <c r="Z1161" s="42">
        <f t="shared" si="160"/>
        <v>96954.98</v>
      </c>
      <c r="AA1161" s="42">
        <f t="shared" si="161"/>
        <v>36867.319999999992</v>
      </c>
    </row>
    <row r="1162" spans="1:27" hidden="1" x14ac:dyDescent="0.3">
      <c r="A1162" s="40">
        <v>865</v>
      </c>
      <c r="B1162" s="40" t="s">
        <v>385</v>
      </c>
      <c r="C1162" s="40" t="s">
        <v>1485</v>
      </c>
      <c r="D1162" s="40" t="s">
        <v>1486</v>
      </c>
      <c r="E1162" s="123" t="s">
        <v>1503</v>
      </c>
      <c r="F1162" s="121" t="s">
        <v>246</v>
      </c>
      <c r="G1162" s="121" t="s">
        <v>247</v>
      </c>
      <c r="H1162" s="40">
        <v>35</v>
      </c>
      <c r="I1162" s="48">
        <v>43433</v>
      </c>
      <c r="J1162" s="48">
        <v>43466</v>
      </c>
      <c r="K1162" s="48">
        <v>43571</v>
      </c>
      <c r="L1162" s="49">
        <v>33</v>
      </c>
      <c r="M1162" s="49">
        <v>138</v>
      </c>
      <c r="N1162" s="40">
        <v>8811</v>
      </c>
      <c r="O1162" s="42">
        <f t="shared" si="152"/>
        <v>62205.659999999996</v>
      </c>
      <c r="P1162" s="121"/>
      <c r="Q1162" s="42">
        <v>920</v>
      </c>
      <c r="R1162" s="42">
        <f t="shared" si="156"/>
        <v>15.5</v>
      </c>
      <c r="S1162" s="42">
        <f t="shared" si="158"/>
        <v>6495.2</v>
      </c>
      <c r="T1162" s="121">
        <f t="shared" si="155"/>
        <v>14260</v>
      </c>
      <c r="U1162" s="42">
        <f>1080/50*35</f>
        <v>756</v>
      </c>
      <c r="W1162" s="40"/>
      <c r="X1162" s="49">
        <f t="shared" si="157"/>
        <v>842</v>
      </c>
      <c r="Y1162" s="42">
        <f t="shared" si="159"/>
        <v>5944.5199999999995</v>
      </c>
      <c r="Z1162" s="42">
        <f t="shared" si="160"/>
        <v>100675.59999999999</v>
      </c>
      <c r="AA1162" s="42">
        <f t="shared" si="161"/>
        <v>38469.939999999995</v>
      </c>
    </row>
    <row r="1163" spans="1:27" hidden="1" x14ac:dyDescent="0.3">
      <c r="A1163" s="40">
        <v>866</v>
      </c>
      <c r="B1163" s="40" t="s">
        <v>385</v>
      </c>
      <c r="C1163" s="40" t="s">
        <v>1485</v>
      </c>
      <c r="D1163" s="40" t="s">
        <v>1486</v>
      </c>
      <c r="E1163" s="123" t="s">
        <v>1504</v>
      </c>
      <c r="F1163" s="121" t="s">
        <v>249</v>
      </c>
      <c r="G1163" s="121" t="s">
        <v>250</v>
      </c>
      <c r="H1163" s="40">
        <v>35</v>
      </c>
      <c r="I1163" s="48">
        <v>43434</v>
      </c>
      <c r="J1163" s="48">
        <v>43465</v>
      </c>
      <c r="K1163" s="48">
        <v>43570</v>
      </c>
      <c r="L1163" s="49">
        <v>31</v>
      </c>
      <c r="M1163" s="49">
        <v>136</v>
      </c>
      <c r="N1163" s="40">
        <v>8211</v>
      </c>
      <c r="O1163" s="42">
        <f t="shared" si="152"/>
        <v>57969.659999999996</v>
      </c>
      <c r="P1163" s="121"/>
      <c r="Q1163" s="42">
        <v>880</v>
      </c>
      <c r="R1163" s="42">
        <f t="shared" si="156"/>
        <v>15.5</v>
      </c>
      <c r="S1163" s="42">
        <f t="shared" si="158"/>
        <v>6212.8</v>
      </c>
      <c r="T1163" s="121">
        <f t="shared" si="155"/>
        <v>13640</v>
      </c>
      <c r="U1163" s="42">
        <f>700/32*35</f>
        <v>765.625</v>
      </c>
      <c r="W1163" s="40"/>
      <c r="X1163" s="49">
        <f t="shared" si="157"/>
        <v>802</v>
      </c>
      <c r="Y1163" s="42">
        <f t="shared" si="159"/>
        <v>5662.12</v>
      </c>
      <c r="Z1163" s="42">
        <f t="shared" si="160"/>
        <v>96298.400000000009</v>
      </c>
      <c r="AA1163" s="42">
        <f t="shared" si="161"/>
        <v>38328.740000000013</v>
      </c>
    </row>
    <row r="1164" spans="1:27" hidden="1" x14ac:dyDescent="0.3">
      <c r="A1164" s="40">
        <v>867</v>
      </c>
      <c r="B1164" s="40" t="s">
        <v>385</v>
      </c>
      <c r="C1164" s="40" t="s">
        <v>1485</v>
      </c>
      <c r="D1164" s="40" t="s">
        <v>1486</v>
      </c>
      <c r="E1164" s="123" t="s">
        <v>1505</v>
      </c>
      <c r="F1164" s="121" t="s">
        <v>252</v>
      </c>
      <c r="G1164" s="121" t="s">
        <v>253</v>
      </c>
      <c r="H1164" s="40">
        <v>35</v>
      </c>
      <c r="I1164" s="48">
        <v>43432</v>
      </c>
      <c r="J1164" s="48">
        <v>43465</v>
      </c>
      <c r="K1164" s="48">
        <v>43568</v>
      </c>
      <c r="L1164" s="49">
        <v>33</v>
      </c>
      <c r="M1164" s="49">
        <v>136</v>
      </c>
      <c r="N1164" s="40">
        <v>8251</v>
      </c>
      <c r="O1164" s="42">
        <f t="shared" si="152"/>
        <v>58252.06</v>
      </c>
      <c r="P1164" s="121"/>
      <c r="Q1164" s="42">
        <v>920</v>
      </c>
      <c r="R1164" s="42">
        <f t="shared" si="156"/>
        <v>15.5</v>
      </c>
      <c r="S1164" s="42">
        <f t="shared" si="158"/>
        <v>6495.2</v>
      </c>
      <c r="T1164" s="121">
        <f t="shared" si="155"/>
        <v>14260</v>
      </c>
      <c r="U1164" s="42">
        <f>520/25*35</f>
        <v>728</v>
      </c>
      <c r="W1164" s="40"/>
      <c r="X1164" s="49">
        <f t="shared" si="157"/>
        <v>842</v>
      </c>
      <c r="Y1164" s="42">
        <f t="shared" si="159"/>
        <v>5944.5199999999995</v>
      </c>
      <c r="Z1164" s="42">
        <f t="shared" si="160"/>
        <v>100675.59999999999</v>
      </c>
      <c r="AA1164" s="42">
        <f t="shared" si="161"/>
        <v>42423.539999999994</v>
      </c>
    </row>
    <row r="1165" spans="1:27" hidden="1" x14ac:dyDescent="0.3">
      <c r="A1165" s="40">
        <v>868</v>
      </c>
      <c r="B1165" s="40" t="s">
        <v>385</v>
      </c>
      <c r="C1165" s="40" t="s">
        <v>1485</v>
      </c>
      <c r="D1165" s="40" t="s">
        <v>1486</v>
      </c>
      <c r="E1165" s="123" t="s">
        <v>1506</v>
      </c>
      <c r="F1165" s="121" t="s">
        <v>255</v>
      </c>
      <c r="G1165" s="121" t="s">
        <v>256</v>
      </c>
      <c r="H1165" s="40">
        <v>35</v>
      </c>
      <c r="I1165" s="48">
        <v>43431</v>
      </c>
      <c r="J1165" s="48">
        <v>43463</v>
      </c>
      <c r="K1165" s="48">
        <v>43570</v>
      </c>
      <c r="L1165" s="49">
        <v>32</v>
      </c>
      <c r="M1165" s="49">
        <v>139</v>
      </c>
      <c r="N1165" s="40">
        <v>7851</v>
      </c>
      <c r="O1165" s="42">
        <f t="shared" si="152"/>
        <v>55428.06</v>
      </c>
      <c r="P1165" s="121"/>
      <c r="Q1165" s="42">
        <v>920</v>
      </c>
      <c r="R1165" s="42">
        <f t="shared" si="156"/>
        <v>15.5</v>
      </c>
      <c r="S1165" s="42">
        <f t="shared" si="158"/>
        <v>6495.2</v>
      </c>
      <c r="T1165" s="121">
        <f t="shared" si="155"/>
        <v>14260</v>
      </c>
      <c r="U1165" s="42">
        <f>1400/70*35</f>
        <v>700</v>
      </c>
      <c r="W1165" s="40"/>
      <c r="X1165" s="49">
        <f t="shared" si="157"/>
        <v>842</v>
      </c>
      <c r="Y1165" s="42">
        <f t="shared" si="159"/>
        <v>5944.5199999999995</v>
      </c>
      <c r="Z1165" s="42">
        <f t="shared" si="160"/>
        <v>100675.59999999999</v>
      </c>
      <c r="AA1165" s="42">
        <f t="shared" si="161"/>
        <v>45247.539999999994</v>
      </c>
    </row>
    <row r="1166" spans="1:27" hidden="1" x14ac:dyDescent="0.3">
      <c r="A1166" s="40">
        <v>869</v>
      </c>
      <c r="B1166" s="40" t="s">
        <v>385</v>
      </c>
      <c r="C1166" s="40" t="s">
        <v>1485</v>
      </c>
      <c r="D1166" s="40" t="s">
        <v>1486</v>
      </c>
      <c r="E1166" s="123" t="s">
        <v>1507</v>
      </c>
      <c r="F1166" s="121" t="s">
        <v>258</v>
      </c>
      <c r="G1166" s="121" t="s">
        <v>259</v>
      </c>
      <c r="H1166" s="40">
        <v>35</v>
      </c>
      <c r="I1166" s="48">
        <v>43432</v>
      </c>
      <c r="J1166" s="48">
        <v>43465</v>
      </c>
      <c r="K1166" s="48">
        <v>43570</v>
      </c>
      <c r="L1166" s="49">
        <v>33</v>
      </c>
      <c r="M1166" s="49">
        <v>138</v>
      </c>
      <c r="N1166" s="40">
        <v>7611</v>
      </c>
      <c r="O1166" s="42">
        <f t="shared" si="152"/>
        <v>53733.659999999996</v>
      </c>
      <c r="P1166" s="121"/>
      <c r="Q1166" s="42">
        <v>920</v>
      </c>
      <c r="R1166" s="42">
        <f t="shared" si="156"/>
        <v>15.5</v>
      </c>
      <c r="S1166" s="42">
        <f t="shared" si="158"/>
        <v>6495.2</v>
      </c>
      <c r="T1166" s="121">
        <f t="shared" si="155"/>
        <v>14260</v>
      </c>
      <c r="U1166" s="42">
        <f>730/33*35</f>
        <v>774.24242424242425</v>
      </c>
      <c r="W1166" s="40"/>
      <c r="X1166" s="49">
        <f t="shared" si="157"/>
        <v>842</v>
      </c>
      <c r="Y1166" s="42">
        <f t="shared" si="159"/>
        <v>5944.5199999999995</v>
      </c>
      <c r="Z1166" s="42">
        <f t="shared" si="160"/>
        <v>100675.59999999999</v>
      </c>
      <c r="AA1166" s="42">
        <f t="shared" si="161"/>
        <v>46941.939999999995</v>
      </c>
    </row>
    <row r="1167" spans="1:27" hidden="1" x14ac:dyDescent="0.3">
      <c r="A1167" s="40">
        <v>870</v>
      </c>
      <c r="B1167" s="40" t="s">
        <v>385</v>
      </c>
      <c r="C1167" s="40" t="s">
        <v>1485</v>
      </c>
      <c r="D1167" s="40" t="s">
        <v>1486</v>
      </c>
      <c r="E1167" s="123" t="s">
        <v>1508</v>
      </c>
      <c r="F1167" s="121" t="s">
        <v>261</v>
      </c>
      <c r="G1167" s="121" t="s">
        <v>262</v>
      </c>
      <c r="H1167" s="40">
        <v>35</v>
      </c>
      <c r="I1167" s="48">
        <v>43431</v>
      </c>
      <c r="J1167" s="48">
        <v>43463</v>
      </c>
      <c r="K1167" s="48">
        <v>43566</v>
      </c>
      <c r="L1167" s="49">
        <v>32</v>
      </c>
      <c r="M1167" s="49">
        <v>135</v>
      </c>
      <c r="N1167" s="40">
        <v>7711</v>
      </c>
      <c r="O1167" s="42">
        <f t="shared" si="152"/>
        <v>54439.659999999996</v>
      </c>
      <c r="P1167" s="121"/>
      <c r="Q1167" s="42">
        <v>724</v>
      </c>
      <c r="R1167" s="42">
        <f t="shared" si="156"/>
        <v>15.5</v>
      </c>
      <c r="S1167" s="42">
        <f t="shared" si="158"/>
        <v>5111.4400000000005</v>
      </c>
      <c r="T1167" s="121">
        <f t="shared" si="155"/>
        <v>11222</v>
      </c>
      <c r="U1167" s="42">
        <f>1080/50*35</f>
        <v>756</v>
      </c>
      <c r="W1167" s="40"/>
      <c r="X1167" s="49">
        <f t="shared" si="157"/>
        <v>646</v>
      </c>
      <c r="Y1167" s="42">
        <f t="shared" si="159"/>
        <v>4560.7599999999993</v>
      </c>
      <c r="Z1167" s="42">
        <f t="shared" si="160"/>
        <v>79227.320000000007</v>
      </c>
      <c r="AA1167" s="42">
        <f t="shared" si="161"/>
        <v>24787.660000000011</v>
      </c>
    </row>
    <row r="1168" spans="1:27" hidden="1" x14ac:dyDescent="0.3">
      <c r="A1168" s="40">
        <v>871</v>
      </c>
      <c r="B1168" s="40" t="s">
        <v>385</v>
      </c>
      <c r="C1168" s="40" t="s">
        <v>1485</v>
      </c>
      <c r="D1168" s="40" t="s">
        <v>1486</v>
      </c>
      <c r="E1168" s="123" t="s">
        <v>1509</v>
      </c>
      <c r="F1168" s="121" t="s">
        <v>249</v>
      </c>
      <c r="G1168" s="121" t="s">
        <v>250</v>
      </c>
      <c r="H1168" s="40">
        <v>35</v>
      </c>
      <c r="I1168" s="48">
        <v>43432</v>
      </c>
      <c r="J1168" s="48">
        <v>43463</v>
      </c>
      <c r="K1168" s="48">
        <v>43567</v>
      </c>
      <c r="L1168" s="49">
        <v>31</v>
      </c>
      <c r="M1168" s="49">
        <v>135</v>
      </c>
      <c r="N1168" s="40">
        <v>8111</v>
      </c>
      <c r="O1168" s="42">
        <f t="shared" si="152"/>
        <v>57263.659999999996</v>
      </c>
      <c r="P1168" s="121"/>
      <c r="Q1168" s="42">
        <v>886</v>
      </c>
      <c r="R1168" s="42">
        <f t="shared" si="156"/>
        <v>15.5</v>
      </c>
      <c r="S1168" s="42">
        <f t="shared" si="158"/>
        <v>6255.16</v>
      </c>
      <c r="T1168" s="121">
        <f t="shared" si="155"/>
        <v>13733</v>
      </c>
      <c r="U1168" s="42">
        <f>840/40*35</f>
        <v>735</v>
      </c>
      <c r="W1168" s="40"/>
      <c r="X1168" s="49">
        <f t="shared" si="157"/>
        <v>808</v>
      </c>
      <c r="Y1168" s="42">
        <f t="shared" si="159"/>
        <v>5704.48</v>
      </c>
      <c r="Z1168" s="42">
        <f t="shared" si="160"/>
        <v>96954.98</v>
      </c>
      <c r="AA1168" s="42">
        <f t="shared" si="161"/>
        <v>39691.32</v>
      </c>
    </row>
    <row r="1169" spans="1:27" hidden="1" x14ac:dyDescent="0.3">
      <c r="A1169" s="40">
        <v>872</v>
      </c>
      <c r="B1169" s="40" t="s">
        <v>385</v>
      </c>
      <c r="C1169" s="40" t="s">
        <v>1485</v>
      </c>
      <c r="D1169" s="40" t="s">
        <v>1486</v>
      </c>
      <c r="E1169" s="123" t="s">
        <v>1510</v>
      </c>
      <c r="F1169" s="121" t="s">
        <v>252</v>
      </c>
      <c r="G1169" s="121" t="s">
        <v>253</v>
      </c>
      <c r="H1169" s="40">
        <v>35</v>
      </c>
      <c r="I1169" s="48">
        <v>43431</v>
      </c>
      <c r="J1169" s="48">
        <v>43465</v>
      </c>
      <c r="K1169" s="48">
        <v>43567</v>
      </c>
      <c r="L1169" s="49">
        <v>34</v>
      </c>
      <c r="M1169" s="49">
        <v>136</v>
      </c>
      <c r="N1169" s="40">
        <v>7811</v>
      </c>
      <c r="O1169" s="42">
        <f t="shared" si="152"/>
        <v>55145.66</v>
      </c>
      <c r="P1169" s="121"/>
      <c r="Q1169" s="42">
        <v>720</v>
      </c>
      <c r="R1169" s="42">
        <f t="shared" si="156"/>
        <v>15.5</v>
      </c>
      <c r="S1169" s="42">
        <f t="shared" si="158"/>
        <v>5083.2</v>
      </c>
      <c r="T1169" s="121">
        <f t="shared" si="155"/>
        <v>11160</v>
      </c>
      <c r="U1169" s="42">
        <f>590/30*35</f>
        <v>688.33333333333337</v>
      </c>
      <c r="W1169" s="40"/>
      <c r="X1169" s="49">
        <f t="shared" si="157"/>
        <v>642</v>
      </c>
      <c r="Y1169" s="42">
        <f t="shared" si="159"/>
        <v>4532.5199999999995</v>
      </c>
      <c r="Z1169" s="42">
        <f t="shared" si="160"/>
        <v>78789.599999999991</v>
      </c>
      <c r="AA1169" s="42">
        <f t="shared" si="161"/>
        <v>23643.939999999988</v>
      </c>
    </row>
    <row r="1170" spans="1:27" hidden="1" x14ac:dyDescent="0.3">
      <c r="A1170" s="40">
        <v>873</v>
      </c>
      <c r="B1170" s="40" t="s">
        <v>385</v>
      </c>
      <c r="C1170" s="40" t="s">
        <v>1485</v>
      </c>
      <c r="D1170" s="40" t="s">
        <v>1486</v>
      </c>
      <c r="E1170" s="123" t="s">
        <v>1511</v>
      </c>
      <c r="F1170" s="121" t="s">
        <v>255</v>
      </c>
      <c r="G1170" s="121" t="s">
        <v>256</v>
      </c>
      <c r="H1170" s="40">
        <v>35</v>
      </c>
      <c r="I1170" s="48">
        <v>43433</v>
      </c>
      <c r="J1170" s="48">
        <v>43466</v>
      </c>
      <c r="K1170" s="48">
        <v>43570</v>
      </c>
      <c r="L1170" s="49">
        <v>33</v>
      </c>
      <c r="M1170" s="49">
        <v>137</v>
      </c>
      <c r="N1170" s="40">
        <v>8211</v>
      </c>
      <c r="O1170" s="42">
        <f t="shared" si="152"/>
        <v>57969.659999999996</v>
      </c>
      <c r="P1170" s="121"/>
      <c r="Q1170" s="42">
        <v>686</v>
      </c>
      <c r="R1170" s="42">
        <f t="shared" si="156"/>
        <v>15.5</v>
      </c>
      <c r="S1170" s="42">
        <f t="shared" si="158"/>
        <v>4843.16</v>
      </c>
      <c r="T1170" s="121">
        <f t="shared" si="155"/>
        <v>10633</v>
      </c>
      <c r="U1170" s="42">
        <f>1800/60*35</f>
        <v>1050</v>
      </c>
      <c r="W1170" s="40"/>
      <c r="X1170" s="49">
        <f t="shared" si="157"/>
        <v>608</v>
      </c>
      <c r="Y1170" s="42">
        <f t="shared" si="159"/>
        <v>4292.4799999999996</v>
      </c>
      <c r="Z1170" s="42">
        <f t="shared" si="160"/>
        <v>75068.98</v>
      </c>
      <c r="AA1170" s="42">
        <f t="shared" si="161"/>
        <v>17099.32</v>
      </c>
    </row>
    <row r="1171" spans="1:27" hidden="1" x14ac:dyDescent="0.3">
      <c r="A1171" s="40">
        <v>874</v>
      </c>
      <c r="B1171" s="40" t="s">
        <v>385</v>
      </c>
      <c r="C1171" s="40" t="s">
        <v>1485</v>
      </c>
      <c r="D1171" s="40" t="s">
        <v>1486</v>
      </c>
      <c r="E1171" s="123" t="s">
        <v>1512</v>
      </c>
      <c r="F1171" s="121" t="s">
        <v>258</v>
      </c>
      <c r="G1171" s="121" t="s">
        <v>259</v>
      </c>
      <c r="H1171" s="40">
        <v>35</v>
      </c>
      <c r="I1171" s="48">
        <v>43434</v>
      </c>
      <c r="J1171" s="48">
        <v>43466</v>
      </c>
      <c r="K1171" s="48">
        <v>43570</v>
      </c>
      <c r="L1171" s="49">
        <v>32</v>
      </c>
      <c r="M1171" s="49">
        <v>136</v>
      </c>
      <c r="N1171" s="40">
        <v>8091</v>
      </c>
      <c r="O1171" s="42">
        <f t="shared" si="152"/>
        <v>57122.46</v>
      </c>
      <c r="P1171" s="121"/>
      <c r="Q1171" s="42">
        <v>720</v>
      </c>
      <c r="R1171" s="42">
        <f t="shared" si="156"/>
        <v>15.5</v>
      </c>
      <c r="S1171" s="42">
        <f t="shared" si="158"/>
        <v>5083.2</v>
      </c>
      <c r="T1171" s="121">
        <f t="shared" si="155"/>
        <v>11160</v>
      </c>
      <c r="U1171" s="42">
        <f>924/40*35</f>
        <v>808.5</v>
      </c>
      <c r="W1171" s="40"/>
      <c r="X1171" s="49">
        <f t="shared" si="157"/>
        <v>642</v>
      </c>
      <c r="Y1171" s="42">
        <f t="shared" si="159"/>
        <v>4532.5199999999995</v>
      </c>
      <c r="Z1171" s="42">
        <f t="shared" si="160"/>
        <v>78789.599999999991</v>
      </c>
      <c r="AA1171" s="42">
        <f t="shared" si="161"/>
        <v>21667.139999999992</v>
      </c>
    </row>
    <row r="1172" spans="1:27" hidden="1" x14ac:dyDescent="0.3">
      <c r="A1172" s="40">
        <v>1038</v>
      </c>
      <c r="B1172" s="40" t="s">
        <v>1031</v>
      </c>
      <c r="C1172" s="40" t="s">
        <v>1582</v>
      </c>
      <c r="D1172" s="40" t="s">
        <v>1033</v>
      </c>
      <c r="E1172" s="40">
        <v>94.26</v>
      </c>
      <c r="F1172" s="68" t="s">
        <v>1855</v>
      </c>
      <c r="G1172" s="68" t="s">
        <v>798</v>
      </c>
      <c r="H1172" s="40">
        <v>35</v>
      </c>
      <c r="I1172" s="48">
        <v>43426</v>
      </c>
      <c r="J1172" s="48">
        <v>43458</v>
      </c>
      <c r="K1172" s="48">
        <v>43566</v>
      </c>
      <c r="L1172" s="40">
        <v>32</v>
      </c>
      <c r="M1172" s="40">
        <v>140</v>
      </c>
      <c r="N1172" s="40">
        <v>10107</v>
      </c>
      <c r="O1172" s="42">
        <f t="shared" si="152"/>
        <v>71355.42</v>
      </c>
      <c r="P1172" s="42"/>
      <c r="Q1172" s="42">
        <v>367</v>
      </c>
      <c r="R1172" s="42">
        <f t="shared" ca="1" si="156"/>
        <v>17</v>
      </c>
      <c r="S1172" s="42">
        <f t="shared" si="158"/>
        <v>2591.02</v>
      </c>
      <c r="T1172" s="49">
        <f ca="1">Q1172*R1172</f>
        <v>7340</v>
      </c>
      <c r="W1172" s="40"/>
      <c r="X1172" s="49">
        <v>291</v>
      </c>
      <c r="Y1172" s="42">
        <f t="shared" si="159"/>
        <v>2054.46</v>
      </c>
      <c r="Z1172" s="42">
        <f t="shared" ca="1" si="160"/>
        <v>78930.8</v>
      </c>
      <c r="AA1172" s="42">
        <f t="shared" ca="1" si="161"/>
        <v>16802.80000000001</v>
      </c>
    </row>
    <row r="1173" spans="1:27" hidden="1" x14ac:dyDescent="0.3">
      <c r="A1173" s="40">
        <v>1039</v>
      </c>
      <c r="B1173" s="40" t="s">
        <v>1031</v>
      </c>
      <c r="C1173" s="40" t="s">
        <v>1583</v>
      </c>
      <c r="D1173" s="40" t="s">
        <v>1033</v>
      </c>
      <c r="E1173" s="40">
        <v>94.25</v>
      </c>
      <c r="F1173" s="68" t="s">
        <v>1856</v>
      </c>
      <c r="G1173" s="68" t="s">
        <v>799</v>
      </c>
      <c r="H1173" s="40">
        <v>35</v>
      </c>
      <c r="I1173" s="48">
        <v>43424</v>
      </c>
      <c r="J1173" s="48">
        <v>43455</v>
      </c>
      <c r="K1173" s="48">
        <v>43563</v>
      </c>
      <c r="L1173" s="40">
        <v>31</v>
      </c>
      <c r="M1173" s="40">
        <v>139</v>
      </c>
      <c r="N1173" s="40">
        <v>9867</v>
      </c>
      <c r="O1173" s="42">
        <f t="shared" si="152"/>
        <v>69661.02</v>
      </c>
      <c r="P1173" s="42"/>
      <c r="Q1173" s="42">
        <v>413</v>
      </c>
      <c r="R1173" s="42">
        <f t="shared" ca="1" si="156"/>
        <v>17</v>
      </c>
      <c r="S1173" s="42">
        <f t="shared" si="158"/>
        <v>2915.78</v>
      </c>
      <c r="T1173" s="49">
        <f ca="1">Q1173*R1173</f>
        <v>8260</v>
      </c>
      <c r="W1173" s="40"/>
      <c r="X1173" s="49">
        <v>250</v>
      </c>
      <c r="Y1173" s="42">
        <f t="shared" si="159"/>
        <v>1765</v>
      </c>
      <c r="Z1173" s="42">
        <f t="shared" ca="1" si="160"/>
        <v>78930.8</v>
      </c>
      <c r="AA1173" s="42">
        <f t="shared" ca="1" si="161"/>
        <v>16802.80000000001</v>
      </c>
    </row>
    <row r="1174" spans="1:27" hidden="1" x14ac:dyDescent="0.3">
      <c r="A1174" s="40">
        <v>1040</v>
      </c>
      <c r="B1174" s="40" t="s">
        <v>1031</v>
      </c>
      <c r="C1174" s="40" t="s">
        <v>1584</v>
      </c>
      <c r="D1174" s="40" t="s">
        <v>1033</v>
      </c>
      <c r="E1174" s="40">
        <v>94.24</v>
      </c>
      <c r="F1174" s="68" t="s">
        <v>1857</v>
      </c>
      <c r="G1174" s="68" t="s">
        <v>787</v>
      </c>
      <c r="H1174" s="40">
        <v>35</v>
      </c>
      <c r="I1174" s="48">
        <v>43424</v>
      </c>
      <c r="J1174" s="48">
        <v>43444</v>
      </c>
      <c r="K1174" s="48">
        <v>43564</v>
      </c>
      <c r="L1174" s="40">
        <v>20</v>
      </c>
      <c r="M1174" s="40">
        <v>140</v>
      </c>
      <c r="N1174" s="40">
        <v>9317</v>
      </c>
      <c r="O1174" s="42">
        <f t="shared" si="152"/>
        <v>65778.01999999999</v>
      </c>
      <c r="P1174" s="42"/>
      <c r="Q1174" s="42">
        <v>362</v>
      </c>
      <c r="R1174" s="42">
        <f t="shared" ca="1" si="156"/>
        <v>17</v>
      </c>
      <c r="S1174" s="42">
        <f t="shared" si="158"/>
        <v>2555.7200000000003</v>
      </c>
      <c r="T1174" s="49">
        <f ca="1">Q1174*R1174</f>
        <v>7240</v>
      </c>
      <c r="W1174" s="40"/>
      <c r="X1174" s="49">
        <v>255</v>
      </c>
      <c r="Y1174" s="42">
        <f t="shared" si="159"/>
        <v>1800.3</v>
      </c>
      <c r="Z1174" s="42">
        <f t="shared" ca="1" si="160"/>
        <v>78930.8</v>
      </c>
      <c r="AA1174" s="42">
        <f t="shared" ca="1" si="161"/>
        <v>16802.80000000001</v>
      </c>
    </row>
    <row r="1175" spans="1:27" hidden="1" x14ac:dyDescent="0.3">
      <c r="A1175" s="40">
        <v>1041</v>
      </c>
      <c r="B1175" s="40" t="s">
        <v>1031</v>
      </c>
      <c r="C1175" s="40" t="s">
        <v>1585</v>
      </c>
      <c r="D1175" s="40" t="s">
        <v>1033</v>
      </c>
      <c r="E1175" s="40">
        <v>94.23</v>
      </c>
      <c r="F1175" s="68" t="s">
        <v>1850</v>
      </c>
      <c r="G1175" s="68" t="s">
        <v>800</v>
      </c>
      <c r="H1175" s="40">
        <v>35</v>
      </c>
      <c r="I1175" s="48">
        <v>43425</v>
      </c>
      <c r="J1175" s="48">
        <v>43459</v>
      </c>
      <c r="K1175" s="48">
        <v>43564</v>
      </c>
      <c r="L1175" s="40">
        <v>34</v>
      </c>
      <c r="M1175" s="40">
        <v>139</v>
      </c>
      <c r="N1175" s="40">
        <v>9617</v>
      </c>
      <c r="O1175" s="42">
        <f t="shared" si="152"/>
        <v>67896.01999999999</v>
      </c>
      <c r="P1175" s="42"/>
      <c r="Q1175" s="42">
        <v>290</v>
      </c>
      <c r="R1175" s="42">
        <f t="shared" ca="1" si="156"/>
        <v>17</v>
      </c>
      <c r="S1175" s="42">
        <f t="shared" si="158"/>
        <v>2047.4</v>
      </c>
      <c r="T1175" s="49">
        <f ca="1">Q1175*R1175</f>
        <v>5800</v>
      </c>
      <c r="W1175" s="40"/>
      <c r="X1175" s="49">
        <v>250</v>
      </c>
      <c r="Y1175" s="42">
        <f t="shared" si="159"/>
        <v>1765</v>
      </c>
      <c r="Z1175" s="42">
        <f t="shared" ca="1" si="160"/>
        <v>78930.8</v>
      </c>
      <c r="AA1175" s="42">
        <f t="shared" ca="1" si="161"/>
        <v>16802.80000000001</v>
      </c>
    </row>
    <row r="1176" spans="1:27" hidden="1" x14ac:dyDescent="0.3">
      <c r="A1176" s="40">
        <v>1042</v>
      </c>
      <c r="B1176" s="40" t="s">
        <v>1031</v>
      </c>
      <c r="C1176" s="40" t="s">
        <v>1586</v>
      </c>
      <c r="D1176" s="40" t="s">
        <v>1033</v>
      </c>
      <c r="E1176" s="40">
        <v>94.22</v>
      </c>
      <c r="F1176" s="38" t="s">
        <v>1982</v>
      </c>
      <c r="G1176" s="38" t="s">
        <v>801</v>
      </c>
      <c r="H1176" s="40">
        <v>35</v>
      </c>
      <c r="I1176" s="48">
        <v>43429</v>
      </c>
      <c r="J1176" s="48">
        <v>43461</v>
      </c>
      <c r="K1176" s="48">
        <v>43568</v>
      </c>
      <c r="L1176" s="40">
        <v>32</v>
      </c>
      <c r="M1176" s="40">
        <v>139</v>
      </c>
      <c r="N1176" s="40">
        <v>10187</v>
      </c>
      <c r="O1176" s="42">
        <f t="shared" si="152"/>
        <v>71920.22</v>
      </c>
      <c r="P1176" s="42"/>
      <c r="Q1176" s="42">
        <v>372</v>
      </c>
      <c r="R1176" s="42">
        <f t="shared" ca="1" si="156"/>
        <v>17</v>
      </c>
      <c r="S1176" s="42">
        <f t="shared" si="158"/>
        <v>2626.3199999999997</v>
      </c>
      <c r="T1176" s="49">
        <f ca="1">Q1176*R1176</f>
        <v>7440</v>
      </c>
      <c r="W1176" s="40"/>
      <c r="X1176" s="49">
        <v>290</v>
      </c>
      <c r="Y1176" s="42">
        <f t="shared" si="159"/>
        <v>2047.4</v>
      </c>
      <c r="Z1176" s="42">
        <f t="shared" ca="1" si="160"/>
        <v>78930.8</v>
      </c>
      <c r="AA1176" s="42">
        <f t="shared" ca="1" si="161"/>
        <v>16802.80000000001</v>
      </c>
    </row>
    <row r="1177" spans="1:27" hidden="1" x14ac:dyDescent="0.3">
      <c r="A1177" s="40">
        <v>1043</v>
      </c>
      <c r="B1177" s="40" t="s">
        <v>1031</v>
      </c>
      <c r="C1177" s="40" t="s">
        <v>1587</v>
      </c>
      <c r="D1177" s="40" t="s">
        <v>1033</v>
      </c>
      <c r="E1177" s="40">
        <v>94.21</v>
      </c>
      <c r="F1177" s="38" t="s">
        <v>1844</v>
      </c>
      <c r="G1177" s="38" t="s">
        <v>787</v>
      </c>
      <c r="H1177" s="40">
        <v>35</v>
      </c>
      <c r="I1177" s="48">
        <v>43426</v>
      </c>
      <c r="J1177" s="48">
        <v>43459</v>
      </c>
      <c r="K1177" s="48">
        <v>43566</v>
      </c>
      <c r="L1177" s="40">
        <v>33</v>
      </c>
      <c r="M1177" s="40">
        <v>140</v>
      </c>
      <c r="N1177" s="40">
        <v>8987</v>
      </c>
      <c r="O1177" s="42">
        <f t="shared" si="152"/>
        <v>63448.219999999994</v>
      </c>
      <c r="P1177" s="42"/>
      <c r="Q1177" s="42">
        <v>380</v>
      </c>
      <c r="R1177" s="42">
        <f t="shared" si="156"/>
        <v>19.5</v>
      </c>
      <c r="S1177" s="42">
        <f t="shared" si="158"/>
        <v>2682.8</v>
      </c>
      <c r="T1177" s="49">
        <v>7410</v>
      </c>
      <c r="W1177" s="40"/>
      <c r="X1177" s="49">
        <v>288</v>
      </c>
      <c r="Y1177" s="42">
        <f t="shared" si="159"/>
        <v>2033.2799999999997</v>
      </c>
      <c r="Z1177" s="42">
        <f t="shared" si="160"/>
        <v>52314.600000000006</v>
      </c>
      <c r="AA1177" s="42">
        <f t="shared" si="161"/>
        <v>-11133.619999999988</v>
      </c>
    </row>
    <row r="1178" spans="1:27" hidden="1" x14ac:dyDescent="0.3">
      <c r="A1178" s="40">
        <v>1044</v>
      </c>
      <c r="B1178" s="40" t="s">
        <v>1031</v>
      </c>
      <c r="C1178" s="40" t="s">
        <v>1588</v>
      </c>
      <c r="D1178" s="40" t="s">
        <v>1033</v>
      </c>
      <c r="E1178" s="42">
        <v>94.2</v>
      </c>
      <c r="F1178" s="38" t="s">
        <v>1845</v>
      </c>
      <c r="G1178" s="38" t="s">
        <v>788</v>
      </c>
      <c r="H1178" s="40">
        <v>35</v>
      </c>
      <c r="I1178" s="48">
        <v>43422</v>
      </c>
      <c r="J1178" s="48">
        <v>43454</v>
      </c>
      <c r="K1178" s="48">
        <v>43562</v>
      </c>
      <c r="L1178" s="40">
        <v>32</v>
      </c>
      <c r="M1178" s="40">
        <v>140</v>
      </c>
      <c r="N1178" s="40">
        <v>8217</v>
      </c>
      <c r="O1178" s="42">
        <f t="shared" si="152"/>
        <v>58012.02</v>
      </c>
      <c r="P1178" s="42"/>
      <c r="Q1178" s="42">
        <v>335</v>
      </c>
      <c r="R1178" s="42">
        <f t="shared" ca="1" si="156"/>
        <v>17</v>
      </c>
      <c r="S1178" s="42">
        <f t="shared" si="158"/>
        <v>2365.1</v>
      </c>
      <c r="T1178" s="49">
        <f t="shared" ref="T1178:T1187" ca="1" si="162">Q1178*R1178</f>
        <v>6365</v>
      </c>
      <c r="W1178" s="40"/>
      <c r="X1178" s="49">
        <v>257</v>
      </c>
      <c r="Y1178" s="42">
        <f t="shared" si="159"/>
        <v>1814.4199999999998</v>
      </c>
      <c r="Z1178" s="42">
        <f t="shared" ca="1" si="160"/>
        <v>78930.8</v>
      </c>
      <c r="AA1178" s="42">
        <f t="shared" ca="1" si="161"/>
        <v>16802.80000000001</v>
      </c>
    </row>
    <row r="1179" spans="1:27" hidden="1" x14ac:dyDescent="0.3">
      <c r="A1179" s="40">
        <v>1045</v>
      </c>
      <c r="B1179" s="40" t="s">
        <v>1031</v>
      </c>
      <c r="C1179" s="40" t="s">
        <v>1589</v>
      </c>
      <c r="D1179" s="40" t="s">
        <v>1033</v>
      </c>
      <c r="E1179" s="40">
        <v>94.19</v>
      </c>
      <c r="F1179" s="38" t="s">
        <v>1846</v>
      </c>
      <c r="G1179" s="38" t="s">
        <v>789</v>
      </c>
      <c r="H1179" s="40">
        <v>35</v>
      </c>
      <c r="I1179" s="48">
        <v>43424</v>
      </c>
      <c r="J1179" s="48">
        <v>43455</v>
      </c>
      <c r="K1179" s="48">
        <v>43563</v>
      </c>
      <c r="L1179" s="40">
        <v>31</v>
      </c>
      <c r="M1179" s="40">
        <v>139</v>
      </c>
      <c r="N1179" s="40">
        <v>9547</v>
      </c>
      <c r="O1179" s="42">
        <f t="shared" si="152"/>
        <v>67401.819999999992</v>
      </c>
      <c r="P1179" s="42"/>
      <c r="Q1179" s="42">
        <v>430</v>
      </c>
      <c r="R1179" s="42">
        <f t="shared" ca="1" si="156"/>
        <v>17</v>
      </c>
      <c r="S1179" s="42">
        <f t="shared" si="158"/>
        <v>3035.8</v>
      </c>
      <c r="T1179" s="49">
        <f t="shared" ca="1" si="162"/>
        <v>8600</v>
      </c>
      <c r="W1179" s="40"/>
      <c r="X1179" s="49">
        <v>325</v>
      </c>
      <c r="Y1179" s="42">
        <f t="shared" si="159"/>
        <v>2294.5</v>
      </c>
      <c r="Z1179" s="42">
        <f t="shared" ca="1" si="160"/>
        <v>78930.8</v>
      </c>
      <c r="AA1179" s="42">
        <f t="shared" ca="1" si="161"/>
        <v>16802.80000000001</v>
      </c>
    </row>
    <row r="1180" spans="1:27" hidden="1" x14ac:dyDescent="0.3">
      <c r="A1180" s="40">
        <v>1046</v>
      </c>
      <c r="B1180" s="40" t="s">
        <v>1031</v>
      </c>
      <c r="C1180" s="40" t="s">
        <v>1590</v>
      </c>
      <c r="D1180" s="40" t="s">
        <v>1033</v>
      </c>
      <c r="E1180" s="40">
        <v>94.18</v>
      </c>
      <c r="F1180" s="38" t="s">
        <v>1846</v>
      </c>
      <c r="G1180" s="38" t="s">
        <v>789</v>
      </c>
      <c r="H1180" s="40">
        <v>35</v>
      </c>
      <c r="I1180" s="48">
        <v>43428</v>
      </c>
      <c r="J1180" s="48">
        <v>43461</v>
      </c>
      <c r="K1180" s="48">
        <v>43567</v>
      </c>
      <c r="L1180" s="40">
        <v>33</v>
      </c>
      <c r="M1180" s="40">
        <v>139</v>
      </c>
      <c r="N1180" s="40">
        <v>9517</v>
      </c>
      <c r="O1180" s="42">
        <f t="shared" si="152"/>
        <v>67190.02</v>
      </c>
      <c r="P1180" s="42"/>
      <c r="Q1180" s="42">
        <v>337</v>
      </c>
      <c r="R1180" s="42">
        <f t="shared" ca="1" si="156"/>
        <v>17</v>
      </c>
      <c r="S1180" s="42">
        <f t="shared" si="158"/>
        <v>2379.2199999999998</v>
      </c>
      <c r="T1180" s="49">
        <f t="shared" ca="1" si="162"/>
        <v>6740</v>
      </c>
      <c r="W1180" s="40"/>
      <c r="X1180" s="49">
        <v>213</v>
      </c>
      <c r="Y1180" s="42">
        <f t="shared" si="159"/>
        <v>1503.78</v>
      </c>
      <c r="Z1180" s="42">
        <f t="shared" ca="1" si="160"/>
        <v>78930.8</v>
      </c>
      <c r="AA1180" s="42">
        <f t="shared" ca="1" si="161"/>
        <v>16802.80000000001</v>
      </c>
    </row>
    <row r="1181" spans="1:27" hidden="1" x14ac:dyDescent="0.3">
      <c r="A1181" s="40">
        <v>1047</v>
      </c>
      <c r="B1181" s="40" t="s">
        <v>1031</v>
      </c>
      <c r="C1181" s="40" t="s">
        <v>1591</v>
      </c>
      <c r="D1181" s="40" t="s">
        <v>1033</v>
      </c>
      <c r="E1181" s="40">
        <v>94.17</v>
      </c>
      <c r="F1181" s="38" t="s">
        <v>1847</v>
      </c>
      <c r="G1181" s="38" t="s">
        <v>790</v>
      </c>
      <c r="H1181" s="40">
        <v>35</v>
      </c>
      <c r="I1181" s="48">
        <v>43426</v>
      </c>
      <c r="J1181" s="48">
        <v>43459</v>
      </c>
      <c r="K1181" s="48">
        <v>43565</v>
      </c>
      <c r="L1181" s="40">
        <v>33</v>
      </c>
      <c r="M1181" s="40">
        <v>139</v>
      </c>
      <c r="N1181" s="40">
        <v>10057</v>
      </c>
      <c r="O1181" s="42">
        <f t="shared" si="152"/>
        <v>71002.42</v>
      </c>
      <c r="P1181" s="42"/>
      <c r="Q1181" s="42">
        <v>446</v>
      </c>
      <c r="R1181" s="42">
        <f t="shared" ca="1" si="156"/>
        <v>17</v>
      </c>
      <c r="S1181" s="42">
        <f t="shared" si="158"/>
        <v>3148.7599999999998</v>
      </c>
      <c r="T1181" s="49">
        <f t="shared" ca="1" si="162"/>
        <v>8920</v>
      </c>
      <c r="W1181" s="40"/>
      <c r="X1181" s="49">
        <v>362</v>
      </c>
      <c r="Y1181" s="42">
        <f t="shared" si="159"/>
        <v>2555.7200000000003</v>
      </c>
      <c r="Z1181" s="42">
        <f t="shared" ca="1" si="160"/>
        <v>78930.8</v>
      </c>
      <c r="AA1181" s="42">
        <f t="shared" ca="1" si="161"/>
        <v>16802.80000000001</v>
      </c>
    </row>
    <row r="1182" spans="1:27" hidden="1" x14ac:dyDescent="0.3">
      <c r="A1182" s="40">
        <v>1048</v>
      </c>
      <c r="B1182" s="40" t="s">
        <v>1031</v>
      </c>
      <c r="C1182" s="40" t="s">
        <v>1592</v>
      </c>
      <c r="D1182" s="40" t="s">
        <v>1033</v>
      </c>
      <c r="E1182" s="40">
        <v>94.16</v>
      </c>
      <c r="F1182" s="38" t="s">
        <v>1848</v>
      </c>
      <c r="G1182" s="38" t="s">
        <v>791</v>
      </c>
      <c r="H1182" s="40">
        <v>35</v>
      </c>
      <c r="I1182" s="48">
        <v>43429</v>
      </c>
      <c r="J1182" s="48">
        <v>43462</v>
      </c>
      <c r="K1182" s="48">
        <v>43563</v>
      </c>
      <c r="L1182" s="40">
        <v>33</v>
      </c>
      <c r="M1182" s="40">
        <v>134</v>
      </c>
      <c r="N1182" s="40">
        <v>9867</v>
      </c>
      <c r="O1182" s="42">
        <f t="shared" si="152"/>
        <v>69661.02</v>
      </c>
      <c r="P1182" s="42"/>
      <c r="Q1182" s="42">
        <v>430</v>
      </c>
      <c r="R1182" s="42">
        <f t="shared" ca="1" si="156"/>
        <v>17</v>
      </c>
      <c r="S1182" s="42">
        <f t="shared" si="158"/>
        <v>3035.8</v>
      </c>
      <c r="T1182" s="49">
        <f t="shared" ca="1" si="162"/>
        <v>8600</v>
      </c>
      <c r="W1182" s="40"/>
      <c r="X1182" s="49">
        <v>287</v>
      </c>
      <c r="Y1182" s="42">
        <f t="shared" si="159"/>
        <v>2026.2199999999998</v>
      </c>
      <c r="Z1182" s="42">
        <f t="shared" ca="1" si="160"/>
        <v>78930.8</v>
      </c>
      <c r="AA1182" s="42">
        <f t="shared" ca="1" si="161"/>
        <v>16802.80000000001</v>
      </c>
    </row>
    <row r="1183" spans="1:27" hidden="1" x14ac:dyDescent="0.3">
      <c r="A1183" s="40">
        <v>1049</v>
      </c>
      <c r="B1183" s="40" t="s">
        <v>1031</v>
      </c>
      <c r="C1183" s="40" t="s">
        <v>1593</v>
      </c>
      <c r="D1183" s="40" t="s">
        <v>1033</v>
      </c>
      <c r="E1183" s="40">
        <v>94.15</v>
      </c>
      <c r="F1183" s="38" t="s">
        <v>1849</v>
      </c>
      <c r="G1183" s="38" t="s">
        <v>792</v>
      </c>
      <c r="H1183" s="40">
        <v>35</v>
      </c>
      <c r="I1183" s="48">
        <v>43427</v>
      </c>
      <c r="J1183" s="48">
        <v>43460</v>
      </c>
      <c r="K1183" s="48">
        <v>43567</v>
      </c>
      <c r="L1183" s="40">
        <v>33</v>
      </c>
      <c r="M1183" s="40">
        <v>140</v>
      </c>
      <c r="N1183" s="40">
        <v>8750</v>
      </c>
      <c r="O1183" s="42">
        <f t="shared" si="152"/>
        <v>61775</v>
      </c>
      <c r="P1183" s="42"/>
      <c r="Q1183" s="42">
        <v>369</v>
      </c>
      <c r="R1183" s="42">
        <f t="shared" ca="1" si="156"/>
        <v>17</v>
      </c>
      <c r="S1183" s="42">
        <f t="shared" si="158"/>
        <v>2605.14</v>
      </c>
      <c r="T1183" s="49">
        <f t="shared" ca="1" si="162"/>
        <v>7380</v>
      </c>
      <c r="W1183" s="40"/>
      <c r="X1183" s="49">
        <v>253</v>
      </c>
      <c r="Y1183" s="42">
        <f t="shared" si="159"/>
        <v>1786.18</v>
      </c>
      <c r="Z1183" s="42">
        <f t="shared" ca="1" si="160"/>
        <v>78930.8</v>
      </c>
      <c r="AA1183" s="42">
        <f t="shared" ca="1" si="161"/>
        <v>16802.80000000001</v>
      </c>
    </row>
    <row r="1184" spans="1:27" hidden="1" x14ac:dyDescent="0.3">
      <c r="A1184" s="40">
        <v>1050</v>
      </c>
      <c r="B1184" s="40" t="s">
        <v>1031</v>
      </c>
      <c r="C1184" s="40" t="s">
        <v>1594</v>
      </c>
      <c r="D1184" s="40" t="s">
        <v>1033</v>
      </c>
      <c r="E1184" s="40">
        <v>94.14</v>
      </c>
      <c r="F1184" s="38" t="s">
        <v>1850</v>
      </c>
      <c r="G1184" s="38" t="s">
        <v>787</v>
      </c>
      <c r="H1184" s="40">
        <v>35</v>
      </c>
      <c r="I1184" s="48">
        <v>43426</v>
      </c>
      <c r="J1184" s="48">
        <v>43458</v>
      </c>
      <c r="K1184" s="48">
        <v>43565</v>
      </c>
      <c r="L1184" s="40">
        <v>32</v>
      </c>
      <c r="M1184" s="40">
        <v>139</v>
      </c>
      <c r="N1184" s="40">
        <v>9507</v>
      </c>
      <c r="O1184" s="42">
        <f t="shared" ref="O1184:O1247" si="163">(N1184/H1184)*247.1</f>
        <v>67119.42</v>
      </c>
      <c r="P1184" s="42"/>
      <c r="Q1184" s="42">
        <v>409</v>
      </c>
      <c r="R1184" s="42">
        <f t="shared" ref="R1184:R1187" ca="1" si="164">T1184/Q1184</f>
        <v>17</v>
      </c>
      <c r="S1184" s="42">
        <f t="shared" si="158"/>
        <v>2887.54</v>
      </c>
      <c r="T1184" s="49">
        <f t="shared" ca="1" si="162"/>
        <v>7975.5</v>
      </c>
      <c r="W1184" s="40"/>
      <c r="X1184" s="49">
        <v>235</v>
      </c>
      <c r="Y1184" s="42">
        <f t="shared" si="159"/>
        <v>1659.1</v>
      </c>
      <c r="Z1184" s="42">
        <f t="shared" ca="1" si="160"/>
        <v>78930.8</v>
      </c>
      <c r="AA1184" s="42">
        <f t="shared" ca="1" si="161"/>
        <v>16802.80000000001</v>
      </c>
    </row>
    <row r="1185" spans="1:27" hidden="1" x14ac:dyDescent="0.3">
      <c r="A1185" s="40">
        <v>1051</v>
      </c>
      <c r="B1185" s="40" t="s">
        <v>1031</v>
      </c>
      <c r="C1185" s="40" t="s">
        <v>1595</v>
      </c>
      <c r="D1185" s="40" t="s">
        <v>1033</v>
      </c>
      <c r="E1185" s="40">
        <v>94.13</v>
      </c>
      <c r="F1185" s="38" t="s">
        <v>1844</v>
      </c>
      <c r="G1185" s="38" t="s">
        <v>787</v>
      </c>
      <c r="H1185" s="40">
        <v>35</v>
      </c>
      <c r="I1185" s="48">
        <v>43428</v>
      </c>
      <c r="J1185" s="48">
        <v>43460</v>
      </c>
      <c r="K1185" s="48">
        <v>43567</v>
      </c>
      <c r="L1185" s="40">
        <v>32</v>
      </c>
      <c r="M1185" s="40">
        <v>139</v>
      </c>
      <c r="N1185" s="40">
        <v>9477</v>
      </c>
      <c r="O1185" s="42">
        <f t="shared" si="163"/>
        <v>66907.62</v>
      </c>
      <c r="P1185" s="42"/>
      <c r="Q1185" s="42">
        <v>442</v>
      </c>
      <c r="R1185" s="42">
        <f t="shared" ca="1" si="164"/>
        <v>17</v>
      </c>
      <c r="S1185" s="42">
        <f t="shared" si="158"/>
        <v>3120.52</v>
      </c>
      <c r="T1185" s="49">
        <f t="shared" ca="1" si="162"/>
        <v>8840</v>
      </c>
      <c r="W1185" s="40"/>
      <c r="X1185" s="49">
        <v>366</v>
      </c>
      <c r="Y1185" s="42">
        <f t="shared" si="159"/>
        <v>2583.96</v>
      </c>
      <c r="Z1185" s="42">
        <f t="shared" ca="1" si="160"/>
        <v>78930.8</v>
      </c>
      <c r="AA1185" s="42">
        <f t="shared" ca="1" si="161"/>
        <v>16802.80000000001</v>
      </c>
    </row>
    <row r="1186" spans="1:27" hidden="1" x14ac:dyDescent="0.3">
      <c r="A1186" s="40">
        <v>1052</v>
      </c>
      <c r="B1186" s="40" t="s">
        <v>1031</v>
      </c>
      <c r="C1186" s="40" t="s">
        <v>1596</v>
      </c>
      <c r="D1186" s="40" t="s">
        <v>1033</v>
      </c>
      <c r="E1186" s="40">
        <v>94.12</v>
      </c>
      <c r="F1186" s="38" t="s">
        <v>1851</v>
      </c>
      <c r="G1186" s="38" t="s">
        <v>793</v>
      </c>
      <c r="H1186" s="40">
        <v>35</v>
      </c>
      <c r="I1186" s="48">
        <v>43424</v>
      </c>
      <c r="J1186" s="48">
        <v>43456</v>
      </c>
      <c r="K1186" s="48">
        <v>43564</v>
      </c>
      <c r="L1186" s="40">
        <v>32</v>
      </c>
      <c r="M1186" s="40">
        <v>140</v>
      </c>
      <c r="N1186" s="40">
        <v>8882</v>
      </c>
      <c r="O1186" s="42">
        <f t="shared" si="163"/>
        <v>62706.92</v>
      </c>
      <c r="P1186" s="42"/>
      <c r="Q1186" s="42">
        <v>334</v>
      </c>
      <c r="R1186" s="42">
        <f t="shared" ca="1" si="164"/>
        <v>17</v>
      </c>
      <c r="S1186" s="42">
        <f t="shared" si="158"/>
        <v>2358.04</v>
      </c>
      <c r="T1186" s="49">
        <f t="shared" ca="1" si="162"/>
        <v>6680</v>
      </c>
      <c r="W1186" s="40"/>
      <c r="X1186" s="49">
        <v>250</v>
      </c>
      <c r="Y1186" s="42">
        <f t="shared" si="159"/>
        <v>1765</v>
      </c>
      <c r="Z1186" s="42">
        <f t="shared" ca="1" si="160"/>
        <v>78930.8</v>
      </c>
      <c r="AA1186" s="42">
        <f t="shared" ca="1" si="161"/>
        <v>16802.80000000001</v>
      </c>
    </row>
    <row r="1187" spans="1:27" hidden="1" x14ac:dyDescent="0.3">
      <c r="A1187" s="40">
        <v>1053</v>
      </c>
      <c r="B1187" s="40" t="s">
        <v>1031</v>
      </c>
      <c r="C1187" s="40" t="s">
        <v>1597</v>
      </c>
      <c r="D1187" s="40" t="s">
        <v>1033</v>
      </c>
      <c r="E1187" s="40">
        <v>94.11</v>
      </c>
      <c r="F1187" s="38" t="s">
        <v>1852</v>
      </c>
      <c r="G1187" s="38" t="s">
        <v>794</v>
      </c>
      <c r="H1187" s="40">
        <v>35</v>
      </c>
      <c r="I1187" s="48">
        <v>43427</v>
      </c>
      <c r="J1187" s="48">
        <v>43459</v>
      </c>
      <c r="K1187" s="48">
        <v>43567</v>
      </c>
      <c r="L1187" s="40">
        <v>32</v>
      </c>
      <c r="M1187" s="40">
        <v>140</v>
      </c>
      <c r="N1187" s="40">
        <v>9157</v>
      </c>
      <c r="O1187" s="42">
        <f t="shared" si="163"/>
        <v>64648.42</v>
      </c>
      <c r="P1187" s="42"/>
      <c r="Q1187" s="42">
        <v>425</v>
      </c>
      <c r="R1187" s="42">
        <f t="shared" ca="1" si="164"/>
        <v>17</v>
      </c>
      <c r="S1187" s="42">
        <f t="shared" si="158"/>
        <v>3000.5</v>
      </c>
      <c r="T1187" s="49">
        <f t="shared" ca="1" si="162"/>
        <v>8500</v>
      </c>
      <c r="W1187" s="40"/>
      <c r="X1187" s="49">
        <v>374</v>
      </c>
      <c r="Y1187" s="42">
        <f t="shared" si="159"/>
        <v>2640.4399999999996</v>
      </c>
      <c r="Z1187" s="42">
        <f t="shared" ca="1" si="160"/>
        <v>78930.8</v>
      </c>
      <c r="AA1187" s="42">
        <f t="shared" ca="1" si="161"/>
        <v>16802.80000000001</v>
      </c>
    </row>
    <row r="1188" spans="1:27" hidden="1" x14ac:dyDescent="0.3">
      <c r="A1188" s="40">
        <v>1054</v>
      </c>
      <c r="B1188" s="40" t="s">
        <v>1031</v>
      </c>
      <c r="C1188" s="40" t="s">
        <v>1598</v>
      </c>
      <c r="D1188" s="40" t="s">
        <v>1033</v>
      </c>
      <c r="E1188" s="40">
        <v>94.9</v>
      </c>
      <c r="F1188" s="38" t="s">
        <v>1853</v>
      </c>
      <c r="G1188" s="38" t="s">
        <v>795</v>
      </c>
      <c r="H1188" s="40">
        <v>35</v>
      </c>
      <c r="I1188" s="48">
        <v>43424</v>
      </c>
      <c r="J1188" s="48">
        <v>43459</v>
      </c>
      <c r="K1188" s="48">
        <v>43563</v>
      </c>
      <c r="L1188" s="40">
        <v>35</v>
      </c>
      <c r="M1188" s="40">
        <v>139</v>
      </c>
      <c r="N1188" s="40">
        <v>9947</v>
      </c>
      <c r="O1188" s="42">
        <f t="shared" si="163"/>
        <v>70225.819999999992</v>
      </c>
      <c r="P1188" s="42"/>
      <c r="Q1188" s="42">
        <v>328</v>
      </c>
      <c r="R1188" s="42">
        <v>17</v>
      </c>
      <c r="S1188" s="42">
        <f t="shared" si="158"/>
        <v>2315.6799999999998</v>
      </c>
      <c r="T1188" s="49">
        <v>6560</v>
      </c>
      <c r="W1188" s="40"/>
      <c r="X1188" s="49">
        <v>249</v>
      </c>
      <c r="Y1188" s="42">
        <f t="shared" si="159"/>
        <v>1757.9399999999998</v>
      </c>
      <c r="Z1188" s="42">
        <f t="shared" si="160"/>
        <v>39366.559999999998</v>
      </c>
      <c r="AA1188" s="42">
        <f t="shared" si="161"/>
        <v>-30859.259999999995</v>
      </c>
    </row>
    <row r="1189" spans="1:27" hidden="1" x14ac:dyDescent="0.3">
      <c r="A1189" s="40">
        <v>1055</v>
      </c>
      <c r="B1189" s="40" t="s">
        <v>1031</v>
      </c>
      <c r="C1189" s="40" t="s">
        <v>1599</v>
      </c>
      <c r="D1189" s="40" t="s">
        <v>1033</v>
      </c>
      <c r="E1189" s="40">
        <v>94.8</v>
      </c>
      <c r="F1189" s="38" t="s">
        <v>1854</v>
      </c>
      <c r="G1189" s="38" t="s">
        <v>796</v>
      </c>
      <c r="H1189" s="40">
        <v>35</v>
      </c>
      <c r="I1189" s="48">
        <v>43425</v>
      </c>
      <c r="J1189" s="48">
        <v>43458</v>
      </c>
      <c r="K1189" s="48">
        <v>43564</v>
      </c>
      <c r="L1189" s="40">
        <v>33</v>
      </c>
      <c r="M1189" s="40">
        <v>139</v>
      </c>
      <c r="N1189" s="40">
        <v>10092</v>
      </c>
      <c r="O1189" s="42">
        <f t="shared" si="163"/>
        <v>71249.52</v>
      </c>
      <c r="P1189" s="42"/>
      <c r="Q1189" s="42">
        <v>375</v>
      </c>
      <c r="R1189" s="42">
        <f t="shared" ref="R1189:R1194" ca="1" si="165">T1189/Q1189</f>
        <v>17</v>
      </c>
      <c r="S1189" s="42">
        <f t="shared" si="158"/>
        <v>2647.4999999999995</v>
      </c>
      <c r="T1189" s="49">
        <f t="shared" ref="T1189:T1194" ca="1" si="166">Q1189*R1189</f>
        <v>7125</v>
      </c>
      <c r="W1189" s="40"/>
      <c r="X1189" s="49">
        <v>293</v>
      </c>
      <c r="Y1189" s="42">
        <f t="shared" si="159"/>
        <v>2068.58</v>
      </c>
      <c r="Z1189" s="42">
        <f t="shared" ca="1" si="160"/>
        <v>78930.8</v>
      </c>
      <c r="AA1189" s="42">
        <f t="shared" ca="1" si="161"/>
        <v>16802.80000000001</v>
      </c>
    </row>
    <row r="1190" spans="1:27" hidden="1" x14ac:dyDescent="0.3">
      <c r="A1190" s="40">
        <v>1056</v>
      </c>
      <c r="B1190" s="40" t="s">
        <v>1031</v>
      </c>
      <c r="C1190" s="40" t="s">
        <v>1600</v>
      </c>
      <c r="D1190" s="40" t="s">
        <v>1033</v>
      </c>
      <c r="E1190" s="40">
        <v>94.7</v>
      </c>
      <c r="F1190" s="38" t="s">
        <v>1981</v>
      </c>
      <c r="G1190" s="38" t="s">
        <v>797</v>
      </c>
      <c r="H1190" s="40">
        <v>35</v>
      </c>
      <c r="I1190" s="48">
        <v>43426</v>
      </c>
      <c r="J1190" s="48">
        <v>43459</v>
      </c>
      <c r="K1190" s="48">
        <v>43565</v>
      </c>
      <c r="L1190" s="40">
        <v>33</v>
      </c>
      <c r="M1190" s="40">
        <v>139</v>
      </c>
      <c r="N1190" s="40">
        <v>9717</v>
      </c>
      <c r="O1190" s="42">
        <f t="shared" si="163"/>
        <v>68602.02</v>
      </c>
      <c r="P1190" s="42"/>
      <c r="Q1190" s="42">
        <v>297</v>
      </c>
      <c r="R1190" s="42">
        <f t="shared" ca="1" si="165"/>
        <v>17</v>
      </c>
      <c r="S1190" s="42">
        <f t="shared" si="158"/>
        <v>2096.8200000000002</v>
      </c>
      <c r="T1190" s="49">
        <f t="shared" ca="1" si="166"/>
        <v>5940</v>
      </c>
      <c r="W1190" s="40"/>
      <c r="X1190" s="49">
        <v>255</v>
      </c>
      <c r="Y1190" s="42">
        <f t="shared" si="159"/>
        <v>1800.3</v>
      </c>
      <c r="Z1190" s="42">
        <f t="shared" ca="1" si="160"/>
        <v>78930.8</v>
      </c>
      <c r="AA1190" s="42">
        <f t="shared" ca="1" si="161"/>
        <v>16802.80000000001</v>
      </c>
    </row>
    <row r="1191" spans="1:27" hidden="1" x14ac:dyDescent="0.3">
      <c r="A1191" s="40">
        <v>1057</v>
      </c>
      <c r="B1191" s="40" t="s">
        <v>1031</v>
      </c>
      <c r="C1191" s="40" t="s">
        <v>1601</v>
      </c>
      <c r="D1191" s="40" t="s">
        <v>1033</v>
      </c>
      <c r="E1191" s="40">
        <v>94.5</v>
      </c>
      <c r="F1191" s="38" t="s">
        <v>1855</v>
      </c>
      <c r="G1191" s="38" t="s">
        <v>798</v>
      </c>
      <c r="H1191" s="40">
        <v>35</v>
      </c>
      <c r="I1191" s="48">
        <v>43423</v>
      </c>
      <c r="J1191" s="48">
        <v>43454</v>
      </c>
      <c r="K1191" s="48">
        <v>43562</v>
      </c>
      <c r="L1191" s="40">
        <v>31</v>
      </c>
      <c r="M1191" s="40">
        <v>139</v>
      </c>
      <c r="N1191" s="40">
        <v>10517</v>
      </c>
      <c r="O1191" s="42">
        <f t="shared" si="163"/>
        <v>74250.01999999999</v>
      </c>
      <c r="P1191" s="42"/>
      <c r="Q1191" s="42">
        <v>427</v>
      </c>
      <c r="R1191" s="42">
        <f t="shared" ca="1" si="165"/>
        <v>17</v>
      </c>
      <c r="S1191" s="42">
        <f t="shared" si="158"/>
        <v>3014.62</v>
      </c>
      <c r="T1191" s="49">
        <f t="shared" ca="1" si="166"/>
        <v>8540</v>
      </c>
      <c r="W1191" s="40"/>
      <c r="X1191" s="49">
        <v>329</v>
      </c>
      <c r="Y1191" s="42">
        <f t="shared" si="159"/>
        <v>2322.7400000000002</v>
      </c>
      <c r="Z1191" s="42">
        <f t="shared" ca="1" si="160"/>
        <v>78930.8</v>
      </c>
      <c r="AA1191" s="42">
        <f t="shared" ca="1" si="161"/>
        <v>16802.80000000001</v>
      </c>
    </row>
    <row r="1192" spans="1:27" hidden="1" x14ac:dyDescent="0.3">
      <c r="A1192" s="40">
        <v>1058</v>
      </c>
      <c r="B1192" s="40" t="s">
        <v>1031</v>
      </c>
      <c r="C1192" s="40" t="s">
        <v>1602</v>
      </c>
      <c r="D1192" s="40" t="s">
        <v>1033</v>
      </c>
      <c r="E1192" s="40">
        <v>94.4</v>
      </c>
      <c r="F1192" s="38" t="s">
        <v>1856</v>
      </c>
      <c r="G1192" s="38" t="s">
        <v>799</v>
      </c>
      <c r="H1192" s="40">
        <v>35</v>
      </c>
      <c r="I1192" s="48">
        <v>43428</v>
      </c>
      <c r="J1192" s="48">
        <v>43459</v>
      </c>
      <c r="K1192" s="48">
        <v>43568</v>
      </c>
      <c r="L1192" s="40">
        <v>31</v>
      </c>
      <c r="M1192" s="40">
        <v>140</v>
      </c>
      <c r="N1192" s="40">
        <v>9057</v>
      </c>
      <c r="O1192" s="42">
        <f t="shared" si="163"/>
        <v>63942.419999999991</v>
      </c>
      <c r="P1192" s="42"/>
      <c r="Q1192" s="42">
        <v>284</v>
      </c>
      <c r="R1192" s="42">
        <f t="shared" ca="1" si="165"/>
        <v>17</v>
      </c>
      <c r="S1192" s="42">
        <f t="shared" si="158"/>
        <v>2005.04</v>
      </c>
      <c r="T1192" s="49">
        <f t="shared" ca="1" si="166"/>
        <v>5396</v>
      </c>
      <c r="W1192" s="40"/>
      <c r="X1192" s="49">
        <v>247</v>
      </c>
      <c r="Y1192" s="42">
        <f t="shared" si="159"/>
        <v>1743.82</v>
      </c>
      <c r="Z1192" s="42">
        <f t="shared" ca="1" si="160"/>
        <v>78930.8</v>
      </c>
      <c r="AA1192" s="42">
        <f t="shared" ca="1" si="161"/>
        <v>16802.80000000001</v>
      </c>
    </row>
    <row r="1193" spans="1:27" hidden="1" x14ac:dyDescent="0.3">
      <c r="A1193" s="40">
        <v>1059</v>
      </c>
      <c r="B1193" s="40" t="s">
        <v>1031</v>
      </c>
      <c r="C1193" s="40" t="s">
        <v>1603</v>
      </c>
      <c r="D1193" s="40" t="s">
        <v>1033</v>
      </c>
      <c r="E1193" s="40">
        <v>94.3</v>
      </c>
      <c r="F1193" s="38" t="s">
        <v>1852</v>
      </c>
      <c r="G1193" s="38" t="s">
        <v>794</v>
      </c>
      <c r="H1193" s="40">
        <v>35</v>
      </c>
      <c r="I1193" s="48">
        <v>43426</v>
      </c>
      <c r="J1193" s="48">
        <v>43458</v>
      </c>
      <c r="K1193" s="48">
        <v>43565</v>
      </c>
      <c r="L1193" s="40">
        <v>32</v>
      </c>
      <c r="M1193" s="40">
        <v>139</v>
      </c>
      <c r="N1193" s="40">
        <v>8737</v>
      </c>
      <c r="O1193" s="42">
        <f t="shared" si="163"/>
        <v>61683.22</v>
      </c>
      <c r="P1193" s="42"/>
      <c r="Q1193" s="42">
        <v>326</v>
      </c>
      <c r="R1193" s="42">
        <f t="shared" ca="1" si="165"/>
        <v>17</v>
      </c>
      <c r="S1193" s="42">
        <f t="shared" si="158"/>
        <v>2301.56</v>
      </c>
      <c r="T1193" s="49">
        <f t="shared" ca="1" si="166"/>
        <v>6520</v>
      </c>
      <c r="W1193" s="40"/>
      <c r="X1193" s="49">
        <v>282</v>
      </c>
      <c r="Y1193" s="42">
        <f t="shared" si="159"/>
        <v>1990.9199999999998</v>
      </c>
      <c r="Z1193" s="42">
        <f t="shared" ca="1" si="160"/>
        <v>78930.8</v>
      </c>
      <c r="AA1193" s="42">
        <f t="shared" ca="1" si="161"/>
        <v>16802.80000000001</v>
      </c>
    </row>
    <row r="1194" spans="1:27" hidden="1" x14ac:dyDescent="0.3">
      <c r="A1194" s="40">
        <v>1060</v>
      </c>
      <c r="B1194" s="40" t="s">
        <v>1031</v>
      </c>
      <c r="C1194" s="40" t="s">
        <v>1604</v>
      </c>
      <c r="D1194" s="40" t="s">
        <v>1033</v>
      </c>
      <c r="E1194" s="40">
        <v>94.2</v>
      </c>
      <c r="F1194" s="38" t="s">
        <v>1853</v>
      </c>
      <c r="G1194" s="38" t="s">
        <v>795</v>
      </c>
      <c r="H1194" s="40">
        <v>35</v>
      </c>
      <c r="I1194" s="48">
        <v>43424</v>
      </c>
      <c r="J1194" s="48">
        <v>43456</v>
      </c>
      <c r="K1194" s="48">
        <v>43562</v>
      </c>
      <c r="L1194" s="40">
        <v>32</v>
      </c>
      <c r="M1194" s="40">
        <v>138</v>
      </c>
      <c r="N1194" s="40">
        <v>9480</v>
      </c>
      <c r="O1194" s="42">
        <f t="shared" si="163"/>
        <v>66928.799999999988</v>
      </c>
      <c r="P1194" s="42"/>
      <c r="Q1194" s="42">
        <v>252</v>
      </c>
      <c r="R1194" s="42">
        <f t="shared" ca="1" si="165"/>
        <v>17</v>
      </c>
      <c r="S1194" s="42">
        <f t="shared" si="158"/>
        <v>1779.12</v>
      </c>
      <c r="T1194" s="49">
        <f t="shared" ca="1" si="166"/>
        <v>5040</v>
      </c>
      <c r="W1194" s="40"/>
      <c r="X1194" s="49">
        <v>203</v>
      </c>
      <c r="Y1194" s="42">
        <f t="shared" si="159"/>
        <v>1433.1799999999998</v>
      </c>
      <c r="Z1194" s="42">
        <f t="shared" ca="1" si="160"/>
        <v>78930.8</v>
      </c>
      <c r="AA1194" s="42">
        <f t="shared" ca="1" si="161"/>
        <v>16802.80000000001</v>
      </c>
    </row>
    <row r="1195" spans="1:27" hidden="1" x14ac:dyDescent="0.3">
      <c r="A1195" s="95">
        <v>406</v>
      </c>
      <c r="B1195" s="95" t="s">
        <v>719</v>
      </c>
      <c r="C1195" s="95" t="s">
        <v>720</v>
      </c>
      <c r="D1195" s="95" t="s">
        <v>721</v>
      </c>
      <c r="E1195" s="95">
        <v>36.26</v>
      </c>
      <c r="F1195" s="95" t="s">
        <v>231</v>
      </c>
      <c r="G1195" s="95" t="s">
        <v>232</v>
      </c>
      <c r="H1195" s="95">
        <v>35</v>
      </c>
      <c r="I1195" s="102">
        <v>43430</v>
      </c>
      <c r="J1195" s="102">
        <v>43462</v>
      </c>
      <c r="K1195" s="102">
        <v>43567</v>
      </c>
      <c r="L1195" s="95">
        <v>32</v>
      </c>
      <c r="M1195" s="95">
        <v>137</v>
      </c>
      <c r="N1195" s="95">
        <v>8311</v>
      </c>
      <c r="O1195" s="79">
        <f t="shared" si="163"/>
        <v>58675.659999999996</v>
      </c>
      <c r="P1195" s="79"/>
      <c r="Q1195" s="79">
        <v>800</v>
      </c>
      <c r="R1195" s="79">
        <v>14.5</v>
      </c>
      <c r="S1195" s="79">
        <f t="shared" si="158"/>
        <v>5648</v>
      </c>
      <c r="T1195" s="94">
        <f>R1195*Q1195</f>
        <v>11600</v>
      </c>
      <c r="U1195" s="95">
        <v>750</v>
      </c>
      <c r="V1195" s="95">
        <v>33</v>
      </c>
      <c r="W1195" s="79">
        <f>U1195/V1195</f>
        <v>22.727272727272727</v>
      </c>
      <c r="X1195" s="94">
        <v>795.45454545454538</v>
      </c>
      <c r="Y1195" s="79">
        <f t="shared" si="159"/>
        <v>5615.909090909091</v>
      </c>
      <c r="Z1195" s="79">
        <f t="shared" si="160"/>
        <v>81896</v>
      </c>
      <c r="AA1195" s="79">
        <f t="shared" si="161"/>
        <v>23220.340000000004</v>
      </c>
    </row>
    <row r="1196" spans="1:27" hidden="1" x14ac:dyDescent="0.3">
      <c r="A1196" s="40">
        <v>729</v>
      </c>
      <c r="B1196" s="40" t="s">
        <v>1218</v>
      </c>
      <c r="C1196" s="40" t="s">
        <v>1219</v>
      </c>
      <c r="D1196" s="40" t="s">
        <v>1220</v>
      </c>
      <c r="E1196" s="123" t="s">
        <v>1364</v>
      </c>
      <c r="F1196" s="38" t="s">
        <v>1756</v>
      </c>
      <c r="G1196" s="38" t="s">
        <v>136</v>
      </c>
      <c r="H1196" s="40">
        <v>35</v>
      </c>
      <c r="I1196" s="48">
        <v>43423</v>
      </c>
      <c r="J1196" s="48">
        <v>43454</v>
      </c>
      <c r="K1196" s="48">
        <v>43564</v>
      </c>
      <c r="L1196" s="49">
        <v>31</v>
      </c>
      <c r="M1196" s="49">
        <v>141</v>
      </c>
      <c r="N1196" s="40">
        <v>10177</v>
      </c>
      <c r="O1196" s="42">
        <f t="shared" si="163"/>
        <v>71849.62</v>
      </c>
      <c r="P1196" s="42"/>
      <c r="Q1196" s="42">
        <v>765</v>
      </c>
      <c r="R1196" s="42">
        <f t="shared" ref="R1196:R1259" si="167">T1196/Q1196</f>
        <v>20</v>
      </c>
      <c r="S1196" s="42">
        <f t="shared" si="158"/>
        <v>5400.9</v>
      </c>
      <c r="T1196" s="40">
        <v>15300</v>
      </c>
      <c r="U1196" s="42">
        <v>652</v>
      </c>
      <c r="W1196" s="40"/>
      <c r="X1196" s="49">
        <f t="shared" ref="X1196:X1209" si="168">Q1196-78</f>
        <v>687</v>
      </c>
      <c r="Y1196" s="42">
        <f t="shared" si="159"/>
        <v>4850.22</v>
      </c>
      <c r="Z1196" s="42">
        <f t="shared" si="160"/>
        <v>108018</v>
      </c>
      <c r="AA1196" s="42">
        <f t="shared" si="161"/>
        <v>36168.380000000005</v>
      </c>
    </row>
    <row r="1197" spans="1:27" hidden="1" x14ac:dyDescent="0.3">
      <c r="A1197" s="40">
        <v>730</v>
      </c>
      <c r="B1197" s="40" t="s">
        <v>1218</v>
      </c>
      <c r="C1197" s="40" t="s">
        <v>1219</v>
      </c>
      <c r="D1197" s="40" t="s">
        <v>1220</v>
      </c>
      <c r="E1197" s="123" t="s">
        <v>1365</v>
      </c>
      <c r="F1197" s="38" t="s">
        <v>1758</v>
      </c>
      <c r="G1197" s="38" t="s">
        <v>138</v>
      </c>
      <c r="H1197" s="40">
        <v>35</v>
      </c>
      <c r="I1197" s="48">
        <v>43422</v>
      </c>
      <c r="J1197" s="48">
        <v>43454</v>
      </c>
      <c r="K1197" s="48">
        <v>43562</v>
      </c>
      <c r="L1197" s="49">
        <v>32</v>
      </c>
      <c r="M1197" s="49">
        <v>140</v>
      </c>
      <c r="N1197" s="40">
        <v>9377</v>
      </c>
      <c r="O1197" s="42">
        <f t="shared" si="163"/>
        <v>66201.62</v>
      </c>
      <c r="P1197" s="42"/>
      <c r="Q1197" s="42">
        <v>627</v>
      </c>
      <c r="R1197" s="42">
        <f t="shared" si="167"/>
        <v>20</v>
      </c>
      <c r="S1197" s="42">
        <f t="shared" si="158"/>
        <v>4426.62</v>
      </c>
      <c r="T1197" s="40">
        <v>12540</v>
      </c>
      <c r="U1197" s="42">
        <v>540</v>
      </c>
      <c r="W1197" s="40"/>
      <c r="X1197" s="49">
        <f t="shared" si="168"/>
        <v>549</v>
      </c>
      <c r="Y1197" s="42">
        <f t="shared" si="159"/>
        <v>3875.9399999999996</v>
      </c>
      <c r="Z1197" s="42">
        <f t="shared" si="160"/>
        <v>88532.4</v>
      </c>
      <c r="AA1197" s="42">
        <f t="shared" si="161"/>
        <v>22330.78</v>
      </c>
    </row>
    <row r="1198" spans="1:27" hidden="1" x14ac:dyDescent="0.3">
      <c r="A1198" s="40">
        <v>731</v>
      </c>
      <c r="B1198" s="40" t="s">
        <v>1218</v>
      </c>
      <c r="C1198" s="40" t="s">
        <v>1219</v>
      </c>
      <c r="D1198" s="40" t="s">
        <v>1220</v>
      </c>
      <c r="E1198" s="123" t="s">
        <v>1366</v>
      </c>
      <c r="F1198" s="38" t="s">
        <v>1761</v>
      </c>
      <c r="G1198" s="38" t="s">
        <v>141</v>
      </c>
      <c r="H1198" s="40">
        <v>35</v>
      </c>
      <c r="I1198" s="48">
        <v>43425</v>
      </c>
      <c r="J1198" s="48">
        <v>43456</v>
      </c>
      <c r="K1198" s="48">
        <v>43565</v>
      </c>
      <c r="L1198" s="49">
        <v>31</v>
      </c>
      <c r="M1198" s="49">
        <v>140</v>
      </c>
      <c r="N1198" s="40">
        <v>9117</v>
      </c>
      <c r="O1198" s="42">
        <f t="shared" si="163"/>
        <v>64366.02</v>
      </c>
      <c r="P1198" s="42"/>
      <c r="Q1198" s="42">
        <v>622</v>
      </c>
      <c r="R1198" s="42">
        <f t="shared" si="167"/>
        <v>20</v>
      </c>
      <c r="S1198" s="42">
        <f t="shared" si="158"/>
        <v>4391.32</v>
      </c>
      <c r="T1198" s="40">
        <v>12440</v>
      </c>
      <c r="U1198" s="42">
        <v>495</v>
      </c>
      <c r="W1198" s="40"/>
      <c r="X1198" s="49">
        <f t="shared" si="168"/>
        <v>544</v>
      </c>
      <c r="Y1198" s="42">
        <f t="shared" si="159"/>
        <v>3840.64</v>
      </c>
      <c r="Z1198" s="42">
        <f t="shared" si="160"/>
        <v>87826.4</v>
      </c>
      <c r="AA1198" s="42">
        <f t="shared" si="161"/>
        <v>23460.379999999997</v>
      </c>
    </row>
    <row r="1199" spans="1:27" hidden="1" x14ac:dyDescent="0.3">
      <c r="A1199" s="40">
        <v>732</v>
      </c>
      <c r="B1199" s="40" t="s">
        <v>1218</v>
      </c>
      <c r="C1199" s="40" t="s">
        <v>1219</v>
      </c>
      <c r="D1199" s="40" t="s">
        <v>1220</v>
      </c>
      <c r="E1199" s="123" t="s">
        <v>1367</v>
      </c>
      <c r="F1199" s="38" t="s">
        <v>1765</v>
      </c>
      <c r="G1199" s="38" t="s">
        <v>145</v>
      </c>
      <c r="H1199" s="40">
        <v>35</v>
      </c>
      <c r="I1199" s="48">
        <v>43430</v>
      </c>
      <c r="J1199" s="48">
        <v>43462</v>
      </c>
      <c r="K1199" s="48">
        <v>43570</v>
      </c>
      <c r="L1199" s="49">
        <v>32</v>
      </c>
      <c r="M1199" s="49">
        <v>140</v>
      </c>
      <c r="N1199" s="40">
        <v>11207</v>
      </c>
      <c r="O1199" s="42">
        <f t="shared" si="163"/>
        <v>79121.42</v>
      </c>
      <c r="P1199" s="42"/>
      <c r="Q1199" s="42">
        <v>695</v>
      </c>
      <c r="R1199" s="42">
        <f t="shared" si="167"/>
        <v>20</v>
      </c>
      <c r="S1199" s="42">
        <f t="shared" si="158"/>
        <v>4906.7</v>
      </c>
      <c r="T1199" s="40">
        <v>13900</v>
      </c>
      <c r="U1199" s="42">
        <v>492</v>
      </c>
      <c r="W1199" s="40"/>
      <c r="X1199" s="49">
        <f t="shared" si="168"/>
        <v>617</v>
      </c>
      <c r="Y1199" s="42">
        <f t="shared" si="159"/>
        <v>4356.0200000000004</v>
      </c>
      <c r="Z1199" s="42">
        <f t="shared" si="160"/>
        <v>98134</v>
      </c>
      <c r="AA1199" s="42">
        <f t="shared" si="161"/>
        <v>19012.580000000002</v>
      </c>
    </row>
    <row r="1200" spans="1:27" hidden="1" x14ac:dyDescent="0.3">
      <c r="A1200" s="40">
        <v>733</v>
      </c>
      <c r="B1200" s="40" t="s">
        <v>1218</v>
      </c>
      <c r="C1200" s="40" t="s">
        <v>1219</v>
      </c>
      <c r="D1200" s="40" t="s">
        <v>1220</v>
      </c>
      <c r="E1200" s="123" t="s">
        <v>1368</v>
      </c>
      <c r="F1200" s="38" t="s">
        <v>1769</v>
      </c>
      <c r="G1200" s="38" t="s">
        <v>149</v>
      </c>
      <c r="H1200" s="40">
        <v>35</v>
      </c>
      <c r="I1200" s="48">
        <v>43429</v>
      </c>
      <c r="J1200" s="48">
        <v>43462</v>
      </c>
      <c r="K1200" s="48">
        <v>43568</v>
      </c>
      <c r="L1200" s="49">
        <v>33</v>
      </c>
      <c r="M1200" s="49">
        <v>139</v>
      </c>
      <c r="N1200" s="40">
        <v>8957</v>
      </c>
      <c r="O1200" s="42">
        <f t="shared" si="163"/>
        <v>63236.42</v>
      </c>
      <c r="P1200" s="42"/>
      <c r="Q1200" s="42">
        <v>672</v>
      </c>
      <c r="R1200" s="42">
        <f t="shared" si="167"/>
        <v>19</v>
      </c>
      <c r="S1200" s="42">
        <f t="shared" si="158"/>
        <v>4744.32</v>
      </c>
      <c r="T1200" s="40">
        <v>12768</v>
      </c>
      <c r="U1200" s="42">
        <v>565</v>
      </c>
      <c r="W1200" s="40"/>
      <c r="X1200" s="49">
        <f t="shared" si="168"/>
        <v>594</v>
      </c>
      <c r="Y1200" s="42">
        <f t="shared" si="159"/>
        <v>4193.6400000000003</v>
      </c>
      <c r="Z1200" s="42">
        <f t="shared" si="160"/>
        <v>90142.079999999987</v>
      </c>
      <c r="AA1200" s="42">
        <f t="shared" si="161"/>
        <v>26905.659999999989</v>
      </c>
    </row>
    <row r="1201" spans="1:27" hidden="1" x14ac:dyDescent="0.3">
      <c r="A1201" s="40">
        <v>734</v>
      </c>
      <c r="B1201" s="40" t="s">
        <v>1218</v>
      </c>
      <c r="C1201" s="40" t="s">
        <v>1219</v>
      </c>
      <c r="D1201" s="40" t="s">
        <v>1220</v>
      </c>
      <c r="E1201" s="123" t="s">
        <v>1369</v>
      </c>
      <c r="F1201" s="38" t="s">
        <v>1770</v>
      </c>
      <c r="G1201" s="38" t="s">
        <v>150</v>
      </c>
      <c r="H1201" s="40">
        <v>35</v>
      </c>
      <c r="I1201" s="48">
        <v>43427</v>
      </c>
      <c r="J1201" s="48">
        <v>43459</v>
      </c>
      <c r="K1201" s="48">
        <v>43567</v>
      </c>
      <c r="L1201" s="49">
        <v>32</v>
      </c>
      <c r="M1201" s="49">
        <v>140</v>
      </c>
      <c r="N1201" s="40">
        <v>9580</v>
      </c>
      <c r="O1201" s="42">
        <f t="shared" si="163"/>
        <v>67634.8</v>
      </c>
      <c r="P1201" s="42"/>
      <c r="Q1201" s="42">
        <v>722</v>
      </c>
      <c r="R1201" s="42">
        <f t="shared" si="167"/>
        <v>19</v>
      </c>
      <c r="S1201" s="42">
        <f t="shared" si="158"/>
        <v>5097.3200000000006</v>
      </c>
      <c r="T1201" s="40">
        <v>13718</v>
      </c>
      <c r="U1201" s="42">
        <v>610</v>
      </c>
      <c r="W1201" s="40"/>
      <c r="X1201" s="49">
        <f t="shared" si="168"/>
        <v>644</v>
      </c>
      <c r="Y1201" s="42">
        <f t="shared" si="159"/>
        <v>4546.6399999999994</v>
      </c>
      <c r="Z1201" s="42">
        <f t="shared" si="160"/>
        <v>96849.080000000016</v>
      </c>
      <c r="AA1201" s="42">
        <f t="shared" si="161"/>
        <v>29214.280000000013</v>
      </c>
    </row>
    <row r="1202" spans="1:27" hidden="1" x14ac:dyDescent="0.3">
      <c r="A1202" s="40">
        <v>735</v>
      </c>
      <c r="B1202" s="40" t="s">
        <v>1218</v>
      </c>
      <c r="C1202" s="40" t="s">
        <v>1219</v>
      </c>
      <c r="D1202" s="40" t="s">
        <v>1220</v>
      </c>
      <c r="E1202" s="123" t="s">
        <v>1370</v>
      </c>
      <c r="F1202" s="38" t="s">
        <v>1771</v>
      </c>
      <c r="G1202" s="38" t="s">
        <v>151</v>
      </c>
      <c r="H1202" s="40">
        <v>35</v>
      </c>
      <c r="I1202" s="48">
        <v>43426</v>
      </c>
      <c r="J1202" s="48">
        <v>43458</v>
      </c>
      <c r="K1202" s="48">
        <v>43565</v>
      </c>
      <c r="L1202" s="49">
        <v>32</v>
      </c>
      <c r="M1202" s="49">
        <v>139</v>
      </c>
      <c r="N1202" s="40">
        <v>9757</v>
      </c>
      <c r="O1202" s="42">
        <f t="shared" si="163"/>
        <v>68884.42</v>
      </c>
      <c r="P1202" s="42"/>
      <c r="Q1202" s="42">
        <v>688</v>
      </c>
      <c r="R1202" s="42">
        <f t="shared" si="167"/>
        <v>19.5</v>
      </c>
      <c r="S1202" s="42">
        <f t="shared" si="158"/>
        <v>4857.28</v>
      </c>
      <c r="T1202" s="40">
        <v>13416</v>
      </c>
      <c r="U1202" s="42">
        <v>603</v>
      </c>
      <c r="W1202" s="40"/>
      <c r="X1202" s="49">
        <f t="shared" si="168"/>
        <v>610</v>
      </c>
      <c r="Y1202" s="42">
        <f t="shared" si="159"/>
        <v>4306.5999999999995</v>
      </c>
      <c r="Z1202" s="42">
        <f t="shared" si="160"/>
        <v>94716.959999999992</v>
      </c>
      <c r="AA1202" s="42">
        <f t="shared" si="161"/>
        <v>25832.539999999994</v>
      </c>
    </row>
    <row r="1203" spans="1:27" hidden="1" x14ac:dyDescent="0.3">
      <c r="A1203" s="40">
        <v>736</v>
      </c>
      <c r="B1203" s="40" t="s">
        <v>1218</v>
      </c>
      <c r="C1203" s="40" t="s">
        <v>1219</v>
      </c>
      <c r="D1203" s="40" t="s">
        <v>1220</v>
      </c>
      <c r="E1203" s="123" t="s">
        <v>1371</v>
      </c>
      <c r="F1203" s="38" t="s">
        <v>1772</v>
      </c>
      <c r="G1203" s="38" t="s">
        <v>152</v>
      </c>
      <c r="H1203" s="40">
        <v>35</v>
      </c>
      <c r="I1203" s="48">
        <v>43422</v>
      </c>
      <c r="J1203" s="48">
        <v>43454</v>
      </c>
      <c r="K1203" s="48">
        <v>43562</v>
      </c>
      <c r="L1203" s="49">
        <v>32</v>
      </c>
      <c r="M1203" s="49">
        <v>140</v>
      </c>
      <c r="N1203" s="40">
        <v>9267</v>
      </c>
      <c r="O1203" s="42">
        <f t="shared" si="163"/>
        <v>65425.01999999999</v>
      </c>
      <c r="P1203" s="42"/>
      <c r="Q1203" s="42">
        <v>825</v>
      </c>
      <c r="R1203" s="42">
        <f t="shared" si="167"/>
        <v>20</v>
      </c>
      <c r="S1203" s="42">
        <f t="shared" si="158"/>
        <v>5824.5</v>
      </c>
      <c r="T1203" s="40">
        <v>16500</v>
      </c>
      <c r="U1203" s="42">
        <v>684</v>
      </c>
      <c r="W1203" s="40"/>
      <c r="X1203" s="49">
        <f t="shared" si="168"/>
        <v>747</v>
      </c>
      <c r="Y1203" s="42">
        <f t="shared" si="159"/>
        <v>5273.82</v>
      </c>
      <c r="Z1203" s="42">
        <f t="shared" si="160"/>
        <v>116490</v>
      </c>
      <c r="AA1203" s="42">
        <f t="shared" si="161"/>
        <v>51064.98000000001</v>
      </c>
    </row>
    <row r="1204" spans="1:27" hidden="1" x14ac:dyDescent="0.3">
      <c r="A1204" s="40">
        <v>737</v>
      </c>
      <c r="B1204" s="40" t="s">
        <v>1218</v>
      </c>
      <c r="C1204" s="40" t="s">
        <v>1219</v>
      </c>
      <c r="D1204" s="40" t="s">
        <v>1220</v>
      </c>
      <c r="E1204" s="123" t="s">
        <v>1372</v>
      </c>
      <c r="F1204" s="38" t="s">
        <v>1773</v>
      </c>
      <c r="G1204" s="38" t="s">
        <v>153</v>
      </c>
      <c r="H1204" s="40">
        <v>35</v>
      </c>
      <c r="I1204" s="48">
        <v>43428</v>
      </c>
      <c r="J1204" s="48">
        <v>43462</v>
      </c>
      <c r="K1204" s="48">
        <v>43567</v>
      </c>
      <c r="L1204" s="49">
        <v>34</v>
      </c>
      <c r="M1204" s="49">
        <v>139</v>
      </c>
      <c r="N1204" s="40">
        <v>9097</v>
      </c>
      <c r="O1204" s="42">
        <f t="shared" si="163"/>
        <v>64224.82</v>
      </c>
      <c r="P1204" s="42"/>
      <c r="Q1204" s="42">
        <v>647</v>
      </c>
      <c r="R1204" s="42">
        <f t="shared" si="167"/>
        <v>20</v>
      </c>
      <c r="S1204" s="42">
        <f t="shared" si="158"/>
        <v>4567.82</v>
      </c>
      <c r="T1204" s="40">
        <v>12940</v>
      </c>
      <c r="U1204" s="42">
        <v>502</v>
      </c>
      <c r="W1204" s="40"/>
      <c r="X1204" s="49">
        <f t="shared" si="168"/>
        <v>569</v>
      </c>
      <c r="Y1204" s="42">
        <f t="shared" si="159"/>
        <v>4017.14</v>
      </c>
      <c r="Z1204" s="42">
        <f t="shared" si="160"/>
        <v>91356.4</v>
      </c>
      <c r="AA1204" s="42">
        <f t="shared" si="161"/>
        <v>27131.579999999994</v>
      </c>
    </row>
    <row r="1205" spans="1:27" hidden="1" x14ac:dyDescent="0.3">
      <c r="A1205" s="40">
        <v>738</v>
      </c>
      <c r="B1205" s="40" t="s">
        <v>1218</v>
      </c>
      <c r="C1205" s="40" t="s">
        <v>1219</v>
      </c>
      <c r="D1205" s="40" t="s">
        <v>1220</v>
      </c>
      <c r="E1205" s="123" t="s">
        <v>1373</v>
      </c>
      <c r="F1205" s="38" t="s">
        <v>1774</v>
      </c>
      <c r="G1205" s="38" t="s">
        <v>147</v>
      </c>
      <c r="H1205" s="40">
        <v>35</v>
      </c>
      <c r="I1205" s="48">
        <v>43430</v>
      </c>
      <c r="J1205" s="48">
        <v>43463</v>
      </c>
      <c r="K1205" s="48">
        <v>43569</v>
      </c>
      <c r="L1205" s="49">
        <v>33</v>
      </c>
      <c r="M1205" s="49">
        <v>139</v>
      </c>
      <c r="N1205" s="40">
        <v>9057</v>
      </c>
      <c r="O1205" s="42">
        <f t="shared" si="163"/>
        <v>63942.419999999991</v>
      </c>
      <c r="P1205" s="42"/>
      <c r="Q1205" s="42">
        <v>610</v>
      </c>
      <c r="R1205" s="42">
        <f t="shared" si="167"/>
        <v>19.5</v>
      </c>
      <c r="S1205" s="42">
        <f t="shared" si="158"/>
        <v>4306.5999999999995</v>
      </c>
      <c r="T1205" s="40">
        <v>11895</v>
      </c>
      <c r="U1205" s="42">
        <v>563</v>
      </c>
      <c r="W1205" s="40"/>
      <c r="X1205" s="49">
        <f t="shared" si="168"/>
        <v>532</v>
      </c>
      <c r="Y1205" s="42">
        <f t="shared" si="159"/>
        <v>3755.9199999999996</v>
      </c>
      <c r="Z1205" s="42">
        <f t="shared" si="160"/>
        <v>83978.699999999983</v>
      </c>
      <c r="AA1205" s="42">
        <f t="shared" si="161"/>
        <v>20036.279999999992</v>
      </c>
    </row>
    <row r="1206" spans="1:27" hidden="1" x14ac:dyDescent="0.3">
      <c r="A1206" s="40">
        <v>739</v>
      </c>
      <c r="B1206" s="40" t="s">
        <v>1218</v>
      </c>
      <c r="C1206" s="40" t="s">
        <v>1219</v>
      </c>
      <c r="D1206" s="121" t="s">
        <v>1220</v>
      </c>
      <c r="E1206" s="123" t="s">
        <v>1374</v>
      </c>
      <c r="F1206" s="38" t="s">
        <v>154</v>
      </c>
      <c r="G1206" s="121" t="s">
        <v>155</v>
      </c>
      <c r="H1206" s="40">
        <v>35</v>
      </c>
      <c r="I1206" s="48">
        <v>43423</v>
      </c>
      <c r="J1206" s="48">
        <v>43454</v>
      </c>
      <c r="K1206" s="48">
        <v>43562</v>
      </c>
      <c r="L1206" s="49">
        <v>31</v>
      </c>
      <c r="M1206" s="49">
        <v>139</v>
      </c>
      <c r="N1206" s="40">
        <v>9147</v>
      </c>
      <c r="O1206" s="42">
        <f t="shared" si="163"/>
        <v>64577.82</v>
      </c>
      <c r="P1206" s="42"/>
      <c r="Q1206" s="42">
        <v>655</v>
      </c>
      <c r="R1206" s="42">
        <f t="shared" si="167"/>
        <v>20</v>
      </c>
      <c r="S1206" s="42">
        <f t="shared" si="158"/>
        <v>4624.3</v>
      </c>
      <c r="T1206" s="40">
        <v>13100</v>
      </c>
      <c r="U1206" s="42">
        <v>562</v>
      </c>
      <c r="W1206" s="40"/>
      <c r="X1206" s="49">
        <f t="shared" si="168"/>
        <v>577</v>
      </c>
      <c r="Y1206" s="42">
        <f t="shared" si="159"/>
        <v>4073.6199999999994</v>
      </c>
      <c r="Z1206" s="42">
        <f t="shared" si="160"/>
        <v>92486</v>
      </c>
      <c r="AA1206" s="42">
        <f t="shared" si="161"/>
        <v>27908.18</v>
      </c>
    </row>
    <row r="1207" spans="1:27" hidden="1" x14ac:dyDescent="0.3">
      <c r="A1207" s="40">
        <v>740</v>
      </c>
      <c r="B1207" s="40" t="s">
        <v>1218</v>
      </c>
      <c r="C1207" s="40" t="s">
        <v>1219</v>
      </c>
      <c r="D1207" s="121" t="s">
        <v>1220</v>
      </c>
      <c r="E1207" s="123" t="s">
        <v>1375</v>
      </c>
      <c r="F1207" s="121" t="s">
        <v>158</v>
      </c>
      <c r="G1207" s="121" t="s">
        <v>159</v>
      </c>
      <c r="H1207" s="40">
        <v>35</v>
      </c>
      <c r="I1207" s="48">
        <v>43427</v>
      </c>
      <c r="J1207" s="48">
        <v>43461</v>
      </c>
      <c r="K1207" s="48">
        <v>43567</v>
      </c>
      <c r="L1207" s="49">
        <v>34</v>
      </c>
      <c r="M1207" s="49">
        <v>140</v>
      </c>
      <c r="N1207" s="40">
        <v>9277</v>
      </c>
      <c r="O1207" s="42">
        <f t="shared" si="163"/>
        <v>65495.62</v>
      </c>
      <c r="P1207" s="42"/>
      <c r="Q1207" s="42">
        <v>690</v>
      </c>
      <c r="R1207" s="42">
        <f t="shared" si="167"/>
        <v>19</v>
      </c>
      <c r="S1207" s="42">
        <f t="shared" si="158"/>
        <v>4871.4000000000005</v>
      </c>
      <c r="T1207" s="40">
        <v>13110</v>
      </c>
      <c r="U1207" s="42">
        <v>575</v>
      </c>
      <c r="W1207" s="40"/>
      <c r="X1207" s="49">
        <f t="shared" si="168"/>
        <v>612</v>
      </c>
      <c r="Y1207" s="42">
        <f t="shared" si="159"/>
        <v>4320.7199999999993</v>
      </c>
      <c r="Z1207" s="42">
        <f t="shared" si="160"/>
        <v>92556.6</v>
      </c>
      <c r="AA1207" s="42">
        <f t="shared" si="161"/>
        <v>27060.980000000003</v>
      </c>
    </row>
    <row r="1208" spans="1:27" hidden="1" x14ac:dyDescent="0.3">
      <c r="A1208" s="40">
        <v>741</v>
      </c>
      <c r="B1208" s="40" t="s">
        <v>1218</v>
      </c>
      <c r="C1208" s="40" t="s">
        <v>1219</v>
      </c>
      <c r="D1208" s="121" t="s">
        <v>1220</v>
      </c>
      <c r="E1208" s="123" t="s">
        <v>1376</v>
      </c>
      <c r="F1208" s="121" t="s">
        <v>160</v>
      </c>
      <c r="G1208" s="121" t="s">
        <v>157</v>
      </c>
      <c r="H1208" s="40">
        <v>35</v>
      </c>
      <c r="I1208" s="48">
        <v>43427</v>
      </c>
      <c r="J1208" s="48">
        <v>43460</v>
      </c>
      <c r="K1208" s="48">
        <v>43567</v>
      </c>
      <c r="L1208" s="49">
        <v>33</v>
      </c>
      <c r="M1208" s="49">
        <v>140</v>
      </c>
      <c r="N1208" s="40">
        <v>9307</v>
      </c>
      <c r="O1208" s="42">
        <f t="shared" si="163"/>
        <v>65707.42</v>
      </c>
      <c r="P1208" s="42"/>
      <c r="Q1208" s="42">
        <v>767</v>
      </c>
      <c r="R1208" s="42">
        <f t="shared" si="167"/>
        <v>19</v>
      </c>
      <c r="S1208" s="42">
        <f t="shared" si="158"/>
        <v>5415.0199999999995</v>
      </c>
      <c r="T1208" s="40">
        <v>14573</v>
      </c>
      <c r="U1208" s="42">
        <v>645</v>
      </c>
      <c r="W1208" s="40"/>
      <c r="X1208" s="49">
        <f t="shared" si="168"/>
        <v>689</v>
      </c>
      <c r="Y1208" s="42">
        <f t="shared" si="159"/>
        <v>4864.34</v>
      </c>
      <c r="Z1208" s="42">
        <f t="shared" si="160"/>
        <v>102885.37999999999</v>
      </c>
      <c r="AA1208" s="42">
        <f t="shared" si="161"/>
        <v>37177.959999999992</v>
      </c>
    </row>
    <row r="1209" spans="1:27" hidden="1" x14ac:dyDescent="0.3">
      <c r="A1209" s="40">
        <v>742</v>
      </c>
      <c r="B1209" s="40" t="s">
        <v>1218</v>
      </c>
      <c r="C1209" s="40" t="s">
        <v>1219</v>
      </c>
      <c r="D1209" s="121" t="s">
        <v>1220</v>
      </c>
      <c r="E1209" s="123" t="s">
        <v>1377</v>
      </c>
      <c r="F1209" s="121" t="s">
        <v>161</v>
      </c>
      <c r="G1209" s="121" t="s">
        <v>162</v>
      </c>
      <c r="H1209" s="40">
        <v>35</v>
      </c>
      <c r="I1209" s="48">
        <v>43424</v>
      </c>
      <c r="J1209" s="48">
        <v>43455</v>
      </c>
      <c r="K1209" s="48">
        <v>43563</v>
      </c>
      <c r="L1209" s="49">
        <v>31</v>
      </c>
      <c r="M1209" s="49">
        <v>139</v>
      </c>
      <c r="N1209" s="40">
        <v>9017</v>
      </c>
      <c r="O1209" s="42">
        <f t="shared" si="163"/>
        <v>63660.02</v>
      </c>
      <c r="P1209" s="42"/>
      <c r="Q1209" s="42">
        <v>729</v>
      </c>
      <c r="R1209" s="42">
        <f t="shared" si="167"/>
        <v>20</v>
      </c>
      <c r="S1209" s="42">
        <f t="shared" si="158"/>
        <v>5146.74</v>
      </c>
      <c r="T1209" s="40">
        <v>14580</v>
      </c>
      <c r="U1209" s="42">
        <v>615</v>
      </c>
      <c r="W1209" s="40"/>
      <c r="X1209" s="49">
        <f t="shared" si="168"/>
        <v>651</v>
      </c>
      <c r="Y1209" s="42">
        <f t="shared" si="159"/>
        <v>4596.0600000000004</v>
      </c>
      <c r="Z1209" s="42">
        <f t="shared" si="160"/>
        <v>102934.79999999999</v>
      </c>
      <c r="AA1209" s="42">
        <f t="shared" si="161"/>
        <v>39274.779999999992</v>
      </c>
    </row>
    <row r="1210" spans="1:27" hidden="1" x14ac:dyDescent="0.3">
      <c r="A1210" s="40">
        <v>1269</v>
      </c>
      <c r="B1210" s="40" t="s">
        <v>1693</v>
      </c>
      <c r="C1210" s="92" t="s">
        <v>1694</v>
      </c>
      <c r="D1210" s="121" t="s">
        <v>1695</v>
      </c>
      <c r="E1210" s="40">
        <v>99.01</v>
      </c>
      <c r="F1210" s="38" t="s">
        <v>1857</v>
      </c>
      <c r="G1210" s="38" t="s">
        <v>787</v>
      </c>
      <c r="H1210" s="40">
        <v>35</v>
      </c>
      <c r="I1210" s="48">
        <v>43426</v>
      </c>
      <c r="J1210" s="48">
        <v>43459</v>
      </c>
      <c r="K1210" s="48">
        <v>43566</v>
      </c>
      <c r="L1210" s="40">
        <v>33</v>
      </c>
      <c r="M1210" s="40">
        <v>140</v>
      </c>
      <c r="N1210" s="40">
        <v>9137</v>
      </c>
      <c r="O1210" s="42">
        <f t="shared" si="163"/>
        <v>64507.22</v>
      </c>
      <c r="Q1210" s="40">
        <v>327</v>
      </c>
      <c r="R1210" s="42">
        <f t="shared" ca="1" si="167"/>
        <v>17</v>
      </c>
      <c r="S1210" s="42">
        <f t="shared" si="158"/>
        <v>2308.62</v>
      </c>
      <c r="T1210" s="40">
        <f t="shared" ref="T1210:T1215" ca="1" si="169">Q1210*R1210</f>
        <v>5722.5</v>
      </c>
      <c r="U1210" s="40">
        <v>5390</v>
      </c>
      <c r="W1210" s="40"/>
      <c r="X1210" s="67">
        <f t="shared" ref="X1210:X1234" si="170">Q1210-55</f>
        <v>272</v>
      </c>
      <c r="Y1210" s="42">
        <f t="shared" si="159"/>
        <v>1920.32</v>
      </c>
      <c r="Z1210" s="42">
        <f t="shared" ca="1" si="160"/>
        <v>78930.8</v>
      </c>
      <c r="AA1210" s="42">
        <f t="shared" ca="1" si="161"/>
        <v>16802.80000000001</v>
      </c>
    </row>
    <row r="1211" spans="1:27" hidden="1" x14ac:dyDescent="0.3">
      <c r="A1211" s="40">
        <v>1270</v>
      </c>
      <c r="B1211" s="40" t="s">
        <v>1693</v>
      </c>
      <c r="C1211" s="92" t="s">
        <v>1694</v>
      </c>
      <c r="D1211" s="121" t="s">
        <v>1695</v>
      </c>
      <c r="E1211" s="40">
        <v>99.15</v>
      </c>
      <c r="F1211" s="38" t="s">
        <v>1857</v>
      </c>
      <c r="G1211" s="38" t="s">
        <v>787</v>
      </c>
      <c r="H1211" s="40">
        <v>35</v>
      </c>
      <c r="I1211" s="48">
        <v>43426</v>
      </c>
      <c r="J1211" s="48">
        <v>43466</v>
      </c>
      <c r="K1211" s="48">
        <v>43567</v>
      </c>
      <c r="L1211" s="40">
        <v>40</v>
      </c>
      <c r="M1211" s="40">
        <v>141</v>
      </c>
      <c r="N1211" s="40">
        <v>9470</v>
      </c>
      <c r="O1211" s="42">
        <f t="shared" si="163"/>
        <v>66858.2</v>
      </c>
      <c r="Q1211" s="40">
        <v>328</v>
      </c>
      <c r="R1211" s="42">
        <f t="shared" ca="1" si="167"/>
        <v>17</v>
      </c>
      <c r="S1211" s="42">
        <f t="shared" si="158"/>
        <v>2315.6799999999998</v>
      </c>
      <c r="T1211" s="40">
        <f t="shared" ca="1" si="169"/>
        <v>5740</v>
      </c>
      <c r="U1211" s="40">
        <v>5530</v>
      </c>
      <c r="W1211" s="40"/>
      <c r="X1211" s="67">
        <f t="shared" si="170"/>
        <v>273</v>
      </c>
      <c r="Y1211" s="42">
        <f t="shared" si="159"/>
        <v>1927.3799999999999</v>
      </c>
      <c r="Z1211" s="42">
        <f t="shared" ca="1" si="160"/>
        <v>78930.8</v>
      </c>
      <c r="AA1211" s="42">
        <f t="shared" ca="1" si="161"/>
        <v>16802.80000000001</v>
      </c>
    </row>
    <row r="1212" spans="1:27" hidden="1" x14ac:dyDescent="0.3">
      <c r="A1212" s="40">
        <v>1271</v>
      </c>
      <c r="B1212" s="40" t="s">
        <v>1693</v>
      </c>
      <c r="C1212" s="92" t="s">
        <v>1694</v>
      </c>
      <c r="D1212" s="121" t="s">
        <v>1695</v>
      </c>
      <c r="E1212" s="40">
        <v>99.17</v>
      </c>
      <c r="F1212" s="38" t="s">
        <v>1857</v>
      </c>
      <c r="G1212" s="38" t="s">
        <v>787</v>
      </c>
      <c r="H1212" s="40">
        <v>35</v>
      </c>
      <c r="I1212" s="48">
        <v>43426</v>
      </c>
      <c r="J1212" s="48">
        <v>43460</v>
      </c>
      <c r="K1212" s="48">
        <v>43571</v>
      </c>
      <c r="L1212" s="40">
        <v>34</v>
      </c>
      <c r="M1212" s="40">
        <v>145</v>
      </c>
      <c r="N1212" s="40">
        <v>9044</v>
      </c>
      <c r="O1212" s="42">
        <f t="shared" si="163"/>
        <v>63850.639999999992</v>
      </c>
      <c r="Q1212" s="40">
        <v>643</v>
      </c>
      <c r="R1212" s="42">
        <f t="shared" ca="1" si="167"/>
        <v>17</v>
      </c>
      <c r="S1212" s="42">
        <f t="shared" si="158"/>
        <v>4539.58</v>
      </c>
      <c r="T1212" s="40">
        <f t="shared" ca="1" si="169"/>
        <v>11252.5</v>
      </c>
      <c r="U1212" s="40">
        <v>10237.5</v>
      </c>
      <c r="W1212" s="40"/>
      <c r="X1212" s="67">
        <f t="shared" si="170"/>
        <v>588</v>
      </c>
      <c r="Y1212" s="42">
        <f t="shared" si="159"/>
        <v>4151.28</v>
      </c>
      <c r="Z1212" s="42">
        <f t="shared" ca="1" si="160"/>
        <v>78930.8</v>
      </c>
      <c r="AA1212" s="42">
        <f t="shared" ca="1" si="161"/>
        <v>16802.80000000001</v>
      </c>
    </row>
    <row r="1213" spans="1:27" hidden="1" x14ac:dyDescent="0.3">
      <c r="A1213" s="40">
        <v>1272</v>
      </c>
      <c r="B1213" s="40" t="s">
        <v>1693</v>
      </c>
      <c r="C1213" s="92" t="s">
        <v>1694</v>
      </c>
      <c r="D1213" s="121" t="s">
        <v>1695</v>
      </c>
      <c r="E1213" s="40">
        <v>99.18</v>
      </c>
      <c r="F1213" s="38" t="s">
        <v>1857</v>
      </c>
      <c r="G1213" s="38" t="s">
        <v>787</v>
      </c>
      <c r="H1213" s="40">
        <v>35</v>
      </c>
      <c r="I1213" s="48">
        <v>43423</v>
      </c>
      <c r="J1213" s="48">
        <v>43463</v>
      </c>
      <c r="K1213" s="48">
        <v>43572</v>
      </c>
      <c r="L1213" s="40">
        <v>40</v>
      </c>
      <c r="M1213" s="40">
        <v>149</v>
      </c>
      <c r="N1213" s="40">
        <v>9337</v>
      </c>
      <c r="O1213" s="42">
        <f t="shared" si="163"/>
        <v>65919.219999999987</v>
      </c>
      <c r="Q1213" s="40">
        <v>785</v>
      </c>
      <c r="R1213" s="42">
        <f t="shared" ca="1" si="167"/>
        <v>17</v>
      </c>
      <c r="S1213" s="42">
        <f t="shared" si="158"/>
        <v>5542.0999999999995</v>
      </c>
      <c r="T1213" s="40">
        <f t="shared" ca="1" si="169"/>
        <v>13737.5</v>
      </c>
      <c r="U1213" s="40">
        <v>11812.5</v>
      </c>
      <c r="W1213" s="40"/>
      <c r="X1213" s="67">
        <f t="shared" si="170"/>
        <v>730</v>
      </c>
      <c r="Y1213" s="42">
        <f t="shared" si="159"/>
        <v>5153.8</v>
      </c>
      <c r="Z1213" s="42">
        <f t="shared" ca="1" si="160"/>
        <v>78930.8</v>
      </c>
      <c r="AA1213" s="42">
        <f t="shared" ca="1" si="161"/>
        <v>16802.80000000001</v>
      </c>
    </row>
    <row r="1214" spans="1:27" hidden="1" x14ac:dyDescent="0.3">
      <c r="A1214" s="40">
        <v>1273</v>
      </c>
      <c r="B1214" s="40" t="s">
        <v>1693</v>
      </c>
      <c r="C1214" s="92" t="s">
        <v>1694</v>
      </c>
      <c r="D1214" s="121" t="s">
        <v>1695</v>
      </c>
      <c r="E1214" s="40">
        <v>99.22</v>
      </c>
      <c r="F1214" s="38" t="s">
        <v>1857</v>
      </c>
      <c r="G1214" s="38" t="s">
        <v>787</v>
      </c>
      <c r="H1214" s="40">
        <v>35</v>
      </c>
      <c r="I1214" s="48">
        <v>43425</v>
      </c>
      <c r="J1214" s="48">
        <v>43461</v>
      </c>
      <c r="K1214" s="48">
        <v>43567</v>
      </c>
      <c r="L1214" s="40">
        <v>36</v>
      </c>
      <c r="M1214" s="40">
        <v>142</v>
      </c>
      <c r="N1214" s="40">
        <v>9197</v>
      </c>
      <c r="O1214" s="42">
        <f t="shared" si="163"/>
        <v>64930.819999999992</v>
      </c>
      <c r="Q1214" s="40">
        <v>427</v>
      </c>
      <c r="R1214" s="42">
        <f t="shared" ca="1" si="167"/>
        <v>17</v>
      </c>
      <c r="S1214" s="42">
        <f t="shared" si="158"/>
        <v>3014.62</v>
      </c>
      <c r="T1214" s="40">
        <f t="shared" ca="1" si="169"/>
        <v>7472.5</v>
      </c>
      <c r="U1214" s="40">
        <v>6160</v>
      </c>
      <c r="W1214" s="40"/>
      <c r="X1214" s="67">
        <f t="shared" si="170"/>
        <v>372</v>
      </c>
      <c r="Y1214" s="42">
        <f t="shared" si="159"/>
        <v>2626.3199999999997</v>
      </c>
      <c r="Z1214" s="42">
        <f t="shared" ca="1" si="160"/>
        <v>78930.8</v>
      </c>
      <c r="AA1214" s="42">
        <f t="shared" ca="1" si="161"/>
        <v>16802.80000000001</v>
      </c>
    </row>
    <row r="1215" spans="1:27" hidden="1" x14ac:dyDescent="0.3">
      <c r="A1215" s="40">
        <v>1274</v>
      </c>
      <c r="B1215" s="40" t="s">
        <v>1693</v>
      </c>
      <c r="C1215" s="92" t="s">
        <v>1694</v>
      </c>
      <c r="D1215" s="40" t="s">
        <v>1695</v>
      </c>
      <c r="E1215" s="40">
        <v>99.23</v>
      </c>
      <c r="F1215" s="38" t="s">
        <v>1857</v>
      </c>
      <c r="G1215" s="38" t="s">
        <v>787</v>
      </c>
      <c r="H1215" s="40">
        <v>35</v>
      </c>
      <c r="I1215" s="48">
        <v>43408</v>
      </c>
      <c r="J1215" s="48">
        <v>43443</v>
      </c>
      <c r="K1215" s="48">
        <v>43556</v>
      </c>
      <c r="L1215" s="40">
        <v>35</v>
      </c>
      <c r="M1215" s="40">
        <v>148</v>
      </c>
      <c r="N1215" s="40">
        <v>9137</v>
      </c>
      <c r="O1215" s="42">
        <f t="shared" si="163"/>
        <v>64507.22</v>
      </c>
      <c r="Q1215" s="40">
        <v>803</v>
      </c>
      <c r="R1215" s="42">
        <f t="shared" ca="1" si="167"/>
        <v>17</v>
      </c>
      <c r="S1215" s="42">
        <f t="shared" si="158"/>
        <v>5669.18</v>
      </c>
      <c r="T1215" s="40">
        <f t="shared" ca="1" si="169"/>
        <v>14253.25</v>
      </c>
      <c r="U1215" s="40">
        <v>13436.75</v>
      </c>
      <c r="W1215" s="40"/>
      <c r="X1215" s="67">
        <f t="shared" si="170"/>
        <v>748</v>
      </c>
      <c r="Y1215" s="42">
        <f t="shared" si="159"/>
        <v>5280.8799999999992</v>
      </c>
      <c r="Z1215" s="42">
        <f t="shared" ca="1" si="160"/>
        <v>78930.8</v>
      </c>
      <c r="AA1215" s="42">
        <f t="shared" ca="1" si="161"/>
        <v>16802.80000000001</v>
      </c>
    </row>
    <row r="1216" spans="1:27" hidden="1" x14ac:dyDescent="0.3">
      <c r="A1216" s="40">
        <v>1301</v>
      </c>
      <c r="B1216" s="40" t="s">
        <v>1693</v>
      </c>
      <c r="C1216" s="40" t="s">
        <v>1697</v>
      </c>
      <c r="D1216" s="40" t="s">
        <v>852</v>
      </c>
      <c r="E1216" s="40">
        <v>88.04</v>
      </c>
      <c r="F1216" s="38" t="s">
        <v>1851</v>
      </c>
      <c r="G1216" s="38" t="s">
        <v>793</v>
      </c>
      <c r="H1216" s="40">
        <v>35</v>
      </c>
      <c r="I1216" s="48">
        <v>43427</v>
      </c>
      <c r="J1216" s="48">
        <v>43459</v>
      </c>
      <c r="K1216" s="48">
        <v>43568</v>
      </c>
      <c r="L1216" s="40">
        <v>32</v>
      </c>
      <c r="M1216" s="40">
        <v>141</v>
      </c>
      <c r="N1216" s="40">
        <v>9237</v>
      </c>
      <c r="O1216" s="42">
        <f t="shared" si="163"/>
        <v>65213.22</v>
      </c>
      <c r="Q1216" s="40">
        <v>297</v>
      </c>
      <c r="R1216" s="42">
        <f t="shared" si="167"/>
        <v>19</v>
      </c>
      <c r="S1216" s="42">
        <f t="shared" si="158"/>
        <v>2096.8200000000002</v>
      </c>
      <c r="T1216" s="40">
        <v>5643</v>
      </c>
      <c r="U1216" s="40">
        <v>246</v>
      </c>
      <c r="W1216" s="40"/>
      <c r="X1216" s="67">
        <f t="shared" si="170"/>
        <v>242</v>
      </c>
      <c r="Y1216" s="42">
        <f t="shared" si="159"/>
        <v>1708.52</v>
      </c>
      <c r="Z1216" s="42">
        <f t="shared" si="160"/>
        <v>39839.58</v>
      </c>
      <c r="AA1216" s="42">
        <f t="shared" si="161"/>
        <v>-25373.64</v>
      </c>
    </row>
    <row r="1217" spans="1:27" hidden="1" x14ac:dyDescent="0.3">
      <c r="A1217" s="40">
        <v>1302</v>
      </c>
      <c r="B1217" s="40" t="s">
        <v>1693</v>
      </c>
      <c r="C1217" s="40" t="s">
        <v>1697</v>
      </c>
      <c r="D1217" s="40" t="s">
        <v>852</v>
      </c>
      <c r="E1217" s="40">
        <v>88.05</v>
      </c>
      <c r="F1217" s="38" t="s">
        <v>1852</v>
      </c>
      <c r="G1217" s="38" t="s">
        <v>794</v>
      </c>
      <c r="H1217" s="40">
        <v>35</v>
      </c>
      <c r="I1217" s="48">
        <v>43428</v>
      </c>
      <c r="J1217" s="48">
        <v>43461</v>
      </c>
      <c r="K1217" s="48">
        <v>43567</v>
      </c>
      <c r="L1217" s="40">
        <v>33</v>
      </c>
      <c r="M1217" s="40">
        <v>139</v>
      </c>
      <c r="N1217" s="40">
        <v>9357</v>
      </c>
      <c r="O1217" s="42">
        <f t="shared" si="163"/>
        <v>66060.42</v>
      </c>
      <c r="Q1217" s="40">
        <v>263</v>
      </c>
      <c r="R1217" s="42">
        <f t="shared" si="167"/>
        <v>19.923954372623573</v>
      </c>
      <c r="S1217" s="42">
        <f t="shared" si="158"/>
        <v>1856.78</v>
      </c>
      <c r="T1217" s="40">
        <v>5240</v>
      </c>
      <c r="U1217" s="40">
        <v>242</v>
      </c>
      <c r="W1217" s="40"/>
      <c r="X1217" s="67">
        <f t="shared" si="170"/>
        <v>208</v>
      </c>
      <c r="Y1217" s="42">
        <f t="shared" si="159"/>
        <v>1468.48</v>
      </c>
      <c r="Z1217" s="42">
        <f t="shared" si="160"/>
        <v>36994.399999999994</v>
      </c>
      <c r="AA1217" s="42">
        <f t="shared" si="161"/>
        <v>-29066.020000000004</v>
      </c>
    </row>
    <row r="1218" spans="1:27" hidden="1" x14ac:dyDescent="0.3">
      <c r="A1218" s="40">
        <v>1303</v>
      </c>
      <c r="B1218" s="40" t="s">
        <v>1693</v>
      </c>
      <c r="C1218" s="40" t="s">
        <v>1697</v>
      </c>
      <c r="D1218" s="40" t="s">
        <v>852</v>
      </c>
      <c r="E1218" s="40">
        <v>88.07</v>
      </c>
      <c r="F1218" s="38" t="s">
        <v>1853</v>
      </c>
      <c r="G1218" s="38" t="s">
        <v>795</v>
      </c>
      <c r="H1218" s="40">
        <v>35</v>
      </c>
      <c r="I1218" s="48">
        <v>43429</v>
      </c>
      <c r="J1218" s="48">
        <v>43460</v>
      </c>
      <c r="K1218" s="48">
        <v>43568</v>
      </c>
      <c r="L1218" s="40">
        <v>31</v>
      </c>
      <c r="M1218" s="40">
        <v>139</v>
      </c>
      <c r="N1218" s="40">
        <v>9567</v>
      </c>
      <c r="O1218" s="42">
        <f t="shared" si="163"/>
        <v>67543.02</v>
      </c>
      <c r="Q1218" s="40">
        <v>257</v>
      </c>
      <c r="R1218" s="42">
        <f t="shared" si="167"/>
        <v>20</v>
      </c>
      <c r="S1218" s="42">
        <f t="shared" ref="S1218:S1281" si="171">(Q1218/H1218)*247.1</f>
        <v>1814.4199999999998</v>
      </c>
      <c r="T1218" s="40">
        <v>5140</v>
      </c>
      <c r="U1218" s="40">
        <v>218</v>
      </c>
      <c r="W1218" s="40"/>
      <c r="X1218" s="67">
        <f t="shared" si="170"/>
        <v>202</v>
      </c>
      <c r="Y1218" s="42">
        <f t="shared" ref="Y1218:Y1281" si="172">(X1218/H1218)*247.1</f>
        <v>1426.12</v>
      </c>
      <c r="Z1218" s="42">
        <f t="shared" ref="Z1218:Z1281" si="173">S1218*R1218</f>
        <v>36288.399999999994</v>
      </c>
      <c r="AA1218" s="42">
        <f t="shared" ref="AA1218:AA1281" si="174">Z1218-O1218</f>
        <v>-31254.62000000001</v>
      </c>
    </row>
    <row r="1219" spans="1:27" hidden="1" x14ac:dyDescent="0.3">
      <c r="A1219" s="40">
        <v>1304</v>
      </c>
      <c r="B1219" s="40" t="s">
        <v>1693</v>
      </c>
      <c r="C1219" s="40" t="s">
        <v>1697</v>
      </c>
      <c r="D1219" s="40" t="s">
        <v>852</v>
      </c>
      <c r="E1219" s="40">
        <v>88.08</v>
      </c>
      <c r="F1219" s="38" t="s">
        <v>1854</v>
      </c>
      <c r="G1219" s="38" t="s">
        <v>796</v>
      </c>
      <c r="H1219" s="40">
        <v>35</v>
      </c>
      <c r="I1219" s="48">
        <v>43426</v>
      </c>
      <c r="J1219" s="48">
        <v>43459</v>
      </c>
      <c r="K1219" s="48">
        <v>43565</v>
      </c>
      <c r="L1219" s="40">
        <v>33</v>
      </c>
      <c r="M1219" s="40">
        <v>139</v>
      </c>
      <c r="N1219" s="40">
        <v>9977</v>
      </c>
      <c r="O1219" s="42">
        <f t="shared" si="163"/>
        <v>70437.62000000001</v>
      </c>
      <c r="Q1219" s="40">
        <v>325</v>
      </c>
      <c r="R1219" s="42">
        <f t="shared" si="167"/>
        <v>20</v>
      </c>
      <c r="S1219" s="42">
        <f t="shared" si="171"/>
        <v>2294.5</v>
      </c>
      <c r="T1219" s="40">
        <v>6500</v>
      </c>
      <c r="U1219" s="40">
        <v>247</v>
      </c>
      <c r="W1219" s="40"/>
      <c r="X1219" s="67">
        <f t="shared" si="170"/>
        <v>270</v>
      </c>
      <c r="Y1219" s="42">
        <f t="shared" si="172"/>
        <v>1906.2</v>
      </c>
      <c r="Z1219" s="42">
        <f t="shared" si="173"/>
        <v>45890</v>
      </c>
      <c r="AA1219" s="42">
        <f t="shared" si="174"/>
        <v>-24547.62000000001</v>
      </c>
    </row>
    <row r="1220" spans="1:27" hidden="1" x14ac:dyDescent="0.3">
      <c r="A1220" s="40">
        <v>1305</v>
      </c>
      <c r="B1220" s="40" t="s">
        <v>1693</v>
      </c>
      <c r="C1220" s="40" t="s">
        <v>1697</v>
      </c>
      <c r="D1220" s="40" t="s">
        <v>852</v>
      </c>
      <c r="E1220" s="40">
        <v>88.09</v>
      </c>
      <c r="F1220" s="38" t="s">
        <v>1981</v>
      </c>
      <c r="G1220" s="38" t="s">
        <v>797</v>
      </c>
      <c r="H1220" s="40">
        <v>35</v>
      </c>
      <c r="I1220" s="48">
        <v>43427</v>
      </c>
      <c r="J1220" s="48">
        <v>43459</v>
      </c>
      <c r="K1220" s="48">
        <v>43567</v>
      </c>
      <c r="L1220" s="40">
        <v>32</v>
      </c>
      <c r="M1220" s="40">
        <v>140</v>
      </c>
      <c r="N1220" s="40">
        <v>9007</v>
      </c>
      <c r="O1220" s="42">
        <f t="shared" si="163"/>
        <v>63589.42</v>
      </c>
      <c r="Q1220" s="40">
        <v>258</v>
      </c>
      <c r="R1220" s="42">
        <f t="shared" si="167"/>
        <v>20</v>
      </c>
      <c r="S1220" s="42">
        <f t="shared" si="171"/>
        <v>1821.4799999999998</v>
      </c>
      <c r="T1220" s="40">
        <v>5160</v>
      </c>
      <c r="U1220" s="40">
        <v>209</v>
      </c>
      <c r="W1220" s="40"/>
      <c r="X1220" s="67">
        <f t="shared" si="170"/>
        <v>203</v>
      </c>
      <c r="Y1220" s="42">
        <f t="shared" si="172"/>
        <v>1433.1799999999998</v>
      </c>
      <c r="Z1220" s="42">
        <f t="shared" si="173"/>
        <v>36429.599999999999</v>
      </c>
      <c r="AA1220" s="42">
        <f t="shared" si="174"/>
        <v>-27159.82</v>
      </c>
    </row>
    <row r="1221" spans="1:27" hidden="1" x14ac:dyDescent="0.3">
      <c r="A1221" s="40">
        <v>1306</v>
      </c>
      <c r="B1221" s="40" t="s">
        <v>1693</v>
      </c>
      <c r="C1221" s="40" t="s">
        <v>1697</v>
      </c>
      <c r="D1221" s="40" t="s">
        <v>852</v>
      </c>
      <c r="E1221" s="40">
        <v>88.1</v>
      </c>
      <c r="F1221" s="38" t="s">
        <v>1855</v>
      </c>
      <c r="G1221" s="38" t="s">
        <v>798</v>
      </c>
      <c r="H1221" s="40">
        <v>35</v>
      </c>
      <c r="I1221" s="48">
        <v>43426</v>
      </c>
      <c r="J1221" s="48">
        <v>43458</v>
      </c>
      <c r="K1221" s="48">
        <v>43565</v>
      </c>
      <c r="L1221" s="40">
        <v>32</v>
      </c>
      <c r="M1221" s="40">
        <v>139</v>
      </c>
      <c r="N1221" s="40">
        <v>9877</v>
      </c>
      <c r="O1221" s="42">
        <f t="shared" si="163"/>
        <v>69731.62</v>
      </c>
      <c r="Q1221" s="40">
        <v>322</v>
      </c>
      <c r="R1221" s="42">
        <f t="shared" si="167"/>
        <v>20</v>
      </c>
      <c r="S1221" s="42">
        <f t="shared" si="171"/>
        <v>2273.3199999999997</v>
      </c>
      <c r="T1221" s="40">
        <v>6440</v>
      </c>
      <c r="U1221" s="40">
        <v>281</v>
      </c>
      <c r="W1221" s="40"/>
      <c r="X1221" s="67">
        <f t="shared" si="170"/>
        <v>267</v>
      </c>
      <c r="Y1221" s="42">
        <f t="shared" si="172"/>
        <v>1885.02</v>
      </c>
      <c r="Z1221" s="42">
        <f t="shared" si="173"/>
        <v>45466.399999999994</v>
      </c>
      <c r="AA1221" s="42">
        <f t="shared" si="174"/>
        <v>-24265.22</v>
      </c>
    </row>
    <row r="1222" spans="1:27" hidden="1" x14ac:dyDescent="0.3">
      <c r="A1222" s="40">
        <v>1307</v>
      </c>
      <c r="B1222" s="40" t="s">
        <v>1693</v>
      </c>
      <c r="C1222" s="40" t="s">
        <v>1697</v>
      </c>
      <c r="D1222" s="40" t="s">
        <v>852</v>
      </c>
      <c r="E1222" s="40">
        <v>88.1099999999999</v>
      </c>
      <c r="F1222" s="38" t="s">
        <v>1856</v>
      </c>
      <c r="G1222" s="38" t="s">
        <v>799</v>
      </c>
      <c r="H1222" s="40">
        <v>35</v>
      </c>
      <c r="I1222" s="48">
        <v>43423</v>
      </c>
      <c r="J1222" s="48">
        <v>43456</v>
      </c>
      <c r="K1222" s="48">
        <v>43562</v>
      </c>
      <c r="L1222" s="40">
        <v>33</v>
      </c>
      <c r="M1222" s="40">
        <v>139</v>
      </c>
      <c r="N1222" s="40">
        <v>8977</v>
      </c>
      <c r="O1222" s="42">
        <f t="shared" si="163"/>
        <v>63377.619999999995</v>
      </c>
      <c r="Q1222" s="40">
        <v>225</v>
      </c>
      <c r="R1222" s="42">
        <f t="shared" si="167"/>
        <v>19</v>
      </c>
      <c r="S1222" s="42">
        <f t="shared" si="171"/>
        <v>1588.5</v>
      </c>
      <c r="T1222" s="40">
        <v>4275</v>
      </c>
      <c r="U1222" s="40">
        <v>217</v>
      </c>
      <c r="W1222" s="40"/>
      <c r="X1222" s="67">
        <f t="shared" si="170"/>
        <v>170</v>
      </c>
      <c r="Y1222" s="42">
        <f t="shared" si="172"/>
        <v>1200.1999999999998</v>
      </c>
      <c r="Z1222" s="42">
        <f t="shared" si="173"/>
        <v>30181.5</v>
      </c>
      <c r="AA1222" s="42">
        <f t="shared" si="174"/>
        <v>-33196.119999999995</v>
      </c>
    </row>
    <row r="1223" spans="1:27" hidden="1" x14ac:dyDescent="0.3">
      <c r="A1223" s="40">
        <v>1308</v>
      </c>
      <c r="B1223" s="40" t="s">
        <v>1693</v>
      </c>
      <c r="C1223" s="40" t="s">
        <v>1697</v>
      </c>
      <c r="D1223" s="40" t="s">
        <v>852</v>
      </c>
      <c r="E1223" s="40">
        <v>88.119999999999905</v>
      </c>
      <c r="F1223" s="38" t="s">
        <v>1852</v>
      </c>
      <c r="G1223" s="38" t="s">
        <v>794</v>
      </c>
      <c r="H1223" s="40">
        <v>35</v>
      </c>
      <c r="I1223" s="48">
        <v>43425</v>
      </c>
      <c r="J1223" s="48">
        <v>43455</v>
      </c>
      <c r="K1223" s="48">
        <v>43564</v>
      </c>
      <c r="L1223" s="40">
        <v>30</v>
      </c>
      <c r="M1223" s="40">
        <v>139</v>
      </c>
      <c r="N1223" s="40">
        <v>9147</v>
      </c>
      <c r="O1223" s="42">
        <f t="shared" si="163"/>
        <v>64577.82</v>
      </c>
      <c r="Q1223" s="40">
        <v>327</v>
      </c>
      <c r="R1223" s="42">
        <f t="shared" si="167"/>
        <v>20</v>
      </c>
      <c r="S1223" s="42">
        <f t="shared" si="171"/>
        <v>2308.62</v>
      </c>
      <c r="T1223" s="40">
        <v>6540</v>
      </c>
      <c r="U1223" s="40">
        <v>289</v>
      </c>
      <c r="W1223" s="40"/>
      <c r="X1223" s="67">
        <f t="shared" si="170"/>
        <v>272</v>
      </c>
      <c r="Y1223" s="42">
        <f t="shared" si="172"/>
        <v>1920.32</v>
      </c>
      <c r="Z1223" s="42">
        <f t="shared" si="173"/>
        <v>46172.399999999994</v>
      </c>
      <c r="AA1223" s="42">
        <f t="shared" si="174"/>
        <v>-18405.420000000006</v>
      </c>
    </row>
    <row r="1224" spans="1:27" hidden="1" x14ac:dyDescent="0.3">
      <c r="A1224" s="40">
        <v>1309</v>
      </c>
      <c r="B1224" s="40" t="s">
        <v>1693</v>
      </c>
      <c r="C1224" s="40" t="s">
        <v>1697</v>
      </c>
      <c r="D1224" s="40" t="s">
        <v>852</v>
      </c>
      <c r="E1224" s="40">
        <v>88.129999999999896</v>
      </c>
      <c r="F1224" s="38" t="s">
        <v>1853</v>
      </c>
      <c r="G1224" s="38" t="s">
        <v>795</v>
      </c>
      <c r="H1224" s="40">
        <v>35</v>
      </c>
      <c r="I1224" s="48">
        <v>43428</v>
      </c>
      <c r="J1224" s="48">
        <v>43460</v>
      </c>
      <c r="K1224" s="48">
        <v>43570</v>
      </c>
      <c r="L1224" s="40">
        <v>32</v>
      </c>
      <c r="M1224" s="40">
        <v>142</v>
      </c>
      <c r="N1224" s="40">
        <v>9457</v>
      </c>
      <c r="O1224" s="42">
        <f t="shared" si="163"/>
        <v>66766.42</v>
      </c>
      <c r="Q1224" s="40">
        <v>249</v>
      </c>
      <c r="R1224" s="42">
        <f t="shared" si="167"/>
        <v>20</v>
      </c>
      <c r="S1224" s="42">
        <f t="shared" si="171"/>
        <v>1757.9399999999998</v>
      </c>
      <c r="T1224" s="40">
        <v>4980</v>
      </c>
      <c r="U1224" s="40">
        <v>207</v>
      </c>
      <c r="W1224" s="40"/>
      <c r="X1224" s="67">
        <f t="shared" si="170"/>
        <v>194</v>
      </c>
      <c r="Y1224" s="42">
        <f t="shared" si="172"/>
        <v>1369.6399999999999</v>
      </c>
      <c r="Z1224" s="42">
        <f t="shared" si="173"/>
        <v>35158.799999999996</v>
      </c>
      <c r="AA1224" s="42">
        <f t="shared" si="174"/>
        <v>-31607.620000000003</v>
      </c>
    </row>
    <row r="1225" spans="1:27" hidden="1" x14ac:dyDescent="0.3">
      <c r="A1225" s="40">
        <v>1310</v>
      </c>
      <c r="B1225" s="40" t="s">
        <v>1693</v>
      </c>
      <c r="C1225" s="40" t="s">
        <v>1697</v>
      </c>
      <c r="D1225" s="40" t="s">
        <v>852</v>
      </c>
      <c r="E1225" s="40">
        <v>88.139999999999901</v>
      </c>
      <c r="F1225" s="38" t="s">
        <v>1854</v>
      </c>
      <c r="G1225" s="38" t="s">
        <v>796</v>
      </c>
      <c r="H1225" s="40">
        <v>35</v>
      </c>
      <c r="I1225" s="48">
        <v>43426</v>
      </c>
      <c r="J1225" s="48">
        <v>43457</v>
      </c>
      <c r="K1225" s="48">
        <v>43565</v>
      </c>
      <c r="L1225" s="40">
        <v>31</v>
      </c>
      <c r="M1225" s="40">
        <v>139</v>
      </c>
      <c r="N1225" s="40">
        <v>9437</v>
      </c>
      <c r="O1225" s="42">
        <f t="shared" si="163"/>
        <v>66625.22</v>
      </c>
      <c r="Q1225" s="40">
        <v>281</v>
      </c>
      <c r="R1225" s="42">
        <f t="shared" si="167"/>
        <v>20</v>
      </c>
      <c r="S1225" s="42">
        <f t="shared" si="171"/>
        <v>1983.86</v>
      </c>
      <c r="T1225" s="40">
        <v>5620</v>
      </c>
      <c r="U1225" s="40">
        <v>222</v>
      </c>
      <c r="W1225" s="40"/>
      <c r="X1225" s="67">
        <f t="shared" si="170"/>
        <v>226</v>
      </c>
      <c r="Y1225" s="42">
        <f t="shared" si="172"/>
        <v>1595.56</v>
      </c>
      <c r="Z1225" s="42">
        <f t="shared" si="173"/>
        <v>39677.199999999997</v>
      </c>
      <c r="AA1225" s="42">
        <f t="shared" si="174"/>
        <v>-26948.020000000004</v>
      </c>
    </row>
    <row r="1226" spans="1:27" hidden="1" x14ac:dyDescent="0.3">
      <c r="A1226" s="40">
        <v>1311</v>
      </c>
      <c r="B1226" s="40" t="s">
        <v>1693</v>
      </c>
      <c r="C1226" s="40" t="s">
        <v>1697</v>
      </c>
      <c r="D1226" s="40" t="s">
        <v>852</v>
      </c>
      <c r="E1226" s="40">
        <v>88.149999999999906</v>
      </c>
      <c r="F1226" s="38" t="s">
        <v>1981</v>
      </c>
      <c r="G1226" s="38" t="s">
        <v>797</v>
      </c>
      <c r="H1226" s="40">
        <v>35</v>
      </c>
      <c r="I1226" s="48">
        <v>43427</v>
      </c>
      <c r="J1226" s="48">
        <v>43458</v>
      </c>
      <c r="K1226" s="48">
        <v>43568</v>
      </c>
      <c r="L1226" s="40">
        <v>31</v>
      </c>
      <c r="M1226" s="40">
        <v>141</v>
      </c>
      <c r="N1226" s="40">
        <v>8567</v>
      </c>
      <c r="O1226" s="42">
        <f t="shared" si="163"/>
        <v>60483.02</v>
      </c>
      <c r="Q1226" s="40">
        <v>256</v>
      </c>
      <c r="R1226" s="42">
        <f t="shared" si="167"/>
        <v>19</v>
      </c>
      <c r="S1226" s="42">
        <f t="shared" si="171"/>
        <v>1807.36</v>
      </c>
      <c r="T1226" s="40">
        <v>4864</v>
      </c>
      <c r="U1226" s="40">
        <v>210</v>
      </c>
      <c r="W1226" s="40"/>
      <c r="X1226" s="67">
        <f t="shared" si="170"/>
        <v>201</v>
      </c>
      <c r="Y1226" s="42">
        <f t="shared" si="172"/>
        <v>1419.06</v>
      </c>
      <c r="Z1226" s="42">
        <f t="shared" si="173"/>
        <v>34339.839999999997</v>
      </c>
      <c r="AA1226" s="42">
        <f t="shared" si="174"/>
        <v>-26143.18</v>
      </c>
    </row>
    <row r="1227" spans="1:27" hidden="1" x14ac:dyDescent="0.3">
      <c r="A1227" s="40">
        <v>1312</v>
      </c>
      <c r="B1227" s="40" t="s">
        <v>1693</v>
      </c>
      <c r="C1227" s="40" t="s">
        <v>1697</v>
      </c>
      <c r="D1227" s="40" t="s">
        <v>852</v>
      </c>
      <c r="E1227" s="40">
        <v>88.159999999999897</v>
      </c>
      <c r="F1227" s="38" t="s">
        <v>1855</v>
      </c>
      <c r="G1227" s="38" t="s">
        <v>798</v>
      </c>
      <c r="H1227" s="40">
        <v>35</v>
      </c>
      <c r="I1227" s="48">
        <v>43424</v>
      </c>
      <c r="J1227" s="48">
        <v>43456</v>
      </c>
      <c r="K1227" s="48">
        <v>43564</v>
      </c>
      <c r="L1227" s="40">
        <v>32</v>
      </c>
      <c r="M1227" s="40">
        <v>140</v>
      </c>
      <c r="N1227" s="40">
        <v>9907</v>
      </c>
      <c r="O1227" s="42">
        <f t="shared" si="163"/>
        <v>69943.42</v>
      </c>
      <c r="Q1227" s="40">
        <v>365</v>
      </c>
      <c r="R1227" s="42">
        <f t="shared" si="167"/>
        <v>19.4986301369863</v>
      </c>
      <c r="S1227" s="42">
        <f t="shared" si="171"/>
        <v>2576.9</v>
      </c>
      <c r="T1227" s="40">
        <v>7117</v>
      </c>
      <c r="U1227" s="40">
        <v>287</v>
      </c>
      <c r="W1227" s="40"/>
      <c r="X1227" s="67">
        <f t="shared" si="170"/>
        <v>310</v>
      </c>
      <c r="Y1227" s="42">
        <f t="shared" si="172"/>
        <v>2188.6</v>
      </c>
      <c r="Z1227" s="42">
        <f t="shared" si="173"/>
        <v>50246.02</v>
      </c>
      <c r="AA1227" s="42">
        <f t="shared" si="174"/>
        <v>-19697.400000000001</v>
      </c>
    </row>
    <row r="1228" spans="1:27" hidden="1" x14ac:dyDescent="0.3">
      <c r="A1228" s="40">
        <v>1313</v>
      </c>
      <c r="B1228" s="40" t="s">
        <v>1693</v>
      </c>
      <c r="C1228" s="40" t="s">
        <v>1697</v>
      </c>
      <c r="D1228" s="40" t="s">
        <v>852</v>
      </c>
      <c r="E1228" s="40">
        <v>88.169999999999902</v>
      </c>
      <c r="F1228" s="38" t="s">
        <v>1856</v>
      </c>
      <c r="G1228" s="38" t="s">
        <v>799</v>
      </c>
      <c r="H1228" s="40">
        <v>35</v>
      </c>
      <c r="I1228" s="48">
        <v>43423</v>
      </c>
      <c r="J1228" s="48">
        <v>43457</v>
      </c>
      <c r="K1228" s="48">
        <v>43563</v>
      </c>
      <c r="L1228" s="40">
        <v>34</v>
      </c>
      <c r="M1228" s="40">
        <v>140</v>
      </c>
      <c r="N1228" s="40">
        <v>1367</v>
      </c>
      <c r="O1228" s="42">
        <f t="shared" si="163"/>
        <v>9651.02</v>
      </c>
      <c r="Q1228" s="40">
        <v>257</v>
      </c>
      <c r="R1228" s="42">
        <f t="shared" si="167"/>
        <v>20</v>
      </c>
      <c r="S1228" s="42">
        <f t="shared" si="171"/>
        <v>1814.4199999999998</v>
      </c>
      <c r="T1228" s="40">
        <v>5140</v>
      </c>
      <c r="U1228" s="40">
        <v>210</v>
      </c>
      <c r="W1228" s="40"/>
      <c r="X1228" s="67">
        <f t="shared" si="170"/>
        <v>202</v>
      </c>
      <c r="Y1228" s="42">
        <f t="shared" si="172"/>
        <v>1426.12</v>
      </c>
      <c r="Z1228" s="42">
        <f t="shared" si="173"/>
        <v>36288.399999999994</v>
      </c>
      <c r="AA1228" s="42">
        <f t="shared" si="174"/>
        <v>26637.379999999994</v>
      </c>
    </row>
    <row r="1229" spans="1:27" hidden="1" x14ac:dyDescent="0.3">
      <c r="A1229" s="40">
        <v>1314</v>
      </c>
      <c r="B1229" s="40" t="s">
        <v>1693</v>
      </c>
      <c r="C1229" s="40" t="s">
        <v>1697</v>
      </c>
      <c r="D1229" s="40" t="s">
        <v>852</v>
      </c>
      <c r="E1229" s="40">
        <v>88.199999999999903</v>
      </c>
      <c r="F1229" s="38" t="s">
        <v>1857</v>
      </c>
      <c r="G1229" s="38" t="s">
        <v>787</v>
      </c>
      <c r="H1229" s="40">
        <v>35</v>
      </c>
      <c r="I1229" s="48">
        <v>43424</v>
      </c>
      <c r="J1229" s="48">
        <v>43457</v>
      </c>
      <c r="K1229" s="48">
        <v>43565</v>
      </c>
      <c r="L1229" s="40">
        <v>33</v>
      </c>
      <c r="M1229" s="40">
        <v>141</v>
      </c>
      <c r="N1229" s="40">
        <v>9747</v>
      </c>
      <c r="O1229" s="42">
        <f t="shared" si="163"/>
        <v>68813.819999999992</v>
      </c>
      <c r="Q1229" s="40">
        <v>235</v>
      </c>
      <c r="R1229" s="42">
        <f t="shared" si="167"/>
        <v>20</v>
      </c>
      <c r="S1229" s="42">
        <f t="shared" si="171"/>
        <v>1659.1</v>
      </c>
      <c r="T1229" s="40">
        <v>4700</v>
      </c>
      <c r="U1229" s="40">
        <v>212</v>
      </c>
      <c r="W1229" s="40"/>
      <c r="X1229" s="67">
        <f t="shared" si="170"/>
        <v>180</v>
      </c>
      <c r="Y1229" s="42">
        <f t="shared" si="172"/>
        <v>1270.8</v>
      </c>
      <c r="Z1229" s="42">
        <f t="shared" si="173"/>
        <v>33182</v>
      </c>
      <c r="AA1229" s="42">
        <f t="shared" si="174"/>
        <v>-35631.819999999992</v>
      </c>
    </row>
    <row r="1230" spans="1:27" hidden="1" x14ac:dyDescent="0.3">
      <c r="A1230" s="40">
        <v>1315</v>
      </c>
      <c r="B1230" s="40" t="s">
        <v>1693</v>
      </c>
      <c r="C1230" s="40" t="s">
        <v>1697</v>
      </c>
      <c r="D1230" s="40" t="s">
        <v>852</v>
      </c>
      <c r="E1230" s="40">
        <v>88.22</v>
      </c>
      <c r="F1230" s="38" t="s">
        <v>1850</v>
      </c>
      <c r="G1230" s="38" t="s">
        <v>800</v>
      </c>
      <c r="H1230" s="40">
        <v>35</v>
      </c>
      <c r="I1230" s="48">
        <v>43427</v>
      </c>
      <c r="J1230" s="48">
        <v>43460</v>
      </c>
      <c r="K1230" s="48">
        <v>43567</v>
      </c>
      <c r="L1230" s="40">
        <v>33</v>
      </c>
      <c r="M1230" s="40">
        <v>140</v>
      </c>
      <c r="N1230" s="40">
        <v>11257</v>
      </c>
      <c r="O1230" s="42">
        <f t="shared" si="163"/>
        <v>79474.42</v>
      </c>
      <c r="Q1230" s="40">
        <v>240</v>
      </c>
      <c r="R1230" s="42">
        <f t="shared" si="167"/>
        <v>17.5</v>
      </c>
      <c r="S1230" s="42">
        <f t="shared" si="171"/>
        <v>1694.3999999999999</v>
      </c>
      <c r="T1230" s="40">
        <v>4200</v>
      </c>
      <c r="U1230" s="40">
        <v>200</v>
      </c>
      <c r="W1230" s="40"/>
      <c r="X1230" s="67">
        <f t="shared" si="170"/>
        <v>185</v>
      </c>
      <c r="Y1230" s="42">
        <f t="shared" si="172"/>
        <v>1306.0999999999999</v>
      </c>
      <c r="Z1230" s="42">
        <f t="shared" si="173"/>
        <v>29651.999999999996</v>
      </c>
      <c r="AA1230" s="42">
        <f t="shared" si="174"/>
        <v>-49822.42</v>
      </c>
    </row>
    <row r="1231" spans="1:27" hidden="1" x14ac:dyDescent="0.3">
      <c r="A1231" s="40">
        <v>1316</v>
      </c>
      <c r="B1231" s="40" t="s">
        <v>1693</v>
      </c>
      <c r="C1231" s="40" t="s">
        <v>1697</v>
      </c>
      <c r="D1231" s="40" t="s">
        <v>852</v>
      </c>
      <c r="E1231" s="40">
        <v>88.23</v>
      </c>
      <c r="F1231" s="38" t="s">
        <v>1982</v>
      </c>
      <c r="G1231" s="38" t="s">
        <v>801</v>
      </c>
      <c r="H1231" s="40">
        <v>35</v>
      </c>
      <c r="I1231" s="48">
        <v>43428</v>
      </c>
      <c r="J1231" s="48">
        <v>43462</v>
      </c>
      <c r="K1231" s="48">
        <v>43567</v>
      </c>
      <c r="L1231" s="40">
        <v>34</v>
      </c>
      <c r="M1231" s="40">
        <v>139</v>
      </c>
      <c r="N1231" s="40">
        <v>9904</v>
      </c>
      <c r="O1231" s="42">
        <f t="shared" si="163"/>
        <v>69922.240000000005</v>
      </c>
      <c r="Q1231" s="40">
        <v>260</v>
      </c>
      <c r="R1231" s="42">
        <f t="shared" si="167"/>
        <v>18.26923076923077</v>
      </c>
      <c r="S1231" s="42">
        <f t="shared" si="171"/>
        <v>1835.6</v>
      </c>
      <c r="T1231" s="40">
        <v>4750</v>
      </c>
      <c r="U1231" s="40">
        <v>215</v>
      </c>
      <c r="W1231" s="40"/>
      <c r="X1231" s="67">
        <f t="shared" si="170"/>
        <v>205</v>
      </c>
      <c r="Y1231" s="42">
        <f t="shared" si="172"/>
        <v>1447.3</v>
      </c>
      <c r="Z1231" s="42">
        <f t="shared" si="173"/>
        <v>33535</v>
      </c>
      <c r="AA1231" s="42">
        <f t="shared" si="174"/>
        <v>-36387.240000000005</v>
      </c>
    </row>
    <row r="1232" spans="1:27" hidden="1" x14ac:dyDescent="0.3">
      <c r="A1232" s="40">
        <v>1317</v>
      </c>
      <c r="B1232" s="40" t="s">
        <v>1693</v>
      </c>
      <c r="C1232" s="40" t="s">
        <v>1697</v>
      </c>
      <c r="D1232" s="40" t="s">
        <v>852</v>
      </c>
      <c r="E1232" s="40">
        <v>88.24</v>
      </c>
      <c r="F1232" s="38" t="s">
        <v>1844</v>
      </c>
      <c r="G1232" s="38" t="s">
        <v>787</v>
      </c>
      <c r="H1232" s="40">
        <v>35</v>
      </c>
      <c r="I1232" s="48">
        <v>43427</v>
      </c>
      <c r="J1232" s="48">
        <v>43431</v>
      </c>
      <c r="K1232" s="48">
        <v>43568</v>
      </c>
      <c r="L1232" s="40">
        <v>4</v>
      </c>
      <c r="M1232" s="40">
        <v>141</v>
      </c>
      <c r="N1232" s="40">
        <v>9897</v>
      </c>
      <c r="O1232" s="42">
        <f t="shared" si="163"/>
        <v>69872.819999999992</v>
      </c>
      <c r="Q1232" s="40">
        <v>249</v>
      </c>
      <c r="R1232" s="42">
        <f t="shared" si="167"/>
        <v>19</v>
      </c>
      <c r="S1232" s="42">
        <f t="shared" si="171"/>
        <v>1757.9399999999998</v>
      </c>
      <c r="T1232" s="40">
        <v>4731</v>
      </c>
      <c r="U1232" s="40">
        <v>208</v>
      </c>
      <c r="W1232" s="40"/>
      <c r="X1232" s="67">
        <f t="shared" si="170"/>
        <v>194</v>
      </c>
      <c r="Y1232" s="42">
        <f t="shared" si="172"/>
        <v>1369.6399999999999</v>
      </c>
      <c r="Z1232" s="42">
        <f t="shared" si="173"/>
        <v>33400.859999999993</v>
      </c>
      <c r="AA1232" s="42">
        <f t="shared" si="174"/>
        <v>-36471.96</v>
      </c>
    </row>
    <row r="1233" spans="1:27" hidden="1" x14ac:dyDescent="0.3">
      <c r="A1233" s="40">
        <v>1318</v>
      </c>
      <c r="B1233" s="40" t="s">
        <v>1693</v>
      </c>
      <c r="C1233" s="40" t="s">
        <v>1697</v>
      </c>
      <c r="D1233" s="40" t="s">
        <v>852</v>
      </c>
      <c r="E1233" s="40">
        <v>88.25</v>
      </c>
      <c r="F1233" s="38" t="s">
        <v>1845</v>
      </c>
      <c r="G1233" s="38" t="s">
        <v>788</v>
      </c>
      <c r="H1233" s="40">
        <v>35</v>
      </c>
      <c r="I1233" s="48">
        <v>43426</v>
      </c>
      <c r="J1233" s="48">
        <v>43437</v>
      </c>
      <c r="K1233" s="48">
        <v>43565</v>
      </c>
      <c r="L1233" s="40">
        <v>11</v>
      </c>
      <c r="M1233" s="40">
        <v>139</v>
      </c>
      <c r="N1233" s="40">
        <v>8837</v>
      </c>
      <c r="O1233" s="42">
        <f t="shared" si="163"/>
        <v>62389.22</v>
      </c>
      <c r="Q1233" s="40">
        <v>335</v>
      </c>
      <c r="R1233" s="42">
        <f t="shared" si="167"/>
        <v>20</v>
      </c>
      <c r="S1233" s="42">
        <f t="shared" si="171"/>
        <v>2365.1</v>
      </c>
      <c r="T1233" s="40">
        <v>6700</v>
      </c>
      <c r="U1233" s="40">
        <v>297</v>
      </c>
      <c r="W1233" s="40"/>
      <c r="X1233" s="67">
        <f t="shared" si="170"/>
        <v>280</v>
      </c>
      <c r="Y1233" s="42">
        <f t="shared" si="172"/>
        <v>1976.8</v>
      </c>
      <c r="Z1233" s="42">
        <f t="shared" si="173"/>
        <v>47302</v>
      </c>
      <c r="AA1233" s="42">
        <f t="shared" si="174"/>
        <v>-15087.220000000001</v>
      </c>
    </row>
    <row r="1234" spans="1:27" hidden="1" x14ac:dyDescent="0.3">
      <c r="A1234" s="40">
        <v>1319</v>
      </c>
      <c r="B1234" s="40" t="s">
        <v>1693</v>
      </c>
      <c r="C1234" s="40" t="s">
        <v>1697</v>
      </c>
      <c r="D1234" s="40" t="s">
        <v>852</v>
      </c>
      <c r="E1234" s="40">
        <v>88.26</v>
      </c>
      <c r="F1234" s="38" t="s">
        <v>1846</v>
      </c>
      <c r="G1234" s="38" t="s">
        <v>789</v>
      </c>
      <c r="H1234" s="40">
        <v>35</v>
      </c>
      <c r="I1234" s="48">
        <v>43429</v>
      </c>
      <c r="J1234" s="48">
        <v>43459</v>
      </c>
      <c r="K1234" s="48">
        <v>43568</v>
      </c>
      <c r="L1234" s="40">
        <v>30</v>
      </c>
      <c r="M1234" s="40">
        <v>139</v>
      </c>
      <c r="N1234" s="40">
        <v>8857</v>
      </c>
      <c r="O1234" s="42">
        <f t="shared" si="163"/>
        <v>62530.42</v>
      </c>
      <c r="Q1234" s="40">
        <v>369</v>
      </c>
      <c r="R1234" s="42">
        <f t="shared" si="167"/>
        <v>19</v>
      </c>
      <c r="S1234" s="42">
        <f t="shared" si="171"/>
        <v>2605.14</v>
      </c>
      <c r="T1234" s="40">
        <v>7011</v>
      </c>
      <c r="U1234" s="40">
        <v>326</v>
      </c>
      <c r="W1234" s="40"/>
      <c r="X1234" s="67">
        <f t="shared" si="170"/>
        <v>314</v>
      </c>
      <c r="Y1234" s="42">
        <f t="shared" si="172"/>
        <v>2216.84</v>
      </c>
      <c r="Z1234" s="42">
        <f t="shared" si="173"/>
        <v>49497.659999999996</v>
      </c>
      <c r="AA1234" s="42">
        <f t="shared" si="174"/>
        <v>-13032.760000000002</v>
      </c>
    </row>
    <row r="1235" spans="1:27" ht="27.6" hidden="1" x14ac:dyDescent="0.3">
      <c r="A1235" s="40">
        <v>703</v>
      </c>
      <c r="B1235" s="40" t="s">
        <v>820</v>
      </c>
      <c r="C1235" s="122" t="s">
        <v>821</v>
      </c>
      <c r="D1235" s="40" t="s">
        <v>822</v>
      </c>
      <c r="E1235" s="40">
        <v>43.01</v>
      </c>
      <c r="F1235" s="38" t="s">
        <v>1850</v>
      </c>
      <c r="G1235" s="38" t="s">
        <v>800</v>
      </c>
      <c r="H1235" s="40">
        <v>35</v>
      </c>
      <c r="I1235" s="48">
        <v>43424</v>
      </c>
      <c r="J1235" s="48">
        <v>43454</v>
      </c>
      <c r="K1235" s="48">
        <v>43569</v>
      </c>
      <c r="L1235" s="40">
        <v>30</v>
      </c>
      <c r="M1235" s="40">
        <v>145</v>
      </c>
      <c r="N1235" s="40">
        <v>9407</v>
      </c>
      <c r="O1235" s="42">
        <f t="shared" si="163"/>
        <v>66413.42</v>
      </c>
      <c r="Q1235" s="40">
        <v>581</v>
      </c>
      <c r="R1235" s="42">
        <f t="shared" si="167"/>
        <v>18.903614457831324</v>
      </c>
      <c r="S1235" s="42">
        <f t="shared" si="171"/>
        <v>4101.8600000000006</v>
      </c>
      <c r="T1235" s="40">
        <v>10983</v>
      </c>
      <c r="X1235" s="67">
        <v>570</v>
      </c>
      <c r="Y1235" s="42">
        <f t="shared" si="172"/>
        <v>4024.2</v>
      </c>
      <c r="Z1235" s="42">
        <f t="shared" si="173"/>
        <v>77539.98000000001</v>
      </c>
      <c r="AA1235" s="42">
        <f t="shared" si="174"/>
        <v>11126.560000000012</v>
      </c>
    </row>
    <row r="1236" spans="1:27" ht="27.6" hidden="1" x14ac:dyDescent="0.3">
      <c r="A1236" s="40">
        <v>704</v>
      </c>
      <c r="B1236" s="40" t="s">
        <v>820</v>
      </c>
      <c r="C1236" s="122" t="s">
        <v>821</v>
      </c>
      <c r="D1236" s="40" t="s">
        <v>822</v>
      </c>
      <c r="E1236" s="40">
        <v>43.02</v>
      </c>
      <c r="F1236" s="38" t="s">
        <v>1982</v>
      </c>
      <c r="G1236" s="38" t="s">
        <v>801</v>
      </c>
      <c r="H1236" s="40">
        <v>35</v>
      </c>
      <c r="I1236" s="48">
        <v>43428</v>
      </c>
      <c r="J1236" s="48">
        <v>43460</v>
      </c>
      <c r="K1236" s="48">
        <v>43569</v>
      </c>
      <c r="L1236" s="40">
        <v>32</v>
      </c>
      <c r="M1236" s="40">
        <v>141</v>
      </c>
      <c r="N1236" s="40">
        <v>9257</v>
      </c>
      <c r="O1236" s="42">
        <f t="shared" si="163"/>
        <v>65354.419999999991</v>
      </c>
      <c r="Q1236" s="40">
        <v>585</v>
      </c>
      <c r="R1236" s="42">
        <f t="shared" si="167"/>
        <v>18.74871794871795</v>
      </c>
      <c r="S1236" s="42">
        <f t="shared" si="171"/>
        <v>4130.1000000000004</v>
      </c>
      <c r="T1236" s="40">
        <v>10968</v>
      </c>
      <c r="X1236" s="67">
        <v>560</v>
      </c>
      <c r="Y1236" s="42">
        <f t="shared" si="172"/>
        <v>3953.6</v>
      </c>
      <c r="Z1236" s="42">
        <f t="shared" si="173"/>
        <v>77434.080000000016</v>
      </c>
      <c r="AA1236" s="42">
        <f t="shared" si="174"/>
        <v>12079.660000000025</v>
      </c>
    </row>
    <row r="1237" spans="1:27" ht="27.6" hidden="1" x14ac:dyDescent="0.3">
      <c r="A1237" s="40">
        <v>705</v>
      </c>
      <c r="B1237" s="40" t="s">
        <v>820</v>
      </c>
      <c r="C1237" s="122" t="s">
        <v>821</v>
      </c>
      <c r="D1237" s="40" t="s">
        <v>822</v>
      </c>
      <c r="E1237" s="40">
        <v>43.03</v>
      </c>
      <c r="F1237" s="74" t="s">
        <v>1983</v>
      </c>
      <c r="G1237" s="74" t="s">
        <v>803</v>
      </c>
      <c r="H1237" s="40">
        <v>35</v>
      </c>
      <c r="I1237" s="48">
        <v>43441</v>
      </c>
      <c r="J1237" s="48">
        <v>43474</v>
      </c>
      <c r="K1237" s="48">
        <v>43570</v>
      </c>
      <c r="L1237" s="40">
        <v>33</v>
      </c>
      <c r="M1237" s="40">
        <v>129</v>
      </c>
      <c r="N1237" s="54">
        <v>9307</v>
      </c>
      <c r="O1237" s="42">
        <f t="shared" si="163"/>
        <v>65707.42</v>
      </c>
      <c r="Q1237" s="40">
        <v>589</v>
      </c>
      <c r="R1237" s="42">
        <f t="shared" si="167"/>
        <v>18.748726655348047</v>
      </c>
      <c r="S1237" s="42">
        <f t="shared" si="171"/>
        <v>4158.34</v>
      </c>
      <c r="T1237" s="40">
        <v>11043</v>
      </c>
      <c r="X1237" s="67">
        <v>570</v>
      </c>
      <c r="Y1237" s="42">
        <f t="shared" si="172"/>
        <v>4024.2</v>
      </c>
      <c r="Z1237" s="42">
        <f t="shared" si="173"/>
        <v>77963.58</v>
      </c>
      <c r="AA1237" s="42">
        <f t="shared" si="174"/>
        <v>12256.160000000003</v>
      </c>
    </row>
    <row r="1238" spans="1:27" ht="27.6" hidden="1" x14ac:dyDescent="0.3">
      <c r="A1238" s="40">
        <v>706</v>
      </c>
      <c r="B1238" s="40" t="s">
        <v>820</v>
      </c>
      <c r="C1238" s="122" t="s">
        <v>821</v>
      </c>
      <c r="D1238" s="40" t="s">
        <v>822</v>
      </c>
      <c r="E1238" s="40">
        <v>43.04</v>
      </c>
      <c r="F1238" s="38" t="s">
        <v>1844</v>
      </c>
      <c r="G1238" s="38" t="s">
        <v>787</v>
      </c>
      <c r="H1238" s="40">
        <v>35</v>
      </c>
      <c r="I1238" s="48">
        <v>43436</v>
      </c>
      <c r="J1238" s="48">
        <v>43469</v>
      </c>
      <c r="K1238" s="48">
        <v>43565</v>
      </c>
      <c r="L1238" s="40">
        <v>33</v>
      </c>
      <c r="M1238" s="40">
        <v>129</v>
      </c>
      <c r="N1238" s="40">
        <v>9457</v>
      </c>
      <c r="O1238" s="42">
        <f t="shared" si="163"/>
        <v>66766.42</v>
      </c>
      <c r="Q1238" s="40">
        <v>575</v>
      </c>
      <c r="R1238" s="42">
        <f t="shared" si="167"/>
        <v>18.749565217391304</v>
      </c>
      <c r="S1238" s="42">
        <f t="shared" si="171"/>
        <v>4059.4999999999995</v>
      </c>
      <c r="T1238" s="40">
        <v>10781</v>
      </c>
      <c r="X1238" s="67">
        <v>571</v>
      </c>
      <c r="Y1238" s="42">
        <f t="shared" si="172"/>
        <v>4031.2599999999998</v>
      </c>
      <c r="Z1238" s="42">
        <f t="shared" si="173"/>
        <v>76113.859999999986</v>
      </c>
      <c r="AA1238" s="42">
        <f t="shared" si="174"/>
        <v>9347.4399999999878</v>
      </c>
    </row>
    <row r="1239" spans="1:27" ht="27.6" hidden="1" x14ac:dyDescent="0.3">
      <c r="A1239" s="40">
        <v>707</v>
      </c>
      <c r="B1239" s="40" t="s">
        <v>820</v>
      </c>
      <c r="C1239" s="122" t="s">
        <v>821</v>
      </c>
      <c r="D1239" s="40" t="s">
        <v>822</v>
      </c>
      <c r="E1239" s="40">
        <v>43.05</v>
      </c>
      <c r="F1239" s="38" t="s">
        <v>1845</v>
      </c>
      <c r="G1239" s="38" t="s">
        <v>788</v>
      </c>
      <c r="H1239" s="40">
        <v>35</v>
      </c>
      <c r="I1239" s="48">
        <v>43435</v>
      </c>
      <c r="J1239" s="48">
        <v>43467</v>
      </c>
      <c r="K1239" s="48">
        <v>43567</v>
      </c>
      <c r="L1239" s="40">
        <v>32</v>
      </c>
      <c r="M1239" s="40">
        <v>132</v>
      </c>
      <c r="N1239" s="40">
        <v>9407</v>
      </c>
      <c r="O1239" s="42">
        <f t="shared" si="163"/>
        <v>66413.42</v>
      </c>
      <c r="Q1239" s="40">
        <v>582</v>
      </c>
      <c r="R1239" s="42">
        <f t="shared" si="167"/>
        <v>18.749140893470791</v>
      </c>
      <c r="S1239" s="42">
        <f t="shared" si="171"/>
        <v>4108.92</v>
      </c>
      <c r="T1239" s="40">
        <v>10912</v>
      </c>
      <c r="X1239" s="67">
        <v>572</v>
      </c>
      <c r="Y1239" s="42">
        <f t="shared" si="172"/>
        <v>4038.3199999999997</v>
      </c>
      <c r="Z1239" s="42">
        <f t="shared" si="173"/>
        <v>77038.720000000001</v>
      </c>
      <c r="AA1239" s="42">
        <f t="shared" si="174"/>
        <v>10625.300000000003</v>
      </c>
    </row>
    <row r="1240" spans="1:27" ht="27.6" hidden="1" x14ac:dyDescent="0.3">
      <c r="A1240" s="40">
        <v>708</v>
      </c>
      <c r="B1240" s="40" t="s">
        <v>820</v>
      </c>
      <c r="C1240" s="122" t="s">
        <v>821</v>
      </c>
      <c r="D1240" s="40" t="s">
        <v>822</v>
      </c>
      <c r="E1240" s="40">
        <v>43.06</v>
      </c>
      <c r="F1240" s="38" t="s">
        <v>1846</v>
      </c>
      <c r="G1240" s="38" t="s">
        <v>789</v>
      </c>
      <c r="H1240" s="40">
        <v>35</v>
      </c>
      <c r="I1240" s="48">
        <v>43440</v>
      </c>
      <c r="J1240" s="48">
        <v>43474</v>
      </c>
      <c r="K1240" s="48">
        <v>43567</v>
      </c>
      <c r="L1240" s="40">
        <v>34</v>
      </c>
      <c r="M1240" s="40">
        <v>127</v>
      </c>
      <c r="N1240" s="40">
        <v>9407</v>
      </c>
      <c r="O1240" s="42">
        <f t="shared" si="163"/>
        <v>66413.42</v>
      </c>
      <c r="Q1240" s="40">
        <v>590</v>
      </c>
      <c r="R1240" s="42">
        <f t="shared" si="167"/>
        <v>18.494915254237288</v>
      </c>
      <c r="S1240" s="42">
        <f t="shared" si="171"/>
        <v>4165.3999999999996</v>
      </c>
      <c r="T1240" s="40">
        <v>10912</v>
      </c>
      <c r="X1240" s="67">
        <v>560</v>
      </c>
      <c r="Y1240" s="42">
        <f t="shared" si="172"/>
        <v>3953.6</v>
      </c>
      <c r="Z1240" s="42">
        <f t="shared" si="173"/>
        <v>77038.719999999987</v>
      </c>
      <c r="AA1240" s="42">
        <f t="shared" si="174"/>
        <v>10625.299999999988</v>
      </c>
    </row>
    <row r="1241" spans="1:27" ht="27.6" hidden="1" x14ac:dyDescent="0.3">
      <c r="A1241" s="40">
        <v>709</v>
      </c>
      <c r="B1241" s="40" t="s">
        <v>820</v>
      </c>
      <c r="C1241" s="122" t="s">
        <v>821</v>
      </c>
      <c r="D1241" s="40" t="s">
        <v>822</v>
      </c>
      <c r="E1241" s="40">
        <v>43.07</v>
      </c>
      <c r="F1241" s="38" t="s">
        <v>1846</v>
      </c>
      <c r="G1241" s="38" t="s">
        <v>789</v>
      </c>
      <c r="H1241" s="40">
        <v>35</v>
      </c>
      <c r="I1241" s="48">
        <v>43449</v>
      </c>
      <c r="J1241" s="48">
        <v>43484</v>
      </c>
      <c r="K1241" s="48">
        <v>43567</v>
      </c>
      <c r="L1241" s="40">
        <v>35</v>
      </c>
      <c r="M1241" s="40">
        <v>118</v>
      </c>
      <c r="N1241" s="40">
        <v>9407</v>
      </c>
      <c r="O1241" s="42">
        <f t="shared" si="163"/>
        <v>66413.42</v>
      </c>
      <c r="Q1241" s="40">
        <v>582</v>
      </c>
      <c r="R1241" s="42">
        <f t="shared" si="167"/>
        <v>18.749140893470791</v>
      </c>
      <c r="S1241" s="42">
        <f t="shared" si="171"/>
        <v>4108.92</v>
      </c>
      <c r="T1241" s="40">
        <v>10912</v>
      </c>
      <c r="X1241" s="67">
        <v>562</v>
      </c>
      <c r="Y1241" s="42">
        <f t="shared" si="172"/>
        <v>3967.72</v>
      </c>
      <c r="Z1241" s="42">
        <f t="shared" si="173"/>
        <v>77038.720000000001</v>
      </c>
      <c r="AA1241" s="42">
        <f t="shared" si="174"/>
        <v>10625.300000000003</v>
      </c>
    </row>
    <row r="1242" spans="1:27" ht="27.6" hidden="1" x14ac:dyDescent="0.3">
      <c r="A1242" s="40">
        <v>710</v>
      </c>
      <c r="B1242" s="40" t="s">
        <v>820</v>
      </c>
      <c r="C1242" s="122" t="s">
        <v>821</v>
      </c>
      <c r="D1242" s="40" t="s">
        <v>822</v>
      </c>
      <c r="E1242" s="40">
        <v>43.08</v>
      </c>
      <c r="F1242" s="38" t="s">
        <v>1847</v>
      </c>
      <c r="G1242" s="38" t="s">
        <v>790</v>
      </c>
      <c r="H1242" s="40">
        <v>35</v>
      </c>
      <c r="I1242" s="48">
        <v>43435</v>
      </c>
      <c r="J1242" s="48">
        <v>43467</v>
      </c>
      <c r="K1242" s="48">
        <v>43569</v>
      </c>
      <c r="L1242" s="40">
        <v>32</v>
      </c>
      <c r="M1242" s="40">
        <v>134</v>
      </c>
      <c r="N1242" s="40">
        <v>9407</v>
      </c>
      <c r="O1242" s="42">
        <f t="shared" si="163"/>
        <v>66413.42</v>
      </c>
      <c r="Q1242" s="40">
        <v>582</v>
      </c>
      <c r="R1242" s="42">
        <f t="shared" si="167"/>
        <v>18.749140893470791</v>
      </c>
      <c r="S1242" s="42">
        <f t="shared" si="171"/>
        <v>4108.92</v>
      </c>
      <c r="T1242" s="40">
        <v>10912</v>
      </c>
      <c r="X1242" s="67">
        <v>575</v>
      </c>
      <c r="Y1242" s="42">
        <f t="shared" si="172"/>
        <v>4059.4999999999995</v>
      </c>
      <c r="Z1242" s="42">
        <f t="shared" si="173"/>
        <v>77038.720000000001</v>
      </c>
      <c r="AA1242" s="42">
        <f t="shared" si="174"/>
        <v>10625.300000000003</v>
      </c>
    </row>
    <row r="1243" spans="1:27" ht="27.6" hidden="1" x14ac:dyDescent="0.3">
      <c r="A1243" s="40">
        <v>711</v>
      </c>
      <c r="B1243" s="40" t="s">
        <v>820</v>
      </c>
      <c r="C1243" s="122" t="s">
        <v>821</v>
      </c>
      <c r="D1243" s="40" t="s">
        <v>822</v>
      </c>
      <c r="E1243" s="40">
        <v>43.09</v>
      </c>
      <c r="F1243" s="38" t="s">
        <v>1848</v>
      </c>
      <c r="G1243" s="38" t="s">
        <v>791</v>
      </c>
      <c r="H1243" s="40">
        <v>35</v>
      </c>
      <c r="I1243" s="48">
        <v>43435</v>
      </c>
      <c r="J1243" s="48">
        <v>43467</v>
      </c>
      <c r="K1243" s="48">
        <v>43569</v>
      </c>
      <c r="L1243" s="40">
        <v>32</v>
      </c>
      <c r="M1243" s="40">
        <v>134</v>
      </c>
      <c r="N1243" s="40">
        <v>9407</v>
      </c>
      <c r="O1243" s="42">
        <f t="shared" si="163"/>
        <v>66413.42</v>
      </c>
      <c r="Q1243" s="40">
        <v>582</v>
      </c>
      <c r="R1243" s="42">
        <f t="shared" si="167"/>
        <v>18.749140893470791</v>
      </c>
      <c r="S1243" s="42">
        <f t="shared" si="171"/>
        <v>4108.92</v>
      </c>
      <c r="T1243" s="40">
        <v>10912</v>
      </c>
      <c r="X1243" s="67">
        <v>575</v>
      </c>
      <c r="Y1243" s="42">
        <f t="shared" si="172"/>
        <v>4059.4999999999995</v>
      </c>
      <c r="Z1243" s="42">
        <f t="shared" si="173"/>
        <v>77038.720000000001</v>
      </c>
      <c r="AA1243" s="42">
        <f t="shared" si="174"/>
        <v>10625.300000000003</v>
      </c>
    </row>
    <row r="1244" spans="1:27" ht="27.6" hidden="1" x14ac:dyDescent="0.3">
      <c r="A1244" s="40">
        <v>712</v>
      </c>
      <c r="B1244" s="40" t="s">
        <v>820</v>
      </c>
      <c r="C1244" s="122" t="s">
        <v>821</v>
      </c>
      <c r="D1244" s="40" t="s">
        <v>822</v>
      </c>
      <c r="E1244" s="40">
        <v>43.1</v>
      </c>
      <c r="F1244" s="38" t="s">
        <v>1849</v>
      </c>
      <c r="G1244" s="38" t="s">
        <v>792</v>
      </c>
      <c r="H1244" s="40">
        <v>35</v>
      </c>
      <c r="I1244" s="48">
        <v>43422</v>
      </c>
      <c r="J1244" s="48">
        <v>43466</v>
      </c>
      <c r="K1244" s="48">
        <v>43566</v>
      </c>
      <c r="L1244" s="40">
        <v>44</v>
      </c>
      <c r="M1244" s="40">
        <v>144</v>
      </c>
      <c r="N1244" s="40">
        <v>9407</v>
      </c>
      <c r="O1244" s="42">
        <f t="shared" si="163"/>
        <v>66413.42</v>
      </c>
      <c r="Q1244" s="40">
        <v>582</v>
      </c>
      <c r="R1244" s="42">
        <f t="shared" si="167"/>
        <v>18.749140893470791</v>
      </c>
      <c r="S1244" s="42">
        <f t="shared" si="171"/>
        <v>4108.92</v>
      </c>
      <c r="T1244" s="40">
        <v>10912</v>
      </c>
      <c r="X1244" s="67">
        <v>575</v>
      </c>
      <c r="Y1244" s="42">
        <f t="shared" si="172"/>
        <v>4059.4999999999995</v>
      </c>
      <c r="Z1244" s="42">
        <f t="shared" si="173"/>
        <v>77038.720000000001</v>
      </c>
      <c r="AA1244" s="42">
        <f t="shared" si="174"/>
        <v>10625.300000000003</v>
      </c>
    </row>
    <row r="1245" spans="1:27" ht="27.6" hidden="1" x14ac:dyDescent="0.3">
      <c r="A1245" s="40">
        <v>713</v>
      </c>
      <c r="B1245" s="40" t="s">
        <v>820</v>
      </c>
      <c r="C1245" s="122" t="s">
        <v>821</v>
      </c>
      <c r="D1245" s="40" t="s">
        <v>822</v>
      </c>
      <c r="E1245" s="40">
        <v>43.11</v>
      </c>
      <c r="F1245" s="38" t="s">
        <v>1850</v>
      </c>
      <c r="G1245" s="38" t="s">
        <v>787</v>
      </c>
      <c r="H1245" s="40">
        <v>35</v>
      </c>
      <c r="I1245" s="48">
        <v>43435</v>
      </c>
      <c r="J1245" s="48">
        <v>43468</v>
      </c>
      <c r="K1245" s="48">
        <v>43570</v>
      </c>
      <c r="L1245" s="40">
        <v>33</v>
      </c>
      <c r="M1245" s="40">
        <v>135</v>
      </c>
      <c r="N1245" s="40">
        <v>9407</v>
      </c>
      <c r="O1245" s="42">
        <f t="shared" si="163"/>
        <v>66413.42</v>
      </c>
      <c r="Q1245" s="40">
        <v>582</v>
      </c>
      <c r="R1245" s="42">
        <f t="shared" si="167"/>
        <v>18.749140893470791</v>
      </c>
      <c r="S1245" s="42">
        <f t="shared" si="171"/>
        <v>4108.92</v>
      </c>
      <c r="T1245" s="40">
        <v>10912</v>
      </c>
      <c r="X1245" s="67">
        <v>560</v>
      </c>
      <c r="Y1245" s="42">
        <f t="shared" si="172"/>
        <v>3953.6</v>
      </c>
      <c r="Z1245" s="42">
        <f t="shared" si="173"/>
        <v>77038.720000000001</v>
      </c>
      <c r="AA1245" s="42">
        <f t="shared" si="174"/>
        <v>10625.300000000003</v>
      </c>
    </row>
    <row r="1246" spans="1:27" ht="27.6" hidden="1" x14ac:dyDescent="0.3">
      <c r="A1246" s="40">
        <v>714</v>
      </c>
      <c r="B1246" s="40" t="s">
        <v>820</v>
      </c>
      <c r="C1246" s="122" t="s">
        <v>821</v>
      </c>
      <c r="D1246" s="40" t="s">
        <v>822</v>
      </c>
      <c r="E1246" s="40">
        <v>43.120000000000097</v>
      </c>
      <c r="F1246" s="38" t="s">
        <v>1844</v>
      </c>
      <c r="G1246" s="38" t="s">
        <v>787</v>
      </c>
      <c r="H1246" s="40">
        <v>35</v>
      </c>
      <c r="I1246" s="48">
        <v>43433</v>
      </c>
      <c r="J1246" s="48">
        <v>43467</v>
      </c>
      <c r="K1246" s="48">
        <v>43574</v>
      </c>
      <c r="L1246" s="40">
        <v>34</v>
      </c>
      <c r="M1246" s="40">
        <v>141</v>
      </c>
      <c r="N1246" s="40">
        <v>9407</v>
      </c>
      <c r="O1246" s="42">
        <f t="shared" si="163"/>
        <v>66413.42</v>
      </c>
      <c r="Q1246" s="40">
        <v>582</v>
      </c>
      <c r="R1246" s="42">
        <f t="shared" si="167"/>
        <v>18.749140893470791</v>
      </c>
      <c r="S1246" s="42">
        <f t="shared" si="171"/>
        <v>4108.92</v>
      </c>
      <c r="T1246" s="40">
        <v>10912</v>
      </c>
      <c r="X1246" s="67">
        <v>570</v>
      </c>
      <c r="Y1246" s="42">
        <f t="shared" si="172"/>
        <v>4024.2</v>
      </c>
      <c r="Z1246" s="42">
        <f t="shared" si="173"/>
        <v>77038.720000000001</v>
      </c>
      <c r="AA1246" s="42">
        <f t="shared" si="174"/>
        <v>10625.300000000003</v>
      </c>
    </row>
    <row r="1247" spans="1:27" ht="27.6" hidden="1" x14ac:dyDescent="0.3">
      <c r="A1247" s="40">
        <v>715</v>
      </c>
      <c r="B1247" s="40" t="s">
        <v>820</v>
      </c>
      <c r="C1247" s="122" t="s">
        <v>821</v>
      </c>
      <c r="D1247" s="40" t="s">
        <v>822</v>
      </c>
      <c r="E1247" s="40">
        <v>43.130000000000102</v>
      </c>
      <c r="F1247" s="38" t="s">
        <v>1851</v>
      </c>
      <c r="G1247" s="38" t="s">
        <v>793</v>
      </c>
      <c r="H1247" s="40">
        <v>35</v>
      </c>
      <c r="I1247" s="48">
        <v>43435</v>
      </c>
      <c r="J1247" s="48">
        <v>43471</v>
      </c>
      <c r="K1247" s="48">
        <v>43567</v>
      </c>
      <c r="L1247" s="40">
        <v>36</v>
      </c>
      <c r="M1247" s="40">
        <v>132</v>
      </c>
      <c r="N1247" s="40">
        <v>9407</v>
      </c>
      <c r="O1247" s="42">
        <f t="shared" si="163"/>
        <v>66413.42</v>
      </c>
      <c r="Q1247" s="40">
        <v>582</v>
      </c>
      <c r="R1247" s="42">
        <f t="shared" si="167"/>
        <v>18.749140893470791</v>
      </c>
      <c r="S1247" s="42">
        <f t="shared" si="171"/>
        <v>4108.92</v>
      </c>
      <c r="T1247" s="40">
        <v>10912</v>
      </c>
      <c r="X1247" s="67">
        <v>578</v>
      </c>
      <c r="Y1247" s="42">
        <f t="shared" si="172"/>
        <v>4080.6800000000003</v>
      </c>
      <c r="Z1247" s="42">
        <f t="shared" si="173"/>
        <v>77038.720000000001</v>
      </c>
      <c r="AA1247" s="42">
        <f t="shared" si="174"/>
        <v>10625.300000000003</v>
      </c>
    </row>
    <row r="1248" spans="1:27" ht="27.6" hidden="1" x14ac:dyDescent="0.3">
      <c r="A1248" s="40">
        <v>716</v>
      </c>
      <c r="B1248" s="40" t="s">
        <v>820</v>
      </c>
      <c r="C1248" s="122" t="s">
        <v>821</v>
      </c>
      <c r="D1248" s="40" t="s">
        <v>822</v>
      </c>
      <c r="E1248" s="40">
        <v>43.1400000000001</v>
      </c>
      <c r="F1248" s="38" t="s">
        <v>1852</v>
      </c>
      <c r="G1248" s="38" t="s">
        <v>794</v>
      </c>
      <c r="H1248" s="40">
        <v>35</v>
      </c>
      <c r="I1248" s="48">
        <v>43432</v>
      </c>
      <c r="J1248" s="48">
        <v>43466</v>
      </c>
      <c r="K1248" s="48">
        <v>43569</v>
      </c>
      <c r="L1248" s="40">
        <v>34</v>
      </c>
      <c r="M1248" s="40">
        <v>137</v>
      </c>
      <c r="N1248" s="40">
        <v>9407</v>
      </c>
      <c r="O1248" s="42">
        <f t="shared" ref="O1248:O1311" si="175">(N1248/H1248)*247.1</f>
        <v>66413.42</v>
      </c>
      <c r="Q1248" s="40">
        <v>582</v>
      </c>
      <c r="R1248" s="42">
        <f t="shared" si="167"/>
        <v>18.749140893470791</v>
      </c>
      <c r="S1248" s="42">
        <f t="shared" si="171"/>
        <v>4108.92</v>
      </c>
      <c r="T1248" s="40">
        <v>10912</v>
      </c>
      <c r="X1248" s="67">
        <v>570</v>
      </c>
      <c r="Y1248" s="42">
        <f t="shared" si="172"/>
        <v>4024.2</v>
      </c>
      <c r="Z1248" s="42">
        <f t="shared" si="173"/>
        <v>77038.720000000001</v>
      </c>
      <c r="AA1248" s="42">
        <f t="shared" si="174"/>
        <v>10625.300000000003</v>
      </c>
    </row>
    <row r="1249" spans="1:27" ht="27.6" hidden="1" x14ac:dyDescent="0.3">
      <c r="A1249" s="40">
        <v>717</v>
      </c>
      <c r="B1249" s="40" t="s">
        <v>820</v>
      </c>
      <c r="C1249" s="122" t="s">
        <v>821</v>
      </c>
      <c r="D1249" s="40" t="s">
        <v>822</v>
      </c>
      <c r="E1249" s="40">
        <v>43.150000000000098</v>
      </c>
      <c r="F1249" s="38" t="s">
        <v>1853</v>
      </c>
      <c r="G1249" s="38" t="s">
        <v>795</v>
      </c>
      <c r="H1249" s="40">
        <v>35</v>
      </c>
      <c r="I1249" s="48">
        <v>43435</v>
      </c>
      <c r="J1249" s="48">
        <v>43469</v>
      </c>
      <c r="K1249" s="48">
        <v>43567</v>
      </c>
      <c r="L1249" s="40">
        <v>34</v>
      </c>
      <c r="M1249" s="40">
        <v>132</v>
      </c>
      <c r="N1249" s="40">
        <v>9407</v>
      </c>
      <c r="O1249" s="42">
        <f t="shared" si="175"/>
        <v>66413.42</v>
      </c>
      <c r="Q1249" s="40">
        <v>582</v>
      </c>
      <c r="R1249" s="42">
        <f t="shared" si="167"/>
        <v>18.749140893470791</v>
      </c>
      <c r="S1249" s="42">
        <f t="shared" si="171"/>
        <v>4108.92</v>
      </c>
      <c r="T1249" s="40">
        <v>10912</v>
      </c>
      <c r="X1249" s="67">
        <v>580</v>
      </c>
      <c r="Y1249" s="42">
        <f t="shared" si="172"/>
        <v>4094.8</v>
      </c>
      <c r="Z1249" s="42">
        <f t="shared" si="173"/>
        <v>77038.720000000001</v>
      </c>
      <c r="AA1249" s="42">
        <f t="shared" si="174"/>
        <v>10625.300000000003</v>
      </c>
    </row>
    <row r="1250" spans="1:27" ht="27.6" hidden="1" x14ac:dyDescent="0.3">
      <c r="A1250" s="40">
        <v>718</v>
      </c>
      <c r="B1250" s="40" t="s">
        <v>820</v>
      </c>
      <c r="C1250" s="122" t="s">
        <v>821</v>
      </c>
      <c r="D1250" s="40" t="s">
        <v>822</v>
      </c>
      <c r="E1250" s="40">
        <v>43.160000000000103</v>
      </c>
      <c r="F1250" s="38" t="s">
        <v>1854</v>
      </c>
      <c r="G1250" s="38" t="s">
        <v>796</v>
      </c>
      <c r="H1250" s="40">
        <v>35</v>
      </c>
      <c r="I1250" s="48">
        <v>43435</v>
      </c>
      <c r="J1250" s="48">
        <v>43468</v>
      </c>
      <c r="K1250" s="48">
        <v>43567</v>
      </c>
      <c r="L1250" s="40">
        <v>33</v>
      </c>
      <c r="M1250" s="40">
        <v>132</v>
      </c>
      <c r="N1250" s="40">
        <v>9407</v>
      </c>
      <c r="O1250" s="42">
        <f t="shared" si="175"/>
        <v>66413.42</v>
      </c>
      <c r="Q1250" s="40">
        <v>582</v>
      </c>
      <c r="R1250" s="42">
        <f t="shared" si="167"/>
        <v>18.749140893470791</v>
      </c>
      <c r="S1250" s="42">
        <f t="shared" si="171"/>
        <v>4108.92</v>
      </c>
      <c r="T1250" s="40">
        <v>10912</v>
      </c>
      <c r="X1250" s="67">
        <v>570</v>
      </c>
      <c r="Y1250" s="42">
        <f t="shared" si="172"/>
        <v>4024.2</v>
      </c>
      <c r="Z1250" s="42">
        <f t="shared" si="173"/>
        <v>77038.720000000001</v>
      </c>
      <c r="AA1250" s="42">
        <f t="shared" si="174"/>
        <v>10625.300000000003</v>
      </c>
    </row>
    <row r="1251" spans="1:27" ht="27.6" hidden="1" x14ac:dyDescent="0.3">
      <c r="A1251" s="40">
        <v>719</v>
      </c>
      <c r="B1251" s="40" t="s">
        <v>820</v>
      </c>
      <c r="C1251" s="122" t="s">
        <v>821</v>
      </c>
      <c r="D1251" s="40" t="s">
        <v>822</v>
      </c>
      <c r="E1251" s="40">
        <v>43.170000000000101</v>
      </c>
      <c r="F1251" s="38" t="s">
        <v>1981</v>
      </c>
      <c r="G1251" s="38" t="s">
        <v>797</v>
      </c>
      <c r="H1251" s="40">
        <v>35</v>
      </c>
      <c r="I1251" s="48">
        <v>43435</v>
      </c>
      <c r="J1251" s="48">
        <v>43466</v>
      </c>
      <c r="K1251" s="48">
        <v>43568</v>
      </c>
      <c r="L1251" s="40">
        <v>31</v>
      </c>
      <c r="M1251" s="40">
        <v>133</v>
      </c>
      <c r="N1251" s="40">
        <v>9407</v>
      </c>
      <c r="O1251" s="42">
        <f t="shared" si="175"/>
        <v>66413.42</v>
      </c>
      <c r="Q1251" s="40">
        <v>582</v>
      </c>
      <c r="R1251" s="42">
        <f t="shared" si="167"/>
        <v>18.749140893470791</v>
      </c>
      <c r="S1251" s="42">
        <f t="shared" si="171"/>
        <v>4108.92</v>
      </c>
      <c r="T1251" s="40">
        <v>10912</v>
      </c>
      <c r="X1251" s="67">
        <v>562</v>
      </c>
      <c r="Y1251" s="42">
        <f t="shared" si="172"/>
        <v>3967.72</v>
      </c>
      <c r="Z1251" s="42">
        <f t="shared" si="173"/>
        <v>77038.720000000001</v>
      </c>
      <c r="AA1251" s="42">
        <f t="shared" si="174"/>
        <v>10625.300000000003</v>
      </c>
    </row>
    <row r="1252" spans="1:27" ht="27.6" hidden="1" x14ac:dyDescent="0.3">
      <c r="A1252" s="40">
        <v>720</v>
      </c>
      <c r="B1252" s="40" t="s">
        <v>820</v>
      </c>
      <c r="C1252" s="122" t="s">
        <v>821</v>
      </c>
      <c r="D1252" s="40" t="s">
        <v>822</v>
      </c>
      <c r="E1252" s="40">
        <v>43.180000000000099</v>
      </c>
      <c r="F1252" s="38" t="s">
        <v>1855</v>
      </c>
      <c r="G1252" s="38" t="s">
        <v>798</v>
      </c>
      <c r="H1252" s="40">
        <v>35</v>
      </c>
      <c r="I1252" s="48">
        <v>43439</v>
      </c>
      <c r="J1252" s="48">
        <v>43475</v>
      </c>
      <c r="K1252" s="48">
        <v>43567</v>
      </c>
      <c r="L1252" s="40">
        <v>36</v>
      </c>
      <c r="M1252" s="40">
        <v>128</v>
      </c>
      <c r="N1252" s="40">
        <v>9457</v>
      </c>
      <c r="O1252" s="42">
        <f t="shared" si="175"/>
        <v>66766.42</v>
      </c>
      <c r="Q1252" s="40">
        <v>575</v>
      </c>
      <c r="R1252" s="42">
        <f t="shared" si="167"/>
        <v>18.749565217391304</v>
      </c>
      <c r="S1252" s="42">
        <f t="shared" si="171"/>
        <v>4059.4999999999995</v>
      </c>
      <c r="T1252" s="40">
        <v>10781</v>
      </c>
      <c r="X1252" s="67">
        <v>568</v>
      </c>
      <c r="Y1252" s="42">
        <f t="shared" si="172"/>
        <v>4010.08</v>
      </c>
      <c r="Z1252" s="42">
        <f t="shared" si="173"/>
        <v>76113.859999999986</v>
      </c>
      <c r="AA1252" s="42">
        <f t="shared" si="174"/>
        <v>9347.4399999999878</v>
      </c>
    </row>
    <row r="1253" spans="1:27" ht="27.6" hidden="1" x14ac:dyDescent="0.3">
      <c r="A1253" s="40">
        <v>721</v>
      </c>
      <c r="B1253" s="40" t="s">
        <v>820</v>
      </c>
      <c r="C1253" s="122" t="s">
        <v>821</v>
      </c>
      <c r="D1253" s="40" t="s">
        <v>822</v>
      </c>
      <c r="E1253" s="40">
        <v>43.190000000000097</v>
      </c>
      <c r="F1253" s="38" t="s">
        <v>1856</v>
      </c>
      <c r="G1253" s="38" t="s">
        <v>799</v>
      </c>
      <c r="H1253" s="40">
        <v>35</v>
      </c>
      <c r="I1253" s="48">
        <v>43436</v>
      </c>
      <c r="J1253" s="48">
        <v>43469</v>
      </c>
      <c r="K1253" s="48">
        <v>43569</v>
      </c>
      <c r="L1253" s="40">
        <v>33</v>
      </c>
      <c r="M1253" s="40">
        <v>133</v>
      </c>
      <c r="N1253" s="40">
        <v>9457</v>
      </c>
      <c r="O1253" s="42">
        <f t="shared" si="175"/>
        <v>66766.42</v>
      </c>
      <c r="Q1253" s="40">
        <v>575</v>
      </c>
      <c r="R1253" s="42">
        <f t="shared" si="167"/>
        <v>18.749565217391304</v>
      </c>
      <c r="S1253" s="42">
        <f t="shared" si="171"/>
        <v>4059.4999999999995</v>
      </c>
      <c r="T1253" s="40">
        <v>10781</v>
      </c>
      <c r="X1253" s="67">
        <v>570</v>
      </c>
      <c r="Y1253" s="42">
        <f t="shared" si="172"/>
        <v>4024.2</v>
      </c>
      <c r="Z1253" s="42">
        <f t="shared" si="173"/>
        <v>76113.859999999986</v>
      </c>
      <c r="AA1253" s="42">
        <f t="shared" si="174"/>
        <v>9347.4399999999878</v>
      </c>
    </row>
    <row r="1254" spans="1:27" ht="27.6" hidden="1" x14ac:dyDescent="0.3">
      <c r="A1254" s="40">
        <v>722</v>
      </c>
      <c r="B1254" s="40" t="s">
        <v>820</v>
      </c>
      <c r="C1254" s="122" t="s">
        <v>821</v>
      </c>
      <c r="D1254" s="40" t="s">
        <v>822</v>
      </c>
      <c r="E1254" s="40">
        <v>43.200000000000102</v>
      </c>
      <c r="F1254" s="38" t="s">
        <v>1857</v>
      </c>
      <c r="G1254" s="38" t="s">
        <v>787</v>
      </c>
      <c r="H1254" s="40">
        <v>35</v>
      </c>
      <c r="I1254" s="48">
        <v>43440</v>
      </c>
      <c r="J1254" s="48">
        <v>43473</v>
      </c>
      <c r="K1254" s="48">
        <v>43568</v>
      </c>
      <c r="L1254" s="40">
        <v>33</v>
      </c>
      <c r="M1254" s="40">
        <v>128</v>
      </c>
      <c r="N1254" s="40">
        <v>9457</v>
      </c>
      <c r="O1254" s="42">
        <f t="shared" si="175"/>
        <v>66766.42</v>
      </c>
      <c r="Q1254" s="40">
        <v>575</v>
      </c>
      <c r="R1254" s="42">
        <f t="shared" si="167"/>
        <v>18.749565217391304</v>
      </c>
      <c r="S1254" s="42">
        <f t="shared" si="171"/>
        <v>4059.4999999999995</v>
      </c>
      <c r="T1254" s="40">
        <v>10781</v>
      </c>
      <c r="X1254" s="67">
        <v>570</v>
      </c>
      <c r="Y1254" s="42">
        <f t="shared" si="172"/>
        <v>4024.2</v>
      </c>
      <c r="Z1254" s="42">
        <f t="shared" si="173"/>
        <v>76113.859999999986</v>
      </c>
      <c r="AA1254" s="42">
        <f t="shared" si="174"/>
        <v>9347.4399999999878</v>
      </c>
    </row>
    <row r="1255" spans="1:27" ht="27.6" hidden="1" x14ac:dyDescent="0.3">
      <c r="A1255" s="40">
        <v>723</v>
      </c>
      <c r="B1255" s="40" t="s">
        <v>820</v>
      </c>
      <c r="C1255" s="122" t="s">
        <v>821</v>
      </c>
      <c r="D1255" s="40" t="s">
        <v>822</v>
      </c>
      <c r="E1255" s="40">
        <v>43.2100000000001</v>
      </c>
      <c r="F1255" s="38" t="s">
        <v>1850</v>
      </c>
      <c r="G1255" s="38" t="s">
        <v>800</v>
      </c>
      <c r="H1255" s="40">
        <v>35</v>
      </c>
      <c r="I1255" s="48">
        <v>43436</v>
      </c>
      <c r="J1255" s="48">
        <v>43467</v>
      </c>
      <c r="K1255" s="48">
        <v>43569</v>
      </c>
      <c r="L1255" s="40">
        <v>31</v>
      </c>
      <c r="M1255" s="40">
        <v>133</v>
      </c>
      <c r="N1255" s="40">
        <v>9007</v>
      </c>
      <c r="O1255" s="42">
        <f t="shared" si="175"/>
        <v>63589.42</v>
      </c>
      <c r="Q1255" s="40">
        <v>570</v>
      </c>
      <c r="R1255" s="42">
        <f t="shared" si="167"/>
        <v>18.749122807017542</v>
      </c>
      <c r="S1255" s="42">
        <f t="shared" si="171"/>
        <v>4024.2</v>
      </c>
      <c r="T1255" s="40">
        <v>10687</v>
      </c>
      <c r="X1255" s="67">
        <v>570</v>
      </c>
      <c r="Y1255" s="42">
        <f t="shared" si="172"/>
        <v>4024.2</v>
      </c>
      <c r="Z1255" s="42">
        <f t="shared" si="173"/>
        <v>75450.219999999987</v>
      </c>
      <c r="AA1255" s="42">
        <f t="shared" si="174"/>
        <v>11860.799999999988</v>
      </c>
    </row>
    <row r="1256" spans="1:27" ht="27.6" hidden="1" x14ac:dyDescent="0.3">
      <c r="A1256" s="40">
        <v>724</v>
      </c>
      <c r="B1256" s="40" t="s">
        <v>820</v>
      </c>
      <c r="C1256" s="122" t="s">
        <v>821</v>
      </c>
      <c r="D1256" s="40" t="s">
        <v>822</v>
      </c>
      <c r="E1256" s="40">
        <v>43.220000000000098</v>
      </c>
      <c r="F1256" s="38" t="s">
        <v>1982</v>
      </c>
      <c r="G1256" s="38" t="s">
        <v>801</v>
      </c>
      <c r="H1256" s="40">
        <v>35</v>
      </c>
      <c r="I1256" s="48">
        <v>43436</v>
      </c>
      <c r="J1256" s="48">
        <v>43469</v>
      </c>
      <c r="K1256" s="48">
        <v>43569</v>
      </c>
      <c r="L1256" s="40">
        <v>33</v>
      </c>
      <c r="M1256" s="40">
        <v>133</v>
      </c>
      <c r="N1256" s="40">
        <v>9457</v>
      </c>
      <c r="O1256" s="42">
        <f t="shared" si="175"/>
        <v>66766.42</v>
      </c>
      <c r="Q1256" s="40">
        <v>575</v>
      </c>
      <c r="R1256" s="42">
        <f t="shared" si="167"/>
        <v>18.749565217391304</v>
      </c>
      <c r="S1256" s="42">
        <f t="shared" si="171"/>
        <v>4059.4999999999995</v>
      </c>
      <c r="T1256" s="40">
        <v>10781</v>
      </c>
      <c r="X1256" s="67">
        <v>567</v>
      </c>
      <c r="Y1256" s="42">
        <f t="shared" si="172"/>
        <v>4003.0199999999995</v>
      </c>
      <c r="Z1256" s="42">
        <f t="shared" si="173"/>
        <v>76113.859999999986</v>
      </c>
      <c r="AA1256" s="42">
        <f t="shared" si="174"/>
        <v>9347.4399999999878</v>
      </c>
    </row>
    <row r="1257" spans="1:27" ht="27.6" hidden="1" x14ac:dyDescent="0.3">
      <c r="A1257" s="40">
        <v>725</v>
      </c>
      <c r="B1257" s="40" t="s">
        <v>820</v>
      </c>
      <c r="C1257" s="122" t="s">
        <v>821</v>
      </c>
      <c r="D1257" s="40" t="s">
        <v>822</v>
      </c>
      <c r="E1257" s="40">
        <v>43.230000000000103</v>
      </c>
      <c r="F1257" s="38" t="s">
        <v>1844</v>
      </c>
      <c r="G1257" s="38" t="s">
        <v>787</v>
      </c>
      <c r="H1257" s="40">
        <v>35</v>
      </c>
      <c r="I1257" s="48">
        <v>43432</v>
      </c>
      <c r="J1257" s="48">
        <v>43466</v>
      </c>
      <c r="K1257" s="48">
        <v>43568</v>
      </c>
      <c r="L1257" s="40">
        <v>34</v>
      </c>
      <c r="M1257" s="40">
        <v>136</v>
      </c>
      <c r="N1257" s="40">
        <v>9457</v>
      </c>
      <c r="O1257" s="42">
        <f t="shared" si="175"/>
        <v>66766.42</v>
      </c>
      <c r="Q1257" s="40">
        <v>575</v>
      </c>
      <c r="R1257" s="42">
        <f t="shared" si="167"/>
        <v>18.749565217391304</v>
      </c>
      <c r="S1257" s="42">
        <f t="shared" si="171"/>
        <v>4059.4999999999995</v>
      </c>
      <c r="T1257" s="40">
        <v>10781</v>
      </c>
      <c r="X1257" s="67">
        <v>570</v>
      </c>
      <c r="Y1257" s="42">
        <f t="shared" si="172"/>
        <v>4024.2</v>
      </c>
      <c r="Z1257" s="42">
        <f t="shared" si="173"/>
        <v>76113.859999999986</v>
      </c>
      <c r="AA1257" s="42">
        <f t="shared" si="174"/>
        <v>9347.4399999999878</v>
      </c>
    </row>
    <row r="1258" spans="1:27" ht="27.6" hidden="1" x14ac:dyDescent="0.3">
      <c r="A1258" s="40">
        <v>726</v>
      </c>
      <c r="B1258" s="40" t="s">
        <v>820</v>
      </c>
      <c r="C1258" s="122" t="s">
        <v>821</v>
      </c>
      <c r="D1258" s="40" t="s">
        <v>822</v>
      </c>
      <c r="E1258" s="40">
        <v>43.240000000000101</v>
      </c>
      <c r="F1258" s="38" t="s">
        <v>1845</v>
      </c>
      <c r="G1258" s="38" t="s">
        <v>788</v>
      </c>
      <c r="H1258" s="40">
        <v>35</v>
      </c>
      <c r="I1258" s="48">
        <v>43435</v>
      </c>
      <c r="J1258" s="48">
        <v>43467</v>
      </c>
      <c r="K1258" s="48">
        <v>43567</v>
      </c>
      <c r="L1258" s="40">
        <v>32</v>
      </c>
      <c r="M1258" s="40">
        <v>132</v>
      </c>
      <c r="N1258" s="40">
        <v>9457</v>
      </c>
      <c r="O1258" s="42">
        <f t="shared" si="175"/>
        <v>66766.42</v>
      </c>
      <c r="Q1258" s="40">
        <v>575</v>
      </c>
      <c r="R1258" s="42">
        <f t="shared" si="167"/>
        <v>18.749565217391304</v>
      </c>
      <c r="S1258" s="42">
        <f t="shared" si="171"/>
        <v>4059.4999999999995</v>
      </c>
      <c r="T1258" s="40">
        <v>10781</v>
      </c>
      <c r="X1258" s="67">
        <v>572</v>
      </c>
      <c r="Y1258" s="42">
        <f t="shared" si="172"/>
        <v>4038.3199999999997</v>
      </c>
      <c r="Z1258" s="42">
        <f t="shared" si="173"/>
        <v>76113.859999999986</v>
      </c>
      <c r="AA1258" s="42">
        <f t="shared" si="174"/>
        <v>9347.4399999999878</v>
      </c>
    </row>
    <row r="1259" spans="1:27" ht="27.6" hidden="1" x14ac:dyDescent="0.3">
      <c r="A1259" s="40">
        <v>727</v>
      </c>
      <c r="B1259" s="40" t="s">
        <v>820</v>
      </c>
      <c r="C1259" s="122" t="s">
        <v>821</v>
      </c>
      <c r="D1259" s="40" t="s">
        <v>822</v>
      </c>
      <c r="E1259" s="40">
        <v>43.250000000000099</v>
      </c>
      <c r="F1259" s="38" t="s">
        <v>1846</v>
      </c>
      <c r="G1259" s="38" t="s">
        <v>789</v>
      </c>
      <c r="H1259" s="40">
        <v>35</v>
      </c>
      <c r="I1259" s="48">
        <v>43435</v>
      </c>
      <c r="J1259" s="48">
        <v>43469</v>
      </c>
      <c r="K1259" s="48">
        <v>43567</v>
      </c>
      <c r="L1259" s="40">
        <v>34</v>
      </c>
      <c r="M1259" s="40">
        <v>132</v>
      </c>
      <c r="N1259" s="40">
        <v>9557</v>
      </c>
      <c r="O1259" s="42">
        <f t="shared" si="175"/>
        <v>67472.42</v>
      </c>
      <c r="Q1259" s="40">
        <v>592</v>
      </c>
      <c r="R1259" s="42">
        <f t="shared" si="167"/>
        <v>18.75</v>
      </c>
      <c r="S1259" s="42">
        <f t="shared" si="171"/>
        <v>4179.5199999999995</v>
      </c>
      <c r="T1259" s="40">
        <v>11100</v>
      </c>
      <c r="X1259" s="67">
        <v>580</v>
      </c>
      <c r="Y1259" s="42">
        <f t="shared" si="172"/>
        <v>4094.8</v>
      </c>
      <c r="Z1259" s="42">
        <f t="shared" si="173"/>
        <v>78365.999999999985</v>
      </c>
      <c r="AA1259" s="42">
        <f t="shared" si="174"/>
        <v>10893.579999999987</v>
      </c>
    </row>
    <row r="1260" spans="1:27" ht="27.6" hidden="1" x14ac:dyDescent="0.3">
      <c r="A1260" s="40">
        <v>728</v>
      </c>
      <c r="B1260" s="40" t="s">
        <v>820</v>
      </c>
      <c r="C1260" s="122" t="s">
        <v>821</v>
      </c>
      <c r="D1260" s="40" t="s">
        <v>822</v>
      </c>
      <c r="E1260" s="40">
        <v>43.260000000000097</v>
      </c>
      <c r="F1260" s="38" t="s">
        <v>1846</v>
      </c>
      <c r="G1260" s="38" t="s">
        <v>789</v>
      </c>
      <c r="H1260" s="40">
        <v>35</v>
      </c>
      <c r="I1260" s="48">
        <v>43435</v>
      </c>
      <c r="J1260" s="48">
        <v>43470</v>
      </c>
      <c r="K1260" s="48">
        <v>43569</v>
      </c>
      <c r="L1260" s="40">
        <v>35</v>
      </c>
      <c r="M1260" s="40">
        <v>134</v>
      </c>
      <c r="N1260" s="40">
        <v>9457</v>
      </c>
      <c r="O1260" s="42">
        <f t="shared" si="175"/>
        <v>66766.42</v>
      </c>
      <c r="Q1260" s="40">
        <v>575</v>
      </c>
      <c r="R1260" s="42">
        <f t="shared" ref="R1260:R1323" si="176">T1260/Q1260</f>
        <v>18.749565217391304</v>
      </c>
      <c r="S1260" s="42">
        <f t="shared" si="171"/>
        <v>4059.4999999999995</v>
      </c>
      <c r="T1260" s="40">
        <v>10781</v>
      </c>
      <c r="X1260" s="67">
        <v>572</v>
      </c>
      <c r="Y1260" s="42">
        <f t="shared" si="172"/>
        <v>4038.3199999999997</v>
      </c>
      <c r="Z1260" s="42">
        <f t="shared" si="173"/>
        <v>76113.859999999986</v>
      </c>
      <c r="AA1260" s="42">
        <f t="shared" si="174"/>
        <v>9347.4399999999878</v>
      </c>
    </row>
    <row r="1261" spans="1:27" hidden="1" x14ac:dyDescent="0.3">
      <c r="A1261" s="40">
        <v>1171</v>
      </c>
      <c r="B1261" s="40" t="s">
        <v>820</v>
      </c>
      <c r="C1261" s="40" t="s">
        <v>1677</v>
      </c>
      <c r="D1261" s="40" t="s">
        <v>822</v>
      </c>
      <c r="E1261" s="40">
        <v>42.02</v>
      </c>
      <c r="F1261" s="38" t="s">
        <v>1856</v>
      </c>
      <c r="G1261" s="38" t="s">
        <v>799</v>
      </c>
      <c r="H1261" s="40">
        <v>35</v>
      </c>
      <c r="I1261" s="48">
        <v>43427</v>
      </c>
      <c r="J1261" s="48">
        <v>43459</v>
      </c>
      <c r="K1261" s="48">
        <v>43570</v>
      </c>
      <c r="L1261" s="40">
        <v>32</v>
      </c>
      <c r="M1261" s="40">
        <v>143</v>
      </c>
      <c r="N1261" s="40">
        <v>9857</v>
      </c>
      <c r="O1261" s="42">
        <f t="shared" si="175"/>
        <v>69590.42</v>
      </c>
      <c r="Q1261" s="40">
        <v>580</v>
      </c>
      <c r="R1261" s="42">
        <f t="shared" si="176"/>
        <v>18.75</v>
      </c>
      <c r="S1261" s="42">
        <f t="shared" si="171"/>
        <v>4094.8</v>
      </c>
      <c r="T1261" s="40">
        <v>10875</v>
      </c>
      <c r="U1261" s="40">
        <v>578</v>
      </c>
      <c r="W1261" s="40"/>
      <c r="X1261" s="67">
        <f t="shared" ref="X1261:X1292" si="177">Q1261-55</f>
        <v>525</v>
      </c>
      <c r="Y1261" s="42">
        <f t="shared" si="172"/>
        <v>3706.5</v>
      </c>
      <c r="Z1261" s="42">
        <f t="shared" si="173"/>
        <v>76777.5</v>
      </c>
      <c r="AA1261" s="42">
        <f t="shared" si="174"/>
        <v>7187.0800000000017</v>
      </c>
    </row>
    <row r="1262" spans="1:27" hidden="1" x14ac:dyDescent="0.3">
      <c r="A1262" s="40">
        <v>1172</v>
      </c>
      <c r="B1262" s="40" t="s">
        <v>820</v>
      </c>
      <c r="C1262" s="40" t="s">
        <v>1677</v>
      </c>
      <c r="D1262" s="40" t="s">
        <v>822</v>
      </c>
      <c r="E1262" s="40">
        <v>42.03</v>
      </c>
      <c r="F1262" s="38" t="s">
        <v>1857</v>
      </c>
      <c r="G1262" s="38" t="s">
        <v>787</v>
      </c>
      <c r="H1262" s="40">
        <v>35</v>
      </c>
      <c r="I1262" s="48">
        <v>43429</v>
      </c>
      <c r="J1262" s="48">
        <v>43459</v>
      </c>
      <c r="K1262" s="48">
        <v>43568</v>
      </c>
      <c r="L1262" s="40">
        <v>30</v>
      </c>
      <c r="M1262" s="40">
        <v>139</v>
      </c>
      <c r="N1262" s="40">
        <v>9457</v>
      </c>
      <c r="O1262" s="42">
        <f t="shared" si="175"/>
        <v>66766.42</v>
      </c>
      <c r="Q1262" s="40">
        <v>590</v>
      </c>
      <c r="R1262" s="42">
        <f t="shared" si="176"/>
        <v>18.749152542372883</v>
      </c>
      <c r="S1262" s="42">
        <f t="shared" si="171"/>
        <v>4165.3999999999996</v>
      </c>
      <c r="T1262" s="40">
        <v>11062</v>
      </c>
      <c r="U1262" s="40">
        <v>580</v>
      </c>
      <c r="W1262" s="40"/>
      <c r="X1262" s="67">
        <f t="shared" si="177"/>
        <v>535</v>
      </c>
      <c r="Y1262" s="42">
        <f t="shared" si="172"/>
        <v>3777.1</v>
      </c>
      <c r="Z1262" s="42">
        <f t="shared" si="173"/>
        <v>78097.72</v>
      </c>
      <c r="AA1262" s="42">
        <f t="shared" si="174"/>
        <v>11331.300000000003</v>
      </c>
    </row>
    <row r="1263" spans="1:27" hidden="1" x14ac:dyDescent="0.3">
      <c r="A1263" s="40">
        <v>1173</v>
      </c>
      <c r="B1263" s="40" t="s">
        <v>820</v>
      </c>
      <c r="C1263" s="40" t="s">
        <v>1677</v>
      </c>
      <c r="D1263" s="40" t="s">
        <v>822</v>
      </c>
      <c r="E1263" s="40">
        <v>42.04</v>
      </c>
      <c r="F1263" s="38" t="s">
        <v>1850</v>
      </c>
      <c r="G1263" s="38" t="s">
        <v>800</v>
      </c>
      <c r="H1263" s="40">
        <v>35</v>
      </c>
      <c r="I1263" s="48">
        <v>43425</v>
      </c>
      <c r="J1263" s="48">
        <v>43459</v>
      </c>
      <c r="K1263" s="48">
        <v>43568</v>
      </c>
      <c r="L1263" s="40">
        <v>34</v>
      </c>
      <c r="M1263" s="40">
        <v>143</v>
      </c>
      <c r="N1263" s="40">
        <v>9707</v>
      </c>
      <c r="O1263" s="42">
        <f t="shared" si="175"/>
        <v>68531.42</v>
      </c>
      <c r="Q1263" s="40">
        <v>600</v>
      </c>
      <c r="R1263" s="42">
        <f t="shared" si="176"/>
        <v>18.75</v>
      </c>
      <c r="S1263" s="42">
        <f t="shared" si="171"/>
        <v>4236</v>
      </c>
      <c r="T1263" s="40">
        <v>11250</v>
      </c>
      <c r="U1263" s="40">
        <v>580</v>
      </c>
      <c r="W1263" s="40"/>
      <c r="X1263" s="67">
        <f t="shared" si="177"/>
        <v>545</v>
      </c>
      <c r="Y1263" s="42">
        <f t="shared" si="172"/>
        <v>3847.7</v>
      </c>
      <c r="Z1263" s="42">
        <f t="shared" si="173"/>
        <v>79425</v>
      </c>
      <c r="AA1263" s="42">
        <f t="shared" si="174"/>
        <v>10893.580000000002</v>
      </c>
    </row>
    <row r="1264" spans="1:27" hidden="1" x14ac:dyDescent="0.3">
      <c r="A1264" s="40">
        <v>1174</v>
      </c>
      <c r="B1264" s="40" t="s">
        <v>820</v>
      </c>
      <c r="C1264" s="40" t="s">
        <v>1677</v>
      </c>
      <c r="D1264" s="40" t="s">
        <v>822</v>
      </c>
      <c r="E1264" s="40">
        <v>42.05</v>
      </c>
      <c r="F1264" s="38" t="s">
        <v>1982</v>
      </c>
      <c r="G1264" s="38" t="s">
        <v>801</v>
      </c>
      <c r="H1264" s="40">
        <v>35</v>
      </c>
      <c r="I1264" s="48">
        <v>43429</v>
      </c>
      <c r="J1264" s="48">
        <v>43459</v>
      </c>
      <c r="K1264" s="48">
        <v>43569</v>
      </c>
      <c r="L1264" s="40">
        <v>30</v>
      </c>
      <c r="M1264" s="40">
        <v>140</v>
      </c>
      <c r="N1264" s="40">
        <v>9957</v>
      </c>
      <c r="O1264" s="42">
        <f t="shared" si="175"/>
        <v>70296.42</v>
      </c>
      <c r="Q1264" s="40">
        <v>605</v>
      </c>
      <c r="R1264" s="42">
        <f t="shared" si="176"/>
        <v>18.748760330578513</v>
      </c>
      <c r="S1264" s="42">
        <f t="shared" si="171"/>
        <v>4271.2999999999993</v>
      </c>
      <c r="T1264" s="40">
        <v>11343</v>
      </c>
      <c r="U1264" s="40">
        <v>570</v>
      </c>
      <c r="W1264" s="40"/>
      <c r="X1264" s="67">
        <f t="shared" si="177"/>
        <v>550</v>
      </c>
      <c r="Y1264" s="42">
        <f t="shared" si="172"/>
        <v>3882.9999999999995</v>
      </c>
      <c r="Z1264" s="42">
        <f t="shared" si="173"/>
        <v>80081.579999999987</v>
      </c>
      <c r="AA1264" s="42">
        <f t="shared" si="174"/>
        <v>9785.1599999999889</v>
      </c>
    </row>
    <row r="1265" spans="1:27" hidden="1" x14ac:dyDescent="0.3">
      <c r="A1265" s="40">
        <v>1175</v>
      </c>
      <c r="B1265" s="40" t="s">
        <v>820</v>
      </c>
      <c r="C1265" s="40" t="s">
        <v>1677</v>
      </c>
      <c r="D1265" s="40" t="s">
        <v>822</v>
      </c>
      <c r="E1265" s="40">
        <v>42.06</v>
      </c>
      <c r="F1265" s="38" t="s">
        <v>1851</v>
      </c>
      <c r="G1265" s="38" t="s">
        <v>793</v>
      </c>
      <c r="H1265" s="40">
        <v>35</v>
      </c>
      <c r="I1265" s="48">
        <v>43424</v>
      </c>
      <c r="J1265" s="48">
        <v>43457</v>
      </c>
      <c r="K1265" s="48">
        <v>43570</v>
      </c>
      <c r="L1265" s="40">
        <v>33</v>
      </c>
      <c r="M1265" s="40">
        <v>146</v>
      </c>
      <c r="N1265" s="40">
        <v>9757</v>
      </c>
      <c r="O1265" s="42">
        <f t="shared" si="175"/>
        <v>68884.42</v>
      </c>
      <c r="Q1265" s="40">
        <v>583</v>
      </c>
      <c r="R1265" s="42">
        <f t="shared" si="176"/>
        <v>18.749571183533448</v>
      </c>
      <c r="S1265" s="42">
        <f t="shared" si="171"/>
        <v>4115.9800000000005</v>
      </c>
      <c r="T1265" s="40">
        <v>10931</v>
      </c>
      <c r="U1265" s="40">
        <v>578</v>
      </c>
      <c r="W1265" s="40"/>
      <c r="X1265" s="67">
        <f t="shared" si="177"/>
        <v>528</v>
      </c>
      <c r="Y1265" s="42">
        <f t="shared" si="172"/>
        <v>3727.68</v>
      </c>
      <c r="Z1265" s="42">
        <f t="shared" si="173"/>
        <v>77172.860000000015</v>
      </c>
      <c r="AA1265" s="42">
        <f t="shared" si="174"/>
        <v>8288.4400000000169</v>
      </c>
    </row>
    <row r="1266" spans="1:27" hidden="1" x14ac:dyDescent="0.3">
      <c r="A1266" s="40">
        <v>1176</v>
      </c>
      <c r="B1266" s="40" t="s">
        <v>820</v>
      </c>
      <c r="C1266" s="40" t="s">
        <v>1677</v>
      </c>
      <c r="D1266" s="40" t="s">
        <v>822</v>
      </c>
      <c r="E1266" s="40">
        <v>42.07</v>
      </c>
      <c r="F1266" s="38" t="s">
        <v>1852</v>
      </c>
      <c r="G1266" s="38" t="s">
        <v>794</v>
      </c>
      <c r="H1266" s="40">
        <v>35</v>
      </c>
      <c r="I1266" s="48">
        <v>43432</v>
      </c>
      <c r="J1266" s="48">
        <v>43463</v>
      </c>
      <c r="K1266" s="48">
        <v>43569</v>
      </c>
      <c r="L1266" s="40">
        <v>31</v>
      </c>
      <c r="M1266" s="40">
        <v>137</v>
      </c>
      <c r="N1266" s="40">
        <v>10007</v>
      </c>
      <c r="O1266" s="42">
        <f t="shared" si="175"/>
        <v>70649.42</v>
      </c>
      <c r="Q1266" s="40">
        <v>590</v>
      </c>
      <c r="R1266" s="42">
        <f t="shared" si="176"/>
        <v>18.750847457627117</v>
      </c>
      <c r="S1266" s="42">
        <f t="shared" si="171"/>
        <v>4165.3999999999996</v>
      </c>
      <c r="T1266" s="40">
        <v>11063</v>
      </c>
      <c r="U1266" s="40">
        <v>580</v>
      </c>
      <c r="W1266" s="40"/>
      <c r="X1266" s="67">
        <f t="shared" si="177"/>
        <v>535</v>
      </c>
      <c r="Y1266" s="42">
        <f t="shared" si="172"/>
        <v>3777.1</v>
      </c>
      <c r="Z1266" s="42">
        <f t="shared" si="173"/>
        <v>78104.779999999984</v>
      </c>
      <c r="AA1266" s="42">
        <f t="shared" si="174"/>
        <v>7455.359999999986</v>
      </c>
    </row>
    <row r="1267" spans="1:27" hidden="1" x14ac:dyDescent="0.3">
      <c r="A1267" s="40">
        <v>1177</v>
      </c>
      <c r="B1267" s="40" t="s">
        <v>820</v>
      </c>
      <c r="C1267" s="40" t="s">
        <v>1677</v>
      </c>
      <c r="D1267" s="40" t="s">
        <v>822</v>
      </c>
      <c r="E1267" s="40">
        <v>42.08</v>
      </c>
      <c r="F1267" s="38" t="s">
        <v>1853</v>
      </c>
      <c r="G1267" s="38" t="s">
        <v>795</v>
      </c>
      <c r="H1267" s="40">
        <v>35</v>
      </c>
      <c r="I1267" s="48">
        <v>43428</v>
      </c>
      <c r="J1267" s="48">
        <v>43459</v>
      </c>
      <c r="K1267" s="48">
        <v>43568</v>
      </c>
      <c r="L1267" s="40">
        <v>31</v>
      </c>
      <c r="M1267" s="40">
        <v>140</v>
      </c>
      <c r="N1267" s="40">
        <v>9707</v>
      </c>
      <c r="O1267" s="42">
        <f t="shared" si="175"/>
        <v>68531.42</v>
      </c>
      <c r="Q1267" s="40">
        <v>580</v>
      </c>
      <c r="R1267" s="42">
        <f t="shared" si="176"/>
        <v>18.405172413793103</v>
      </c>
      <c r="S1267" s="42">
        <f t="shared" si="171"/>
        <v>4094.8</v>
      </c>
      <c r="T1267" s="40">
        <v>10675</v>
      </c>
      <c r="U1267" s="40">
        <v>578</v>
      </c>
      <c r="W1267" s="40"/>
      <c r="X1267" s="67">
        <f t="shared" si="177"/>
        <v>525</v>
      </c>
      <c r="Y1267" s="42">
        <f t="shared" si="172"/>
        <v>3706.5</v>
      </c>
      <c r="Z1267" s="42">
        <f t="shared" si="173"/>
        <v>75365.5</v>
      </c>
      <c r="AA1267" s="42">
        <f t="shared" si="174"/>
        <v>6834.0800000000017</v>
      </c>
    </row>
    <row r="1268" spans="1:27" hidden="1" x14ac:dyDescent="0.3">
      <c r="A1268" s="40">
        <v>1178</v>
      </c>
      <c r="B1268" s="40" t="s">
        <v>820</v>
      </c>
      <c r="C1268" s="40" t="s">
        <v>1677</v>
      </c>
      <c r="D1268" s="40" t="s">
        <v>822</v>
      </c>
      <c r="E1268" s="40">
        <v>42.09</v>
      </c>
      <c r="F1268" s="38" t="s">
        <v>1854</v>
      </c>
      <c r="G1268" s="38" t="s">
        <v>796</v>
      </c>
      <c r="H1268" s="40">
        <v>35</v>
      </c>
      <c r="I1268" s="48">
        <v>43431</v>
      </c>
      <c r="J1268" s="48">
        <v>43463</v>
      </c>
      <c r="K1268" s="48">
        <v>43569</v>
      </c>
      <c r="L1268" s="40">
        <v>32</v>
      </c>
      <c r="M1268" s="40">
        <v>138</v>
      </c>
      <c r="N1268" s="40">
        <v>9857</v>
      </c>
      <c r="O1268" s="42">
        <f t="shared" si="175"/>
        <v>69590.42</v>
      </c>
      <c r="Q1268" s="40">
        <v>585</v>
      </c>
      <c r="R1268" s="42">
        <f t="shared" si="176"/>
        <v>18.74871794871795</v>
      </c>
      <c r="S1268" s="42">
        <f t="shared" si="171"/>
        <v>4130.1000000000004</v>
      </c>
      <c r="T1268" s="40">
        <v>10968</v>
      </c>
      <c r="U1268" s="40">
        <v>570</v>
      </c>
      <c r="W1268" s="40"/>
      <c r="X1268" s="67">
        <f t="shared" si="177"/>
        <v>530</v>
      </c>
      <c r="Y1268" s="42">
        <f t="shared" si="172"/>
        <v>3741.7999999999997</v>
      </c>
      <c r="Z1268" s="42">
        <f t="shared" si="173"/>
        <v>77434.080000000016</v>
      </c>
      <c r="AA1268" s="42">
        <f t="shared" si="174"/>
        <v>7843.660000000018</v>
      </c>
    </row>
    <row r="1269" spans="1:27" hidden="1" x14ac:dyDescent="0.3">
      <c r="A1269" s="40">
        <v>1179</v>
      </c>
      <c r="B1269" s="40" t="s">
        <v>820</v>
      </c>
      <c r="C1269" s="40" t="s">
        <v>1677</v>
      </c>
      <c r="D1269" s="40" t="s">
        <v>822</v>
      </c>
      <c r="E1269" s="40">
        <v>42.1</v>
      </c>
      <c r="F1269" s="38" t="s">
        <v>1981</v>
      </c>
      <c r="G1269" s="38" t="s">
        <v>797</v>
      </c>
      <c r="H1269" s="40">
        <v>35</v>
      </c>
      <c r="I1269" s="48">
        <v>43430</v>
      </c>
      <c r="J1269" s="48">
        <v>43462</v>
      </c>
      <c r="K1269" s="48">
        <v>43569</v>
      </c>
      <c r="L1269" s="40">
        <v>32</v>
      </c>
      <c r="M1269" s="40">
        <v>139</v>
      </c>
      <c r="N1269" s="40">
        <v>9807</v>
      </c>
      <c r="O1269" s="42">
        <f t="shared" si="175"/>
        <v>69237.42</v>
      </c>
      <c r="Q1269" s="40">
        <v>592</v>
      </c>
      <c r="R1269" s="42">
        <f t="shared" si="176"/>
        <v>18.75</v>
      </c>
      <c r="S1269" s="42">
        <f t="shared" si="171"/>
        <v>4179.5199999999995</v>
      </c>
      <c r="T1269" s="40">
        <v>11100</v>
      </c>
      <c r="U1269" s="40">
        <v>572</v>
      </c>
      <c r="W1269" s="40"/>
      <c r="X1269" s="67">
        <f t="shared" si="177"/>
        <v>537</v>
      </c>
      <c r="Y1269" s="42">
        <f t="shared" si="172"/>
        <v>3791.2200000000003</v>
      </c>
      <c r="Z1269" s="42">
        <f t="shared" si="173"/>
        <v>78365.999999999985</v>
      </c>
      <c r="AA1269" s="42">
        <f t="shared" si="174"/>
        <v>9128.5799999999872</v>
      </c>
    </row>
    <row r="1270" spans="1:27" hidden="1" x14ac:dyDescent="0.3">
      <c r="A1270" s="40">
        <v>1180</v>
      </c>
      <c r="B1270" s="40" t="s">
        <v>820</v>
      </c>
      <c r="C1270" s="121" t="s">
        <v>1677</v>
      </c>
      <c r="D1270" s="40" t="s">
        <v>822</v>
      </c>
      <c r="E1270" s="40">
        <v>42.11</v>
      </c>
      <c r="F1270" s="38" t="s">
        <v>1855</v>
      </c>
      <c r="G1270" s="38" t="s">
        <v>798</v>
      </c>
      <c r="H1270" s="40">
        <v>35</v>
      </c>
      <c r="I1270" s="48">
        <v>43428</v>
      </c>
      <c r="J1270" s="48">
        <v>43459</v>
      </c>
      <c r="K1270" s="48">
        <v>43568</v>
      </c>
      <c r="L1270" s="40">
        <v>31</v>
      </c>
      <c r="M1270" s="40">
        <v>140</v>
      </c>
      <c r="N1270" s="40">
        <v>9807</v>
      </c>
      <c r="O1270" s="42">
        <f t="shared" si="175"/>
        <v>69237.42</v>
      </c>
      <c r="Q1270" s="40">
        <v>575</v>
      </c>
      <c r="R1270" s="42">
        <f t="shared" si="176"/>
        <v>18.749565217391304</v>
      </c>
      <c r="S1270" s="42">
        <f t="shared" si="171"/>
        <v>4059.4999999999995</v>
      </c>
      <c r="T1270" s="40">
        <v>10781</v>
      </c>
      <c r="U1270" s="40">
        <v>570</v>
      </c>
      <c r="W1270" s="40"/>
      <c r="X1270" s="67">
        <f t="shared" si="177"/>
        <v>520</v>
      </c>
      <c r="Y1270" s="42">
        <f t="shared" si="172"/>
        <v>3671.2</v>
      </c>
      <c r="Z1270" s="42">
        <f t="shared" si="173"/>
        <v>76113.859999999986</v>
      </c>
      <c r="AA1270" s="42">
        <f t="shared" si="174"/>
        <v>6876.4399999999878</v>
      </c>
    </row>
    <row r="1271" spans="1:27" hidden="1" x14ac:dyDescent="0.3">
      <c r="A1271" s="40">
        <v>1181</v>
      </c>
      <c r="B1271" s="40" t="s">
        <v>820</v>
      </c>
      <c r="C1271" s="121" t="s">
        <v>1677</v>
      </c>
      <c r="D1271" s="40" t="s">
        <v>822</v>
      </c>
      <c r="E1271" s="40">
        <v>42.120000000000097</v>
      </c>
      <c r="F1271" s="38" t="s">
        <v>1856</v>
      </c>
      <c r="G1271" s="38" t="s">
        <v>799</v>
      </c>
      <c r="H1271" s="40">
        <v>35</v>
      </c>
      <c r="I1271" s="48">
        <v>43426</v>
      </c>
      <c r="J1271" s="48">
        <v>43457</v>
      </c>
      <c r="K1271" s="48">
        <v>43569</v>
      </c>
      <c r="L1271" s="40">
        <v>31</v>
      </c>
      <c r="M1271" s="40">
        <v>143</v>
      </c>
      <c r="N1271" s="40">
        <v>9757</v>
      </c>
      <c r="O1271" s="42">
        <f t="shared" si="175"/>
        <v>68884.42</v>
      </c>
      <c r="Q1271" s="40">
        <v>690</v>
      </c>
      <c r="R1271" s="42">
        <f t="shared" si="176"/>
        <v>16.031884057971016</v>
      </c>
      <c r="S1271" s="42">
        <f t="shared" si="171"/>
        <v>4871.4000000000005</v>
      </c>
      <c r="T1271" s="40">
        <v>11062</v>
      </c>
      <c r="U1271" s="40">
        <v>582</v>
      </c>
      <c r="W1271" s="40"/>
      <c r="X1271" s="67">
        <f t="shared" si="177"/>
        <v>635</v>
      </c>
      <c r="Y1271" s="42">
        <f t="shared" si="172"/>
        <v>4483.0999999999995</v>
      </c>
      <c r="Z1271" s="42">
        <f t="shared" si="173"/>
        <v>78097.720000000016</v>
      </c>
      <c r="AA1271" s="42">
        <f t="shared" si="174"/>
        <v>9213.3000000000175</v>
      </c>
    </row>
    <row r="1272" spans="1:27" hidden="1" x14ac:dyDescent="0.3">
      <c r="A1272" s="40">
        <v>1182</v>
      </c>
      <c r="B1272" s="40" t="s">
        <v>820</v>
      </c>
      <c r="C1272" s="121" t="s">
        <v>1677</v>
      </c>
      <c r="D1272" s="40" t="s">
        <v>822</v>
      </c>
      <c r="E1272" s="40">
        <v>42.130000000000102</v>
      </c>
      <c r="F1272" s="38" t="s">
        <v>1857</v>
      </c>
      <c r="G1272" s="38" t="s">
        <v>787</v>
      </c>
      <c r="H1272" s="40">
        <v>35</v>
      </c>
      <c r="I1272" s="48">
        <v>43428</v>
      </c>
      <c r="J1272" s="48">
        <v>43460</v>
      </c>
      <c r="K1272" s="48">
        <v>43570</v>
      </c>
      <c r="L1272" s="40">
        <v>32</v>
      </c>
      <c r="M1272" s="40">
        <v>142</v>
      </c>
      <c r="N1272" s="40">
        <v>9557</v>
      </c>
      <c r="O1272" s="42">
        <f t="shared" si="175"/>
        <v>67472.42</v>
      </c>
      <c r="Q1272" s="40">
        <v>595</v>
      </c>
      <c r="R1272" s="42">
        <f t="shared" si="176"/>
        <v>18.749579831932774</v>
      </c>
      <c r="S1272" s="42">
        <f t="shared" si="171"/>
        <v>4200.7</v>
      </c>
      <c r="T1272" s="40">
        <v>11156</v>
      </c>
      <c r="U1272" s="40">
        <v>582</v>
      </c>
      <c r="W1272" s="40"/>
      <c r="X1272" s="67">
        <f t="shared" si="177"/>
        <v>540</v>
      </c>
      <c r="Y1272" s="42">
        <f t="shared" si="172"/>
        <v>3812.4</v>
      </c>
      <c r="Z1272" s="42">
        <f t="shared" si="173"/>
        <v>78761.36</v>
      </c>
      <c r="AA1272" s="42">
        <f t="shared" si="174"/>
        <v>11288.940000000002</v>
      </c>
    </row>
    <row r="1273" spans="1:27" hidden="1" x14ac:dyDescent="0.3">
      <c r="A1273" s="40">
        <v>1183</v>
      </c>
      <c r="B1273" s="40" t="s">
        <v>820</v>
      </c>
      <c r="C1273" s="121" t="s">
        <v>1677</v>
      </c>
      <c r="D1273" s="40" t="s">
        <v>822</v>
      </c>
      <c r="E1273" s="40">
        <v>42.1400000000001</v>
      </c>
      <c r="F1273" s="38" t="s">
        <v>1850</v>
      </c>
      <c r="G1273" s="38" t="s">
        <v>800</v>
      </c>
      <c r="H1273" s="40">
        <v>35</v>
      </c>
      <c r="I1273" s="48">
        <v>43432</v>
      </c>
      <c r="J1273" s="48">
        <v>43464</v>
      </c>
      <c r="K1273" s="48">
        <v>43570</v>
      </c>
      <c r="L1273" s="40">
        <v>32</v>
      </c>
      <c r="M1273" s="40">
        <v>138</v>
      </c>
      <c r="N1273" s="40">
        <v>9507</v>
      </c>
      <c r="O1273" s="42">
        <f t="shared" si="175"/>
        <v>67119.42</v>
      </c>
      <c r="Q1273" s="40">
        <v>580</v>
      </c>
      <c r="R1273" s="42">
        <f t="shared" si="176"/>
        <v>18.75</v>
      </c>
      <c r="S1273" s="42">
        <f t="shared" si="171"/>
        <v>4094.8</v>
      </c>
      <c r="T1273" s="40">
        <v>10875</v>
      </c>
      <c r="U1273" s="40">
        <v>578</v>
      </c>
      <c r="W1273" s="40"/>
      <c r="X1273" s="67">
        <f t="shared" si="177"/>
        <v>525</v>
      </c>
      <c r="Y1273" s="42">
        <f t="shared" si="172"/>
        <v>3706.5</v>
      </c>
      <c r="Z1273" s="42">
        <f t="shared" si="173"/>
        <v>76777.5</v>
      </c>
      <c r="AA1273" s="42">
        <f t="shared" si="174"/>
        <v>9658.0800000000017</v>
      </c>
    </row>
    <row r="1274" spans="1:27" hidden="1" x14ac:dyDescent="0.3">
      <c r="A1274" s="40">
        <v>1184</v>
      </c>
      <c r="B1274" s="40" t="s">
        <v>820</v>
      </c>
      <c r="C1274" s="121" t="s">
        <v>1677</v>
      </c>
      <c r="D1274" s="40" t="s">
        <v>822</v>
      </c>
      <c r="E1274" s="40">
        <v>42.150000000000098</v>
      </c>
      <c r="F1274" s="38" t="s">
        <v>1982</v>
      </c>
      <c r="G1274" s="38" t="s">
        <v>801</v>
      </c>
      <c r="H1274" s="40">
        <v>35</v>
      </c>
      <c r="I1274" s="48">
        <v>43430</v>
      </c>
      <c r="J1274" s="48">
        <v>43462</v>
      </c>
      <c r="K1274" s="48">
        <v>43568</v>
      </c>
      <c r="L1274" s="40">
        <v>32</v>
      </c>
      <c r="M1274" s="40">
        <v>138</v>
      </c>
      <c r="N1274" s="40">
        <v>9707</v>
      </c>
      <c r="O1274" s="42">
        <f t="shared" si="175"/>
        <v>68531.42</v>
      </c>
      <c r="Q1274" s="40">
        <v>587</v>
      </c>
      <c r="R1274" s="42">
        <f t="shared" si="176"/>
        <v>18.749574105621807</v>
      </c>
      <c r="S1274" s="42">
        <f t="shared" si="171"/>
        <v>4144.22</v>
      </c>
      <c r="T1274" s="40">
        <v>11006</v>
      </c>
      <c r="U1274" s="40">
        <v>581</v>
      </c>
      <c r="W1274" s="40"/>
      <c r="X1274" s="67">
        <f t="shared" si="177"/>
        <v>532</v>
      </c>
      <c r="Y1274" s="42">
        <f t="shared" si="172"/>
        <v>3755.9199999999996</v>
      </c>
      <c r="Z1274" s="42">
        <f t="shared" si="173"/>
        <v>77702.360000000015</v>
      </c>
      <c r="AA1274" s="42">
        <f t="shared" si="174"/>
        <v>9170.9400000000169</v>
      </c>
    </row>
    <row r="1275" spans="1:27" hidden="1" x14ac:dyDescent="0.3">
      <c r="A1275" s="40">
        <v>1185</v>
      </c>
      <c r="B1275" s="40" t="s">
        <v>820</v>
      </c>
      <c r="C1275" s="121" t="s">
        <v>1677</v>
      </c>
      <c r="D1275" s="40" t="s">
        <v>822</v>
      </c>
      <c r="E1275" s="40">
        <v>42.160000000000103</v>
      </c>
      <c r="F1275" s="38" t="s">
        <v>1844</v>
      </c>
      <c r="G1275" s="38" t="s">
        <v>787</v>
      </c>
      <c r="H1275" s="40">
        <v>35</v>
      </c>
      <c r="I1275" s="48">
        <v>43432</v>
      </c>
      <c r="J1275" s="48">
        <v>43463</v>
      </c>
      <c r="K1275" s="48">
        <v>43570</v>
      </c>
      <c r="L1275" s="40">
        <v>31</v>
      </c>
      <c r="M1275" s="40">
        <v>138</v>
      </c>
      <c r="N1275" s="40">
        <v>9407</v>
      </c>
      <c r="O1275" s="42">
        <f t="shared" si="175"/>
        <v>66413.42</v>
      </c>
      <c r="Q1275" s="40">
        <v>582</v>
      </c>
      <c r="R1275" s="42">
        <f t="shared" si="176"/>
        <v>18.749140893470791</v>
      </c>
      <c r="S1275" s="42">
        <f t="shared" si="171"/>
        <v>4108.92</v>
      </c>
      <c r="T1275" s="40">
        <v>10912</v>
      </c>
      <c r="U1275" s="40">
        <v>578</v>
      </c>
      <c r="W1275" s="40"/>
      <c r="X1275" s="67">
        <f t="shared" si="177"/>
        <v>527</v>
      </c>
      <c r="Y1275" s="42">
        <f t="shared" si="172"/>
        <v>3720.62</v>
      </c>
      <c r="Z1275" s="42">
        <f t="shared" si="173"/>
        <v>77038.720000000001</v>
      </c>
      <c r="AA1275" s="42">
        <f t="shared" si="174"/>
        <v>10625.300000000003</v>
      </c>
    </row>
    <row r="1276" spans="1:27" hidden="1" x14ac:dyDescent="0.3">
      <c r="A1276" s="40">
        <v>1186</v>
      </c>
      <c r="B1276" s="40" t="s">
        <v>820</v>
      </c>
      <c r="C1276" s="121" t="s">
        <v>1677</v>
      </c>
      <c r="D1276" s="40" t="s">
        <v>822</v>
      </c>
      <c r="E1276" s="40">
        <v>42.170000000000101</v>
      </c>
      <c r="F1276" s="38" t="s">
        <v>1845</v>
      </c>
      <c r="G1276" s="38" t="s">
        <v>788</v>
      </c>
      <c r="H1276" s="40">
        <v>35</v>
      </c>
      <c r="I1276" s="48">
        <v>43431</v>
      </c>
      <c r="J1276" s="48">
        <v>43463</v>
      </c>
      <c r="K1276" s="48">
        <v>43569</v>
      </c>
      <c r="L1276" s="40">
        <v>32</v>
      </c>
      <c r="M1276" s="40">
        <v>138</v>
      </c>
      <c r="N1276" s="40">
        <v>9707</v>
      </c>
      <c r="O1276" s="42">
        <f t="shared" si="175"/>
        <v>68531.42</v>
      </c>
      <c r="Q1276" s="40">
        <v>575</v>
      </c>
      <c r="R1276" s="42">
        <f t="shared" si="176"/>
        <v>1.3582608695652174</v>
      </c>
      <c r="S1276" s="42">
        <f t="shared" si="171"/>
        <v>4059.4999999999995</v>
      </c>
      <c r="T1276" s="40">
        <v>781</v>
      </c>
      <c r="U1276" s="40">
        <v>572</v>
      </c>
      <c r="W1276" s="40"/>
      <c r="X1276" s="67">
        <f t="shared" si="177"/>
        <v>520</v>
      </c>
      <c r="Y1276" s="42">
        <f t="shared" si="172"/>
        <v>3671.2</v>
      </c>
      <c r="Z1276" s="42">
        <f t="shared" si="173"/>
        <v>5513.86</v>
      </c>
      <c r="AA1276" s="42">
        <f t="shared" si="174"/>
        <v>-63017.56</v>
      </c>
    </row>
    <row r="1277" spans="1:27" hidden="1" x14ac:dyDescent="0.3">
      <c r="A1277" s="40">
        <v>1187</v>
      </c>
      <c r="B1277" s="40" t="s">
        <v>820</v>
      </c>
      <c r="C1277" s="121" t="s">
        <v>1677</v>
      </c>
      <c r="D1277" s="40" t="s">
        <v>822</v>
      </c>
      <c r="E1277" s="40">
        <v>42.180000000000099</v>
      </c>
      <c r="F1277" s="38" t="s">
        <v>1846</v>
      </c>
      <c r="G1277" s="38" t="s">
        <v>789</v>
      </c>
      <c r="H1277" s="40">
        <v>35</v>
      </c>
      <c r="I1277" s="48">
        <v>43432</v>
      </c>
      <c r="J1277" s="48">
        <v>43464</v>
      </c>
      <c r="K1277" s="48">
        <v>43570</v>
      </c>
      <c r="L1277" s="40">
        <v>32</v>
      </c>
      <c r="M1277" s="40">
        <v>138</v>
      </c>
      <c r="N1277" s="40">
        <v>9607</v>
      </c>
      <c r="O1277" s="42">
        <f t="shared" si="175"/>
        <v>67825.42</v>
      </c>
      <c r="Q1277" s="40">
        <v>586</v>
      </c>
      <c r="R1277" s="42">
        <f t="shared" si="176"/>
        <v>18.733788395904437</v>
      </c>
      <c r="S1277" s="42">
        <f t="shared" si="171"/>
        <v>4137.16</v>
      </c>
      <c r="T1277" s="40">
        <v>10978</v>
      </c>
      <c r="U1277" s="40">
        <v>577</v>
      </c>
      <c r="W1277" s="40"/>
      <c r="X1277" s="67">
        <f t="shared" si="177"/>
        <v>531</v>
      </c>
      <c r="Y1277" s="42">
        <f t="shared" si="172"/>
        <v>3748.8599999999997</v>
      </c>
      <c r="Z1277" s="42">
        <f t="shared" si="173"/>
        <v>77504.679999999993</v>
      </c>
      <c r="AA1277" s="42">
        <f t="shared" si="174"/>
        <v>9679.2599999999948</v>
      </c>
    </row>
    <row r="1278" spans="1:27" hidden="1" x14ac:dyDescent="0.3">
      <c r="A1278" s="40">
        <v>1188</v>
      </c>
      <c r="B1278" s="40" t="s">
        <v>820</v>
      </c>
      <c r="C1278" s="121" t="s">
        <v>1677</v>
      </c>
      <c r="D1278" s="40" t="s">
        <v>822</v>
      </c>
      <c r="E1278" s="40">
        <v>42.190000000000097</v>
      </c>
      <c r="F1278" s="38" t="s">
        <v>1846</v>
      </c>
      <c r="G1278" s="38" t="s">
        <v>789</v>
      </c>
      <c r="H1278" s="40">
        <v>35</v>
      </c>
      <c r="I1278" s="48">
        <v>43430</v>
      </c>
      <c r="J1278" s="48">
        <v>43463</v>
      </c>
      <c r="K1278" s="48">
        <v>43569</v>
      </c>
      <c r="L1278" s="40">
        <v>33</v>
      </c>
      <c r="M1278" s="40">
        <v>139</v>
      </c>
      <c r="N1278" s="40">
        <v>9457</v>
      </c>
      <c r="O1278" s="42">
        <f t="shared" si="175"/>
        <v>66766.42</v>
      </c>
      <c r="Q1278" s="40">
        <v>578</v>
      </c>
      <c r="R1278" s="42">
        <f t="shared" si="176"/>
        <v>18.749134948096884</v>
      </c>
      <c r="S1278" s="42">
        <f t="shared" si="171"/>
        <v>4080.6800000000003</v>
      </c>
      <c r="T1278" s="40">
        <v>10837</v>
      </c>
      <c r="U1278" s="40">
        <v>572</v>
      </c>
      <c r="W1278" s="40"/>
      <c r="X1278" s="67">
        <f t="shared" si="177"/>
        <v>523</v>
      </c>
      <c r="Y1278" s="42">
        <f t="shared" si="172"/>
        <v>3692.38</v>
      </c>
      <c r="Z1278" s="42">
        <f t="shared" si="173"/>
        <v>76509.22</v>
      </c>
      <c r="AA1278" s="42">
        <f t="shared" si="174"/>
        <v>9742.8000000000029</v>
      </c>
    </row>
    <row r="1279" spans="1:27" hidden="1" x14ac:dyDescent="0.3">
      <c r="A1279" s="40">
        <v>1189</v>
      </c>
      <c r="B1279" s="40" t="s">
        <v>820</v>
      </c>
      <c r="C1279" s="121" t="s">
        <v>1677</v>
      </c>
      <c r="D1279" s="40" t="s">
        <v>822</v>
      </c>
      <c r="E1279" s="40">
        <v>42.200000000000102</v>
      </c>
      <c r="F1279" s="38" t="s">
        <v>1847</v>
      </c>
      <c r="G1279" s="38" t="s">
        <v>790</v>
      </c>
      <c r="H1279" s="40">
        <v>35</v>
      </c>
      <c r="I1279" s="48">
        <v>43428</v>
      </c>
      <c r="J1279" s="48">
        <v>43459</v>
      </c>
      <c r="K1279" s="48">
        <v>43568</v>
      </c>
      <c r="L1279" s="40">
        <v>31</v>
      </c>
      <c r="M1279" s="40">
        <v>140</v>
      </c>
      <c r="N1279" s="40">
        <v>9657</v>
      </c>
      <c r="O1279" s="42">
        <f t="shared" si="175"/>
        <v>68178.42</v>
      </c>
      <c r="Q1279" s="40">
        <v>590</v>
      </c>
      <c r="R1279" s="42">
        <f t="shared" si="176"/>
        <v>18.908474576271185</v>
      </c>
      <c r="S1279" s="42">
        <f t="shared" si="171"/>
        <v>4165.3999999999996</v>
      </c>
      <c r="T1279" s="40">
        <v>11156</v>
      </c>
      <c r="U1279" s="40">
        <v>560</v>
      </c>
      <c r="W1279" s="40"/>
      <c r="X1279" s="67">
        <f t="shared" si="177"/>
        <v>535</v>
      </c>
      <c r="Y1279" s="42">
        <f t="shared" si="172"/>
        <v>3777.1</v>
      </c>
      <c r="Z1279" s="42">
        <f t="shared" si="173"/>
        <v>78761.359999999986</v>
      </c>
      <c r="AA1279" s="42">
        <f t="shared" si="174"/>
        <v>10582.939999999988</v>
      </c>
    </row>
    <row r="1280" spans="1:27" hidden="1" x14ac:dyDescent="0.3">
      <c r="A1280" s="40">
        <v>1190</v>
      </c>
      <c r="B1280" s="40" t="s">
        <v>820</v>
      </c>
      <c r="C1280" s="121" t="s">
        <v>1677</v>
      </c>
      <c r="D1280" s="40" t="s">
        <v>822</v>
      </c>
      <c r="E1280" s="40">
        <v>42.2100000000001</v>
      </c>
      <c r="F1280" s="38" t="s">
        <v>1848</v>
      </c>
      <c r="G1280" s="38" t="s">
        <v>791</v>
      </c>
      <c r="H1280" s="40">
        <v>35</v>
      </c>
      <c r="I1280" s="48">
        <v>43426</v>
      </c>
      <c r="J1280" s="48">
        <v>43460</v>
      </c>
      <c r="K1280" s="48">
        <v>43568</v>
      </c>
      <c r="L1280" s="40">
        <v>34</v>
      </c>
      <c r="M1280" s="40">
        <v>142</v>
      </c>
      <c r="N1280" s="40">
        <v>9757</v>
      </c>
      <c r="O1280" s="42">
        <f t="shared" si="175"/>
        <v>68884.42</v>
      </c>
      <c r="Q1280" s="40">
        <v>587</v>
      </c>
      <c r="R1280" s="42">
        <f t="shared" si="176"/>
        <v>18.749574105621807</v>
      </c>
      <c r="S1280" s="42">
        <f t="shared" si="171"/>
        <v>4144.22</v>
      </c>
      <c r="T1280" s="40">
        <v>11006</v>
      </c>
      <c r="U1280" s="40">
        <v>567</v>
      </c>
      <c r="W1280" s="40"/>
      <c r="X1280" s="67">
        <f t="shared" si="177"/>
        <v>532</v>
      </c>
      <c r="Y1280" s="42">
        <f t="shared" si="172"/>
        <v>3755.9199999999996</v>
      </c>
      <c r="Z1280" s="42">
        <f t="shared" si="173"/>
        <v>77702.360000000015</v>
      </c>
      <c r="AA1280" s="42">
        <f t="shared" si="174"/>
        <v>8817.9400000000169</v>
      </c>
    </row>
    <row r="1281" spans="1:27" hidden="1" x14ac:dyDescent="0.3">
      <c r="A1281" s="40">
        <v>1191</v>
      </c>
      <c r="B1281" s="40" t="s">
        <v>820</v>
      </c>
      <c r="C1281" s="121" t="s">
        <v>1677</v>
      </c>
      <c r="D1281" s="40" t="s">
        <v>822</v>
      </c>
      <c r="E1281" s="40">
        <v>42.220000000000098</v>
      </c>
      <c r="F1281" s="38" t="s">
        <v>1849</v>
      </c>
      <c r="G1281" s="38" t="s">
        <v>792</v>
      </c>
      <c r="H1281" s="40">
        <v>35</v>
      </c>
      <c r="I1281" s="48">
        <v>43429</v>
      </c>
      <c r="J1281" s="48">
        <v>43461</v>
      </c>
      <c r="K1281" s="48">
        <v>43569</v>
      </c>
      <c r="L1281" s="40">
        <v>32</v>
      </c>
      <c r="M1281" s="40">
        <v>140</v>
      </c>
      <c r="N1281" s="40">
        <v>9507</v>
      </c>
      <c r="O1281" s="42">
        <f t="shared" si="175"/>
        <v>67119.42</v>
      </c>
      <c r="Q1281" s="40">
        <v>588</v>
      </c>
      <c r="R1281" s="42">
        <f t="shared" si="176"/>
        <v>18.75</v>
      </c>
      <c r="S1281" s="42">
        <f t="shared" si="171"/>
        <v>4151.28</v>
      </c>
      <c r="T1281" s="40">
        <v>11025</v>
      </c>
      <c r="U1281" s="40">
        <v>579</v>
      </c>
      <c r="W1281" s="40"/>
      <c r="X1281" s="67">
        <f t="shared" si="177"/>
        <v>533</v>
      </c>
      <c r="Y1281" s="42">
        <f t="shared" si="172"/>
        <v>3762.9799999999996</v>
      </c>
      <c r="Z1281" s="42">
        <f t="shared" si="173"/>
        <v>77836.5</v>
      </c>
      <c r="AA1281" s="42">
        <f t="shared" si="174"/>
        <v>10717.080000000002</v>
      </c>
    </row>
    <row r="1282" spans="1:27" hidden="1" x14ac:dyDescent="0.3">
      <c r="A1282" s="40">
        <v>1192</v>
      </c>
      <c r="B1282" s="40" t="s">
        <v>820</v>
      </c>
      <c r="C1282" s="121" t="s">
        <v>1677</v>
      </c>
      <c r="D1282" s="40" t="s">
        <v>822</v>
      </c>
      <c r="E1282" s="40">
        <v>42.230000000000103</v>
      </c>
      <c r="F1282" s="38" t="s">
        <v>1850</v>
      </c>
      <c r="G1282" s="38" t="s">
        <v>787</v>
      </c>
      <c r="H1282" s="40">
        <v>35</v>
      </c>
      <c r="I1282" s="48">
        <v>43426</v>
      </c>
      <c r="J1282" s="48">
        <v>43459</v>
      </c>
      <c r="K1282" s="48">
        <v>43569</v>
      </c>
      <c r="L1282" s="40">
        <v>33</v>
      </c>
      <c r="M1282" s="40">
        <v>143</v>
      </c>
      <c r="N1282" s="40">
        <v>9407</v>
      </c>
      <c r="O1282" s="42">
        <f t="shared" si="175"/>
        <v>66413.42</v>
      </c>
      <c r="Q1282" s="40">
        <v>582</v>
      </c>
      <c r="R1282" s="42">
        <f t="shared" si="176"/>
        <v>18.749140893470791</v>
      </c>
      <c r="S1282" s="42">
        <f t="shared" ref="S1282:S1345" si="178">(Q1282/H1282)*247.1</f>
        <v>4108.92</v>
      </c>
      <c r="T1282" s="40">
        <v>10912</v>
      </c>
      <c r="U1282" s="40">
        <v>576</v>
      </c>
      <c r="W1282" s="40"/>
      <c r="X1282" s="67">
        <f t="shared" si="177"/>
        <v>527</v>
      </c>
      <c r="Y1282" s="42">
        <f t="shared" ref="Y1282:Y1345" si="179">(X1282/H1282)*247.1</f>
        <v>3720.62</v>
      </c>
      <c r="Z1282" s="42">
        <f t="shared" ref="Z1282:Z1345" si="180">S1282*R1282</f>
        <v>77038.720000000001</v>
      </c>
      <c r="AA1282" s="42">
        <f t="shared" ref="AA1282:AA1345" si="181">Z1282-O1282</f>
        <v>10625.300000000003</v>
      </c>
    </row>
    <row r="1283" spans="1:27" hidden="1" x14ac:dyDescent="0.3">
      <c r="A1283" s="40">
        <v>1193</v>
      </c>
      <c r="B1283" s="40" t="s">
        <v>820</v>
      </c>
      <c r="C1283" s="121" t="s">
        <v>1677</v>
      </c>
      <c r="D1283" s="40" t="s">
        <v>822</v>
      </c>
      <c r="E1283" s="40">
        <v>42.240000000000101</v>
      </c>
      <c r="F1283" s="38" t="s">
        <v>1844</v>
      </c>
      <c r="G1283" s="38" t="s">
        <v>787</v>
      </c>
      <c r="H1283" s="40">
        <v>35</v>
      </c>
      <c r="I1283" s="48">
        <v>43428</v>
      </c>
      <c r="J1283" s="48">
        <v>43460</v>
      </c>
      <c r="K1283" s="48">
        <v>43569</v>
      </c>
      <c r="L1283" s="40">
        <v>32</v>
      </c>
      <c r="M1283" s="40">
        <v>141</v>
      </c>
      <c r="N1283" s="40">
        <v>9507</v>
      </c>
      <c r="O1283" s="42">
        <f t="shared" si="175"/>
        <v>67119.42</v>
      </c>
      <c r="Q1283" s="40">
        <v>581</v>
      </c>
      <c r="R1283" s="42">
        <f t="shared" si="176"/>
        <v>18.748709122203099</v>
      </c>
      <c r="S1283" s="42">
        <f t="shared" si="178"/>
        <v>4101.8600000000006</v>
      </c>
      <c r="T1283" s="40">
        <v>10893</v>
      </c>
      <c r="U1283" s="40">
        <v>578</v>
      </c>
      <c r="W1283" s="40"/>
      <c r="X1283" s="67">
        <f t="shared" si="177"/>
        <v>526</v>
      </c>
      <c r="Y1283" s="42">
        <f t="shared" si="179"/>
        <v>3713.56</v>
      </c>
      <c r="Z1283" s="42">
        <f t="shared" si="180"/>
        <v>76904.580000000016</v>
      </c>
      <c r="AA1283" s="42">
        <f t="shared" si="181"/>
        <v>9785.160000000018</v>
      </c>
    </row>
    <row r="1284" spans="1:27" hidden="1" x14ac:dyDescent="0.3">
      <c r="A1284" s="40">
        <v>1194</v>
      </c>
      <c r="B1284" s="40" t="s">
        <v>820</v>
      </c>
      <c r="C1284" s="121" t="s">
        <v>1677</v>
      </c>
      <c r="D1284" s="40" t="s">
        <v>822</v>
      </c>
      <c r="E1284" s="40">
        <v>42.250000000000099</v>
      </c>
      <c r="F1284" s="38" t="s">
        <v>1851</v>
      </c>
      <c r="G1284" s="38" t="s">
        <v>793</v>
      </c>
      <c r="H1284" s="40">
        <v>35</v>
      </c>
      <c r="I1284" s="48">
        <v>43430</v>
      </c>
      <c r="J1284" s="48">
        <v>43462</v>
      </c>
      <c r="K1284" s="48">
        <v>43570</v>
      </c>
      <c r="L1284" s="40">
        <v>32</v>
      </c>
      <c r="M1284" s="40">
        <v>140</v>
      </c>
      <c r="N1284" s="40">
        <v>9657</v>
      </c>
      <c r="O1284" s="42">
        <f t="shared" si="175"/>
        <v>68178.42</v>
      </c>
      <c r="Q1284" s="40">
        <v>590</v>
      </c>
      <c r="R1284" s="42">
        <f t="shared" si="176"/>
        <v>18.732203389830509</v>
      </c>
      <c r="S1284" s="42">
        <f t="shared" si="178"/>
        <v>4165.3999999999996</v>
      </c>
      <c r="T1284" s="40">
        <v>11052</v>
      </c>
      <c r="U1284" s="40">
        <v>579</v>
      </c>
      <c r="W1284" s="40"/>
      <c r="X1284" s="67">
        <f t="shared" si="177"/>
        <v>535</v>
      </c>
      <c r="Y1284" s="42">
        <f t="shared" si="179"/>
        <v>3777.1</v>
      </c>
      <c r="Z1284" s="42">
        <f t="shared" si="180"/>
        <v>78027.12</v>
      </c>
      <c r="AA1284" s="42">
        <f t="shared" si="181"/>
        <v>9848.6999999999971</v>
      </c>
    </row>
    <row r="1285" spans="1:27" hidden="1" x14ac:dyDescent="0.3">
      <c r="A1285" s="40">
        <v>1195</v>
      </c>
      <c r="B1285" s="40" t="s">
        <v>820</v>
      </c>
      <c r="C1285" s="121" t="s">
        <v>1677</v>
      </c>
      <c r="D1285" s="40" t="s">
        <v>822</v>
      </c>
      <c r="E1285" s="40">
        <v>42.260000000000097</v>
      </c>
      <c r="F1285" s="38" t="s">
        <v>1852</v>
      </c>
      <c r="G1285" s="38" t="s">
        <v>794</v>
      </c>
      <c r="H1285" s="40">
        <v>35</v>
      </c>
      <c r="I1285" s="48">
        <v>43427</v>
      </c>
      <c r="J1285" s="48">
        <v>43460</v>
      </c>
      <c r="K1285" s="48">
        <v>43570</v>
      </c>
      <c r="L1285" s="40">
        <v>33</v>
      </c>
      <c r="M1285" s="40">
        <v>143</v>
      </c>
      <c r="N1285" s="40">
        <v>9707</v>
      </c>
      <c r="O1285" s="42">
        <f t="shared" si="175"/>
        <v>68531.42</v>
      </c>
      <c r="Q1285" s="40">
        <v>587</v>
      </c>
      <c r="R1285" s="42">
        <f t="shared" si="176"/>
        <v>18.749574105621807</v>
      </c>
      <c r="S1285" s="42">
        <f t="shared" si="178"/>
        <v>4144.22</v>
      </c>
      <c r="T1285" s="40">
        <v>11006</v>
      </c>
      <c r="U1285" s="40">
        <v>578</v>
      </c>
      <c r="W1285" s="40"/>
      <c r="X1285" s="67">
        <f t="shared" si="177"/>
        <v>532</v>
      </c>
      <c r="Y1285" s="42">
        <f t="shared" si="179"/>
        <v>3755.9199999999996</v>
      </c>
      <c r="Z1285" s="42">
        <f t="shared" si="180"/>
        <v>77702.360000000015</v>
      </c>
      <c r="AA1285" s="42">
        <f t="shared" si="181"/>
        <v>9170.9400000000169</v>
      </c>
    </row>
    <row r="1286" spans="1:27" hidden="1" x14ac:dyDescent="0.3">
      <c r="A1286" s="40">
        <v>1255</v>
      </c>
      <c r="B1286" s="40" t="s">
        <v>1690</v>
      </c>
      <c r="C1286" s="121" t="s">
        <v>1691</v>
      </c>
      <c r="D1286" s="40" t="s">
        <v>1692</v>
      </c>
      <c r="E1286" s="40">
        <v>104.02</v>
      </c>
      <c r="F1286" s="38" t="s">
        <v>1855</v>
      </c>
      <c r="G1286" s="38" t="s">
        <v>798</v>
      </c>
      <c r="H1286" s="40">
        <v>35</v>
      </c>
      <c r="I1286" s="48">
        <v>43432</v>
      </c>
      <c r="J1286" s="48">
        <v>43477</v>
      </c>
      <c r="K1286" s="48">
        <v>43578</v>
      </c>
      <c r="L1286" s="40">
        <v>45</v>
      </c>
      <c r="M1286" s="40">
        <v>146</v>
      </c>
      <c r="N1286" s="40">
        <v>9907</v>
      </c>
      <c r="O1286" s="42">
        <f t="shared" si="175"/>
        <v>69943.42</v>
      </c>
      <c r="Q1286" s="40">
        <v>215</v>
      </c>
      <c r="R1286" s="42">
        <f t="shared" ca="1" si="176"/>
        <v>17</v>
      </c>
      <c r="S1286" s="42">
        <f t="shared" si="178"/>
        <v>1517.9</v>
      </c>
      <c r="T1286" s="40">
        <f t="shared" ref="T1286:T1316" ca="1" si="182">Q1286*R1286</f>
        <v>3655</v>
      </c>
      <c r="U1286" s="40">
        <v>3145</v>
      </c>
      <c r="W1286" s="40"/>
      <c r="X1286" s="67">
        <f t="shared" si="177"/>
        <v>160</v>
      </c>
      <c r="Y1286" s="42">
        <f t="shared" si="179"/>
        <v>1129.5999999999999</v>
      </c>
      <c r="Z1286" s="42">
        <f t="shared" ca="1" si="180"/>
        <v>78930.8</v>
      </c>
      <c r="AA1286" s="42">
        <f t="shared" ca="1" si="181"/>
        <v>16802.80000000001</v>
      </c>
    </row>
    <row r="1287" spans="1:27" hidden="1" x14ac:dyDescent="0.3">
      <c r="A1287" s="40">
        <v>1256</v>
      </c>
      <c r="B1287" s="40" t="s">
        <v>1690</v>
      </c>
      <c r="C1287" s="121" t="s">
        <v>1691</v>
      </c>
      <c r="D1287" s="40" t="s">
        <v>1692</v>
      </c>
      <c r="E1287" s="40">
        <v>104.03</v>
      </c>
      <c r="F1287" s="38" t="s">
        <v>1856</v>
      </c>
      <c r="G1287" s="38" t="s">
        <v>799</v>
      </c>
      <c r="H1287" s="40">
        <v>35</v>
      </c>
      <c r="I1287" s="48">
        <v>43438</v>
      </c>
      <c r="J1287" s="48">
        <v>43484</v>
      </c>
      <c r="K1287" s="48">
        <v>43578</v>
      </c>
      <c r="L1287" s="40">
        <v>46</v>
      </c>
      <c r="M1287" s="40">
        <v>140</v>
      </c>
      <c r="N1287" s="40">
        <v>8607</v>
      </c>
      <c r="O1287" s="42">
        <f t="shared" si="175"/>
        <v>60765.42</v>
      </c>
      <c r="Q1287" s="40">
        <v>245</v>
      </c>
      <c r="R1287" s="42">
        <f t="shared" ca="1" si="176"/>
        <v>17</v>
      </c>
      <c r="S1287" s="42">
        <f t="shared" si="178"/>
        <v>1729.7</v>
      </c>
      <c r="T1287" s="40">
        <f t="shared" ca="1" si="182"/>
        <v>4287.5</v>
      </c>
      <c r="U1287" s="40">
        <v>2975</v>
      </c>
      <c r="W1287" s="40"/>
      <c r="X1287" s="67">
        <f t="shared" si="177"/>
        <v>190</v>
      </c>
      <c r="Y1287" s="42">
        <f t="shared" si="179"/>
        <v>1341.4</v>
      </c>
      <c r="Z1287" s="42">
        <f t="shared" ca="1" si="180"/>
        <v>78930.8</v>
      </c>
      <c r="AA1287" s="42">
        <f t="shared" ca="1" si="181"/>
        <v>16802.80000000001</v>
      </c>
    </row>
    <row r="1288" spans="1:27" hidden="1" x14ac:dyDescent="0.3">
      <c r="A1288" s="40">
        <v>1257</v>
      </c>
      <c r="B1288" s="40" t="s">
        <v>1690</v>
      </c>
      <c r="C1288" s="121" t="s">
        <v>1691</v>
      </c>
      <c r="D1288" s="40" t="s">
        <v>1692</v>
      </c>
      <c r="E1288" s="40">
        <v>104.05</v>
      </c>
      <c r="F1288" s="38" t="s">
        <v>1857</v>
      </c>
      <c r="G1288" s="38" t="s">
        <v>787</v>
      </c>
      <c r="H1288" s="40">
        <v>35</v>
      </c>
      <c r="I1288" s="48">
        <v>43424</v>
      </c>
      <c r="J1288" s="48">
        <v>43469</v>
      </c>
      <c r="K1288" s="48">
        <v>43564</v>
      </c>
      <c r="L1288" s="40">
        <v>45</v>
      </c>
      <c r="M1288" s="40">
        <v>140</v>
      </c>
      <c r="N1288" s="40">
        <v>7897</v>
      </c>
      <c r="O1288" s="42">
        <f t="shared" si="175"/>
        <v>55752.82</v>
      </c>
      <c r="Q1288" s="40">
        <v>167</v>
      </c>
      <c r="R1288" s="42">
        <f t="shared" ca="1" si="176"/>
        <v>17</v>
      </c>
      <c r="S1288" s="42">
        <f t="shared" si="178"/>
        <v>1179.02</v>
      </c>
      <c r="T1288" s="40">
        <f t="shared" ca="1" si="182"/>
        <v>2922.5</v>
      </c>
      <c r="U1288" s="40">
        <v>2362.5</v>
      </c>
      <c r="W1288" s="40"/>
      <c r="X1288" s="67">
        <f t="shared" si="177"/>
        <v>112</v>
      </c>
      <c r="Y1288" s="42">
        <f t="shared" si="179"/>
        <v>790.72</v>
      </c>
      <c r="Z1288" s="42">
        <f t="shared" ca="1" si="180"/>
        <v>78930.8</v>
      </c>
      <c r="AA1288" s="42">
        <f t="shared" ca="1" si="181"/>
        <v>16802.80000000001</v>
      </c>
    </row>
    <row r="1289" spans="1:27" hidden="1" x14ac:dyDescent="0.3">
      <c r="A1289" s="40">
        <v>1258</v>
      </c>
      <c r="B1289" s="40" t="s">
        <v>1690</v>
      </c>
      <c r="C1289" s="121" t="s">
        <v>1691</v>
      </c>
      <c r="D1289" s="40" t="s">
        <v>1692</v>
      </c>
      <c r="E1289" s="40">
        <v>104.06</v>
      </c>
      <c r="F1289" s="38" t="s">
        <v>1850</v>
      </c>
      <c r="G1289" s="38" t="s">
        <v>800</v>
      </c>
      <c r="H1289" s="40">
        <v>35</v>
      </c>
      <c r="I1289" s="48">
        <v>43429</v>
      </c>
      <c r="J1289" s="48">
        <v>43465</v>
      </c>
      <c r="K1289" s="48">
        <v>43570</v>
      </c>
      <c r="L1289" s="40">
        <v>36</v>
      </c>
      <c r="M1289" s="40">
        <v>141</v>
      </c>
      <c r="N1289" s="40">
        <v>8237</v>
      </c>
      <c r="O1289" s="42">
        <f t="shared" si="175"/>
        <v>58153.22</v>
      </c>
      <c r="Q1289" s="40">
        <v>200</v>
      </c>
      <c r="R1289" s="42">
        <f t="shared" ca="1" si="176"/>
        <v>17</v>
      </c>
      <c r="S1289" s="42">
        <f t="shared" si="178"/>
        <v>1412</v>
      </c>
      <c r="T1289" s="40">
        <f t="shared" ca="1" si="182"/>
        <v>3500</v>
      </c>
      <c r="U1289" s="40">
        <v>2712.5</v>
      </c>
      <c r="W1289" s="40"/>
      <c r="X1289" s="67">
        <f t="shared" si="177"/>
        <v>145</v>
      </c>
      <c r="Y1289" s="42">
        <f t="shared" si="179"/>
        <v>1023.7</v>
      </c>
      <c r="Z1289" s="42">
        <f t="shared" ca="1" si="180"/>
        <v>78930.8</v>
      </c>
      <c r="AA1289" s="42">
        <f t="shared" ca="1" si="181"/>
        <v>16802.80000000001</v>
      </c>
    </row>
    <row r="1290" spans="1:27" hidden="1" x14ac:dyDescent="0.3">
      <c r="A1290" s="40">
        <v>1259</v>
      </c>
      <c r="B1290" s="40" t="s">
        <v>1690</v>
      </c>
      <c r="C1290" s="121" t="s">
        <v>1691</v>
      </c>
      <c r="D1290" s="40" t="s">
        <v>1692</v>
      </c>
      <c r="E1290" s="40">
        <v>104.09</v>
      </c>
      <c r="F1290" s="38" t="s">
        <v>1982</v>
      </c>
      <c r="G1290" s="38" t="s">
        <v>801</v>
      </c>
      <c r="H1290" s="40">
        <v>35</v>
      </c>
      <c r="I1290" s="48">
        <v>43425</v>
      </c>
      <c r="J1290" s="48">
        <v>43468</v>
      </c>
      <c r="K1290" s="48">
        <v>43571</v>
      </c>
      <c r="L1290" s="40">
        <v>43</v>
      </c>
      <c r="M1290" s="40">
        <v>146</v>
      </c>
      <c r="N1290" s="40">
        <v>8737</v>
      </c>
      <c r="O1290" s="42">
        <f t="shared" si="175"/>
        <v>61683.22</v>
      </c>
      <c r="Q1290" s="40">
        <v>137</v>
      </c>
      <c r="R1290" s="42">
        <f t="shared" ca="1" si="176"/>
        <v>17</v>
      </c>
      <c r="S1290" s="42">
        <f t="shared" si="178"/>
        <v>967.21999999999991</v>
      </c>
      <c r="T1290" s="40">
        <f t="shared" ca="1" si="182"/>
        <v>2397.5</v>
      </c>
      <c r="U1290" s="40">
        <v>2275</v>
      </c>
      <c r="W1290" s="40"/>
      <c r="X1290" s="67">
        <f t="shared" si="177"/>
        <v>82</v>
      </c>
      <c r="Y1290" s="42">
        <f t="shared" si="179"/>
        <v>578.91999999999996</v>
      </c>
      <c r="Z1290" s="42">
        <f t="shared" ca="1" si="180"/>
        <v>78930.8</v>
      </c>
      <c r="AA1290" s="42">
        <f t="shared" ca="1" si="181"/>
        <v>16802.80000000001</v>
      </c>
    </row>
    <row r="1291" spans="1:27" hidden="1" x14ac:dyDescent="0.3">
      <c r="A1291" s="40">
        <v>1260</v>
      </c>
      <c r="B1291" s="40" t="s">
        <v>1690</v>
      </c>
      <c r="C1291" s="121" t="s">
        <v>1691</v>
      </c>
      <c r="D1291" s="40" t="s">
        <v>1692</v>
      </c>
      <c r="E1291" s="40">
        <v>104.1</v>
      </c>
      <c r="F1291" s="38" t="s">
        <v>1857</v>
      </c>
      <c r="G1291" s="38" t="s">
        <v>787</v>
      </c>
      <c r="H1291" s="40">
        <v>35</v>
      </c>
      <c r="I1291" s="48">
        <v>43424</v>
      </c>
      <c r="J1291" s="48">
        <v>43468</v>
      </c>
      <c r="K1291" s="48">
        <v>43572</v>
      </c>
      <c r="L1291" s="40">
        <v>44</v>
      </c>
      <c r="M1291" s="40">
        <v>148</v>
      </c>
      <c r="N1291" s="40">
        <v>7257</v>
      </c>
      <c r="O1291" s="42">
        <f t="shared" si="175"/>
        <v>51234.420000000006</v>
      </c>
      <c r="Q1291" s="40">
        <v>285</v>
      </c>
      <c r="R1291" s="42">
        <f t="shared" ca="1" si="176"/>
        <v>17</v>
      </c>
      <c r="S1291" s="42">
        <f t="shared" si="178"/>
        <v>2012.1</v>
      </c>
      <c r="T1291" s="40">
        <f t="shared" ca="1" si="182"/>
        <v>4987.5</v>
      </c>
      <c r="U1291" s="40">
        <v>3447.5</v>
      </c>
      <c r="W1291" s="40"/>
      <c r="X1291" s="67">
        <f t="shared" si="177"/>
        <v>230</v>
      </c>
      <c r="Y1291" s="42">
        <f t="shared" si="179"/>
        <v>1623.8</v>
      </c>
      <c r="Z1291" s="42">
        <f t="shared" ca="1" si="180"/>
        <v>78930.8</v>
      </c>
      <c r="AA1291" s="42">
        <f t="shared" ca="1" si="181"/>
        <v>16802.80000000001</v>
      </c>
    </row>
    <row r="1292" spans="1:27" hidden="1" x14ac:dyDescent="0.3">
      <c r="A1292" s="40">
        <v>1261</v>
      </c>
      <c r="B1292" s="40" t="s">
        <v>1690</v>
      </c>
      <c r="C1292" s="121" t="s">
        <v>1691</v>
      </c>
      <c r="D1292" s="40" t="s">
        <v>1692</v>
      </c>
      <c r="E1292" s="40">
        <v>104.11</v>
      </c>
      <c r="F1292" s="38" t="s">
        <v>1857</v>
      </c>
      <c r="G1292" s="38" t="s">
        <v>787</v>
      </c>
      <c r="H1292" s="40">
        <v>35</v>
      </c>
      <c r="I1292" s="48">
        <v>43432</v>
      </c>
      <c r="J1292" s="48">
        <v>43476</v>
      </c>
      <c r="K1292" s="48">
        <v>43574</v>
      </c>
      <c r="L1292" s="40">
        <v>44</v>
      </c>
      <c r="M1292" s="40">
        <v>142</v>
      </c>
      <c r="N1292" s="40">
        <v>6507</v>
      </c>
      <c r="O1292" s="42">
        <f t="shared" si="175"/>
        <v>45939.42</v>
      </c>
      <c r="Q1292" s="40">
        <v>153</v>
      </c>
      <c r="R1292" s="42">
        <f t="shared" ca="1" si="176"/>
        <v>17</v>
      </c>
      <c r="S1292" s="42">
        <f t="shared" si="178"/>
        <v>1080.1799999999998</v>
      </c>
      <c r="T1292" s="40">
        <f t="shared" ca="1" si="182"/>
        <v>2601</v>
      </c>
      <c r="U1292" s="40">
        <v>2380</v>
      </c>
      <c r="W1292" s="40"/>
      <c r="X1292" s="67">
        <f t="shared" si="177"/>
        <v>98</v>
      </c>
      <c r="Y1292" s="42">
        <f t="shared" si="179"/>
        <v>691.88</v>
      </c>
      <c r="Z1292" s="42">
        <f t="shared" ca="1" si="180"/>
        <v>78930.8</v>
      </c>
      <c r="AA1292" s="42">
        <f t="shared" ca="1" si="181"/>
        <v>16802.80000000001</v>
      </c>
    </row>
    <row r="1293" spans="1:27" hidden="1" x14ac:dyDescent="0.3">
      <c r="A1293" s="40">
        <v>1262</v>
      </c>
      <c r="B1293" s="40" t="s">
        <v>1690</v>
      </c>
      <c r="C1293" s="121" t="s">
        <v>1691</v>
      </c>
      <c r="D1293" s="40" t="s">
        <v>1692</v>
      </c>
      <c r="E1293" s="40">
        <v>104.12</v>
      </c>
      <c r="F1293" s="38" t="s">
        <v>1857</v>
      </c>
      <c r="G1293" s="38" t="s">
        <v>787</v>
      </c>
      <c r="H1293" s="40">
        <v>35</v>
      </c>
      <c r="I1293" s="48">
        <v>43427</v>
      </c>
      <c r="J1293" s="48">
        <v>43474</v>
      </c>
      <c r="K1293" s="48">
        <v>43567</v>
      </c>
      <c r="L1293" s="40">
        <v>47</v>
      </c>
      <c r="M1293" s="40">
        <v>140</v>
      </c>
      <c r="N1293" s="40">
        <v>9137</v>
      </c>
      <c r="O1293" s="42">
        <f t="shared" si="175"/>
        <v>64507.22</v>
      </c>
      <c r="Q1293" s="40">
        <v>620</v>
      </c>
      <c r="R1293" s="42">
        <f t="shared" ca="1" si="176"/>
        <v>17</v>
      </c>
      <c r="S1293" s="42">
        <f t="shared" si="178"/>
        <v>4377.2</v>
      </c>
      <c r="T1293" s="40">
        <f t="shared" ca="1" si="182"/>
        <v>10850</v>
      </c>
      <c r="U1293" s="40">
        <v>4550</v>
      </c>
      <c r="W1293" s="40"/>
      <c r="X1293" s="67">
        <f t="shared" ref="X1293:X1316" si="183">Q1293-55</f>
        <v>565</v>
      </c>
      <c r="Y1293" s="42">
        <f t="shared" si="179"/>
        <v>3988.8999999999996</v>
      </c>
      <c r="Z1293" s="42">
        <f t="shared" ca="1" si="180"/>
        <v>78930.8</v>
      </c>
      <c r="AA1293" s="42">
        <f t="shared" ca="1" si="181"/>
        <v>16802.80000000001</v>
      </c>
    </row>
    <row r="1294" spans="1:27" hidden="1" x14ac:dyDescent="0.3">
      <c r="A1294" s="40">
        <v>1263</v>
      </c>
      <c r="B1294" s="40" t="s">
        <v>1690</v>
      </c>
      <c r="C1294" s="121" t="s">
        <v>1691</v>
      </c>
      <c r="D1294" s="40" t="s">
        <v>1692</v>
      </c>
      <c r="E1294" s="40">
        <v>104.13</v>
      </c>
      <c r="F1294" s="38" t="s">
        <v>1857</v>
      </c>
      <c r="G1294" s="38" t="s">
        <v>787</v>
      </c>
      <c r="H1294" s="40">
        <v>35</v>
      </c>
      <c r="I1294" s="48">
        <v>43429</v>
      </c>
      <c r="J1294" s="48">
        <v>43470</v>
      </c>
      <c r="K1294" s="48">
        <v>43568</v>
      </c>
      <c r="L1294" s="40">
        <v>41</v>
      </c>
      <c r="M1294" s="40">
        <v>139</v>
      </c>
      <c r="N1294" s="40">
        <v>7757</v>
      </c>
      <c r="O1294" s="42">
        <f t="shared" si="175"/>
        <v>54764.42</v>
      </c>
      <c r="Q1294" s="40">
        <v>160</v>
      </c>
      <c r="R1294" s="42">
        <f t="shared" ca="1" si="176"/>
        <v>17</v>
      </c>
      <c r="S1294" s="42">
        <f t="shared" si="178"/>
        <v>1129.5999999999999</v>
      </c>
      <c r="T1294" s="40">
        <f t="shared" ca="1" si="182"/>
        <v>2800</v>
      </c>
      <c r="U1294" s="40">
        <v>2625</v>
      </c>
      <c r="W1294" s="40"/>
      <c r="X1294" s="67">
        <f t="shared" si="183"/>
        <v>105</v>
      </c>
      <c r="Y1294" s="42">
        <f t="shared" si="179"/>
        <v>741.3</v>
      </c>
      <c r="Z1294" s="42">
        <f t="shared" ca="1" si="180"/>
        <v>78930.8</v>
      </c>
      <c r="AA1294" s="42">
        <f t="shared" ca="1" si="181"/>
        <v>16802.80000000001</v>
      </c>
    </row>
    <row r="1295" spans="1:27" hidden="1" x14ac:dyDescent="0.3">
      <c r="A1295" s="40">
        <v>1264</v>
      </c>
      <c r="B1295" s="40" t="s">
        <v>1690</v>
      </c>
      <c r="C1295" s="121" t="s">
        <v>1691</v>
      </c>
      <c r="D1295" s="40" t="s">
        <v>1692</v>
      </c>
      <c r="E1295" s="40">
        <v>104.14</v>
      </c>
      <c r="F1295" s="38" t="s">
        <v>1857</v>
      </c>
      <c r="G1295" s="38" t="s">
        <v>787</v>
      </c>
      <c r="H1295" s="40">
        <v>35</v>
      </c>
      <c r="I1295" s="48">
        <v>43429</v>
      </c>
      <c r="J1295" s="48">
        <v>43470</v>
      </c>
      <c r="K1295" s="48">
        <v>43572</v>
      </c>
      <c r="L1295" s="40">
        <v>41</v>
      </c>
      <c r="M1295" s="40">
        <v>143</v>
      </c>
      <c r="N1295" s="40">
        <v>9662</v>
      </c>
      <c r="O1295" s="42">
        <f t="shared" si="175"/>
        <v>68213.72</v>
      </c>
      <c r="Q1295" s="40">
        <v>205</v>
      </c>
      <c r="R1295" s="42">
        <f t="shared" ca="1" si="176"/>
        <v>17</v>
      </c>
      <c r="S1295" s="42">
        <f t="shared" si="178"/>
        <v>1447.3</v>
      </c>
      <c r="T1295" s="40">
        <f t="shared" ca="1" si="182"/>
        <v>3587.5</v>
      </c>
      <c r="U1295" s="40">
        <v>3150</v>
      </c>
      <c r="W1295" s="40"/>
      <c r="X1295" s="67">
        <f t="shared" si="183"/>
        <v>150</v>
      </c>
      <c r="Y1295" s="42">
        <f t="shared" si="179"/>
        <v>1059</v>
      </c>
      <c r="Z1295" s="42">
        <f t="shared" ca="1" si="180"/>
        <v>78930.8</v>
      </c>
      <c r="AA1295" s="42">
        <f t="shared" ca="1" si="181"/>
        <v>16802.80000000001</v>
      </c>
    </row>
    <row r="1296" spans="1:27" hidden="1" x14ac:dyDescent="0.3">
      <c r="A1296" s="40">
        <v>1265</v>
      </c>
      <c r="B1296" s="40" t="s">
        <v>1690</v>
      </c>
      <c r="C1296" s="121" t="s">
        <v>1691</v>
      </c>
      <c r="D1296" s="40" t="s">
        <v>1692</v>
      </c>
      <c r="E1296" s="40">
        <v>104.15</v>
      </c>
      <c r="F1296" s="38" t="s">
        <v>1857</v>
      </c>
      <c r="G1296" s="38" t="s">
        <v>787</v>
      </c>
      <c r="H1296" s="40">
        <v>35</v>
      </c>
      <c r="I1296" s="48">
        <v>43429</v>
      </c>
      <c r="J1296" s="48">
        <v>43479</v>
      </c>
      <c r="K1296" s="48">
        <v>43573</v>
      </c>
      <c r="L1296" s="40">
        <v>50</v>
      </c>
      <c r="M1296" s="40">
        <v>144</v>
      </c>
      <c r="N1296" s="40">
        <v>9110</v>
      </c>
      <c r="O1296" s="42">
        <f t="shared" si="175"/>
        <v>64316.6</v>
      </c>
      <c r="Q1296" s="40">
        <v>210</v>
      </c>
      <c r="R1296" s="42">
        <f t="shared" ca="1" si="176"/>
        <v>17</v>
      </c>
      <c r="S1296" s="42">
        <f t="shared" si="178"/>
        <v>1482.6</v>
      </c>
      <c r="T1296" s="40">
        <f t="shared" ca="1" si="182"/>
        <v>3570</v>
      </c>
      <c r="U1296" s="40">
        <v>2975</v>
      </c>
      <c r="W1296" s="40"/>
      <c r="X1296" s="67">
        <f t="shared" si="183"/>
        <v>155</v>
      </c>
      <c r="Y1296" s="42">
        <f t="shared" si="179"/>
        <v>1094.3</v>
      </c>
      <c r="Z1296" s="42">
        <f t="shared" ca="1" si="180"/>
        <v>78930.8</v>
      </c>
      <c r="AA1296" s="42">
        <f t="shared" ca="1" si="181"/>
        <v>16802.80000000001</v>
      </c>
    </row>
    <row r="1297" spans="1:27" hidden="1" x14ac:dyDescent="0.3">
      <c r="A1297" s="40">
        <v>1266</v>
      </c>
      <c r="B1297" s="40" t="s">
        <v>1690</v>
      </c>
      <c r="C1297" s="121" t="s">
        <v>1691</v>
      </c>
      <c r="D1297" s="40" t="s">
        <v>1692</v>
      </c>
      <c r="E1297" s="40">
        <v>104.17</v>
      </c>
      <c r="F1297" s="38" t="s">
        <v>1857</v>
      </c>
      <c r="G1297" s="38" t="s">
        <v>787</v>
      </c>
      <c r="H1297" s="40">
        <v>35</v>
      </c>
      <c r="I1297" s="48">
        <v>43428</v>
      </c>
      <c r="J1297" s="48">
        <v>43468</v>
      </c>
      <c r="K1297" s="48">
        <v>43569</v>
      </c>
      <c r="L1297" s="40">
        <v>40</v>
      </c>
      <c r="M1297" s="40">
        <v>141</v>
      </c>
      <c r="N1297" s="40">
        <v>10362</v>
      </c>
      <c r="O1297" s="42">
        <f t="shared" si="175"/>
        <v>73155.72</v>
      </c>
      <c r="Q1297" s="40">
        <v>210</v>
      </c>
      <c r="R1297" s="42">
        <f t="shared" ca="1" si="176"/>
        <v>17</v>
      </c>
      <c r="S1297" s="42">
        <f t="shared" si="178"/>
        <v>1482.6</v>
      </c>
      <c r="T1297" s="40">
        <f t="shared" ca="1" si="182"/>
        <v>3570</v>
      </c>
      <c r="U1297" s="40">
        <v>2550</v>
      </c>
      <c r="W1297" s="40"/>
      <c r="X1297" s="67">
        <f t="shared" si="183"/>
        <v>155</v>
      </c>
      <c r="Y1297" s="42">
        <f t="shared" si="179"/>
        <v>1094.3</v>
      </c>
      <c r="Z1297" s="42">
        <f t="shared" ca="1" si="180"/>
        <v>78930.8</v>
      </c>
      <c r="AA1297" s="42">
        <f t="shared" ca="1" si="181"/>
        <v>16802.80000000001</v>
      </c>
    </row>
    <row r="1298" spans="1:27" hidden="1" x14ac:dyDescent="0.3">
      <c r="A1298" s="40">
        <v>1267</v>
      </c>
      <c r="B1298" s="40" t="s">
        <v>1690</v>
      </c>
      <c r="C1298" s="121" t="s">
        <v>1691</v>
      </c>
      <c r="D1298" s="40" t="s">
        <v>1692</v>
      </c>
      <c r="E1298" s="40">
        <v>104.21</v>
      </c>
      <c r="F1298" s="38" t="s">
        <v>1857</v>
      </c>
      <c r="G1298" s="38" t="s">
        <v>787</v>
      </c>
      <c r="H1298" s="40">
        <v>35</v>
      </c>
      <c r="I1298" s="48">
        <v>43428</v>
      </c>
      <c r="J1298" s="48">
        <v>43473</v>
      </c>
      <c r="K1298" s="48">
        <v>43568</v>
      </c>
      <c r="L1298" s="40">
        <v>45</v>
      </c>
      <c r="M1298" s="40">
        <v>140</v>
      </c>
      <c r="N1298" s="40">
        <v>9207</v>
      </c>
      <c r="O1298" s="42">
        <f t="shared" si="175"/>
        <v>65001.420000000006</v>
      </c>
      <c r="Q1298" s="40">
        <v>205</v>
      </c>
      <c r="R1298" s="42">
        <f t="shared" ca="1" si="176"/>
        <v>17</v>
      </c>
      <c r="S1298" s="42">
        <f t="shared" si="178"/>
        <v>1447.3</v>
      </c>
      <c r="T1298" s="40">
        <f t="shared" ca="1" si="182"/>
        <v>3485</v>
      </c>
      <c r="U1298" s="40">
        <v>2720</v>
      </c>
      <c r="W1298" s="40"/>
      <c r="X1298" s="67">
        <f t="shared" si="183"/>
        <v>150</v>
      </c>
      <c r="Y1298" s="42">
        <f t="shared" si="179"/>
        <v>1059</v>
      </c>
      <c r="Z1298" s="42">
        <f t="shared" ca="1" si="180"/>
        <v>78930.8</v>
      </c>
      <c r="AA1298" s="42">
        <f t="shared" ca="1" si="181"/>
        <v>16802.80000000001</v>
      </c>
    </row>
    <row r="1299" spans="1:27" hidden="1" x14ac:dyDescent="0.3">
      <c r="A1299" s="40">
        <v>1268</v>
      </c>
      <c r="B1299" s="40" t="s">
        <v>1690</v>
      </c>
      <c r="C1299" s="121" t="s">
        <v>1691</v>
      </c>
      <c r="D1299" s="40" t="s">
        <v>1692</v>
      </c>
      <c r="E1299" s="40">
        <v>104.22</v>
      </c>
      <c r="F1299" s="38" t="s">
        <v>1857</v>
      </c>
      <c r="G1299" s="38" t="s">
        <v>787</v>
      </c>
      <c r="H1299" s="40">
        <v>35</v>
      </c>
      <c r="I1299" s="48">
        <v>43425</v>
      </c>
      <c r="J1299" s="48">
        <v>43470</v>
      </c>
      <c r="K1299" s="48">
        <v>43567</v>
      </c>
      <c r="L1299" s="40">
        <v>45</v>
      </c>
      <c r="M1299" s="40">
        <v>142</v>
      </c>
      <c r="N1299" s="40">
        <v>9757</v>
      </c>
      <c r="O1299" s="42">
        <f t="shared" si="175"/>
        <v>68884.42</v>
      </c>
      <c r="Q1299" s="40">
        <v>215</v>
      </c>
      <c r="R1299" s="42">
        <f t="shared" ca="1" si="176"/>
        <v>17</v>
      </c>
      <c r="S1299" s="42">
        <f t="shared" si="178"/>
        <v>1517.9</v>
      </c>
      <c r="T1299" s="40">
        <f t="shared" ca="1" si="182"/>
        <v>3655</v>
      </c>
      <c r="U1299" s="40">
        <v>2380</v>
      </c>
      <c r="W1299" s="40"/>
      <c r="X1299" s="67">
        <f t="shared" si="183"/>
        <v>160</v>
      </c>
      <c r="Y1299" s="42">
        <f t="shared" si="179"/>
        <v>1129.5999999999999</v>
      </c>
      <c r="Z1299" s="42">
        <f t="shared" ca="1" si="180"/>
        <v>78930.8</v>
      </c>
      <c r="AA1299" s="42">
        <f t="shared" ca="1" si="181"/>
        <v>16802.80000000001</v>
      </c>
    </row>
    <row r="1300" spans="1:27" hidden="1" x14ac:dyDescent="0.3">
      <c r="A1300" s="40">
        <v>1369</v>
      </c>
      <c r="B1300" s="40" t="s">
        <v>1690</v>
      </c>
      <c r="C1300" s="121" t="s">
        <v>1707</v>
      </c>
      <c r="D1300" s="40" t="s">
        <v>1708</v>
      </c>
      <c r="E1300" s="40">
        <v>72.010000000000005</v>
      </c>
      <c r="F1300" s="38" t="s">
        <v>1846</v>
      </c>
      <c r="G1300" s="38" t="s">
        <v>789</v>
      </c>
      <c r="H1300" s="40">
        <v>35</v>
      </c>
      <c r="I1300" s="48">
        <v>43423</v>
      </c>
      <c r="J1300" s="48">
        <v>43470</v>
      </c>
      <c r="K1300" s="48">
        <v>43565</v>
      </c>
      <c r="L1300" s="40">
        <v>47</v>
      </c>
      <c r="M1300" s="40">
        <v>142</v>
      </c>
      <c r="N1300" s="40">
        <v>10330</v>
      </c>
      <c r="O1300" s="42">
        <f t="shared" si="175"/>
        <v>72929.8</v>
      </c>
      <c r="Q1300" s="40">
        <v>620</v>
      </c>
      <c r="R1300" s="42">
        <f t="shared" ca="1" si="176"/>
        <v>17</v>
      </c>
      <c r="S1300" s="42">
        <f t="shared" si="178"/>
        <v>4377.2</v>
      </c>
      <c r="T1300" s="40">
        <f t="shared" ca="1" si="182"/>
        <v>9300</v>
      </c>
      <c r="U1300" s="40">
        <v>590</v>
      </c>
      <c r="W1300" s="40"/>
      <c r="X1300" s="67">
        <f t="shared" si="183"/>
        <v>565</v>
      </c>
      <c r="Y1300" s="42">
        <f t="shared" si="179"/>
        <v>3988.8999999999996</v>
      </c>
      <c r="Z1300" s="42">
        <f t="shared" ca="1" si="180"/>
        <v>78930.8</v>
      </c>
      <c r="AA1300" s="42">
        <f t="shared" ca="1" si="181"/>
        <v>16802.80000000001</v>
      </c>
    </row>
    <row r="1301" spans="1:27" hidden="1" x14ac:dyDescent="0.3">
      <c r="A1301" s="40">
        <v>1370</v>
      </c>
      <c r="B1301" s="40" t="s">
        <v>1690</v>
      </c>
      <c r="C1301" s="121" t="s">
        <v>1707</v>
      </c>
      <c r="D1301" s="40" t="s">
        <v>1708</v>
      </c>
      <c r="E1301" s="40">
        <v>72.02</v>
      </c>
      <c r="F1301" s="38" t="s">
        <v>1846</v>
      </c>
      <c r="G1301" s="38" t="s">
        <v>789</v>
      </c>
      <c r="H1301" s="40">
        <v>35</v>
      </c>
      <c r="I1301" s="48">
        <v>43423</v>
      </c>
      <c r="J1301" s="48">
        <v>43465</v>
      </c>
      <c r="K1301" s="48">
        <v>43564</v>
      </c>
      <c r="L1301" s="40">
        <v>42</v>
      </c>
      <c r="M1301" s="40">
        <v>141</v>
      </c>
      <c r="N1301" s="40">
        <v>10310</v>
      </c>
      <c r="O1301" s="42">
        <f t="shared" si="175"/>
        <v>72788.599999999991</v>
      </c>
      <c r="Q1301" s="40">
        <v>685</v>
      </c>
      <c r="R1301" s="42">
        <f t="shared" ca="1" si="176"/>
        <v>17</v>
      </c>
      <c r="S1301" s="42">
        <f t="shared" si="178"/>
        <v>4836.1000000000004</v>
      </c>
      <c r="T1301" s="40">
        <f t="shared" ca="1" si="182"/>
        <v>9932.5</v>
      </c>
      <c r="U1301" s="40">
        <v>610</v>
      </c>
      <c r="W1301" s="40"/>
      <c r="X1301" s="67">
        <f t="shared" si="183"/>
        <v>630</v>
      </c>
      <c r="Y1301" s="42">
        <f t="shared" si="179"/>
        <v>4447.8</v>
      </c>
      <c r="Z1301" s="42">
        <f t="shared" ca="1" si="180"/>
        <v>78930.8</v>
      </c>
      <c r="AA1301" s="42">
        <f t="shared" ca="1" si="181"/>
        <v>16802.80000000001</v>
      </c>
    </row>
    <row r="1302" spans="1:27" hidden="1" x14ac:dyDescent="0.3">
      <c r="A1302" s="40">
        <v>1371</v>
      </c>
      <c r="B1302" s="40" t="s">
        <v>1690</v>
      </c>
      <c r="C1302" s="40" t="s">
        <v>1707</v>
      </c>
      <c r="D1302" s="40" t="s">
        <v>1708</v>
      </c>
      <c r="E1302" s="40">
        <v>72.03</v>
      </c>
      <c r="F1302" s="38" t="s">
        <v>1847</v>
      </c>
      <c r="G1302" s="38" t="s">
        <v>790</v>
      </c>
      <c r="H1302" s="40">
        <v>35</v>
      </c>
      <c r="I1302" s="48">
        <v>43424</v>
      </c>
      <c r="J1302" s="48">
        <v>43471</v>
      </c>
      <c r="K1302" s="48">
        <v>43569</v>
      </c>
      <c r="L1302" s="40">
        <v>47</v>
      </c>
      <c r="M1302" s="40">
        <v>145</v>
      </c>
      <c r="N1302" s="40">
        <v>10510</v>
      </c>
      <c r="O1302" s="42">
        <f t="shared" si="175"/>
        <v>74200.599999999991</v>
      </c>
      <c r="Q1302" s="40">
        <v>720</v>
      </c>
      <c r="R1302" s="42">
        <f t="shared" ca="1" si="176"/>
        <v>17</v>
      </c>
      <c r="S1302" s="42">
        <f t="shared" si="178"/>
        <v>5083.2</v>
      </c>
      <c r="T1302" s="40">
        <f t="shared" ca="1" si="182"/>
        <v>11160</v>
      </c>
      <c r="U1302" s="40">
        <v>690</v>
      </c>
      <c r="W1302" s="40"/>
      <c r="X1302" s="67">
        <f t="shared" si="183"/>
        <v>665</v>
      </c>
      <c r="Y1302" s="42">
        <f t="shared" si="179"/>
        <v>4694.8999999999996</v>
      </c>
      <c r="Z1302" s="42">
        <f t="shared" ca="1" si="180"/>
        <v>78930.8</v>
      </c>
      <c r="AA1302" s="42">
        <f t="shared" ca="1" si="181"/>
        <v>16802.80000000001</v>
      </c>
    </row>
    <row r="1303" spans="1:27" hidden="1" x14ac:dyDescent="0.3">
      <c r="A1303" s="40">
        <v>1372</v>
      </c>
      <c r="B1303" s="40" t="s">
        <v>1690</v>
      </c>
      <c r="C1303" s="40" t="s">
        <v>1707</v>
      </c>
      <c r="D1303" s="40" t="s">
        <v>1708</v>
      </c>
      <c r="E1303" s="40">
        <v>72.09</v>
      </c>
      <c r="F1303" s="38" t="s">
        <v>1848</v>
      </c>
      <c r="G1303" s="38" t="s">
        <v>791</v>
      </c>
      <c r="H1303" s="40">
        <v>35</v>
      </c>
      <c r="I1303" s="48">
        <v>43421</v>
      </c>
      <c r="J1303" s="48">
        <v>43470</v>
      </c>
      <c r="K1303" s="48">
        <v>43561</v>
      </c>
      <c r="L1303" s="40">
        <v>49</v>
      </c>
      <c r="M1303" s="40">
        <v>140</v>
      </c>
      <c r="N1303" s="40">
        <v>10470</v>
      </c>
      <c r="O1303" s="42">
        <f t="shared" si="175"/>
        <v>73918.2</v>
      </c>
      <c r="Q1303" s="40">
        <v>680</v>
      </c>
      <c r="R1303" s="42">
        <f t="shared" ca="1" si="176"/>
        <v>17</v>
      </c>
      <c r="S1303" s="42">
        <f t="shared" si="178"/>
        <v>4800.7999999999993</v>
      </c>
      <c r="T1303" s="40">
        <f t="shared" ca="1" si="182"/>
        <v>10880</v>
      </c>
      <c r="U1303" s="40">
        <v>610</v>
      </c>
      <c r="W1303" s="40"/>
      <c r="X1303" s="67">
        <f t="shared" si="183"/>
        <v>625</v>
      </c>
      <c r="Y1303" s="42">
        <f t="shared" si="179"/>
        <v>4412.5</v>
      </c>
      <c r="Z1303" s="42">
        <f t="shared" ca="1" si="180"/>
        <v>78930.8</v>
      </c>
      <c r="AA1303" s="42">
        <f t="shared" ca="1" si="181"/>
        <v>16802.80000000001</v>
      </c>
    </row>
    <row r="1304" spans="1:27" hidden="1" x14ac:dyDescent="0.3">
      <c r="A1304" s="40">
        <v>1373</v>
      </c>
      <c r="B1304" s="40" t="s">
        <v>1690</v>
      </c>
      <c r="C1304" s="40" t="s">
        <v>1707</v>
      </c>
      <c r="D1304" s="40" t="s">
        <v>1708</v>
      </c>
      <c r="E1304" s="40">
        <v>72.099999999999994</v>
      </c>
      <c r="F1304" s="38" t="s">
        <v>1849</v>
      </c>
      <c r="G1304" s="38" t="s">
        <v>792</v>
      </c>
      <c r="H1304" s="40">
        <v>35</v>
      </c>
      <c r="I1304" s="48">
        <v>43426</v>
      </c>
      <c r="J1304" s="48">
        <v>43466</v>
      </c>
      <c r="K1304" s="48">
        <v>43570</v>
      </c>
      <c r="L1304" s="40">
        <v>40</v>
      </c>
      <c r="M1304" s="40">
        <v>144</v>
      </c>
      <c r="N1304" s="40">
        <v>10760</v>
      </c>
      <c r="O1304" s="42">
        <f t="shared" si="175"/>
        <v>75965.600000000006</v>
      </c>
      <c r="Q1304" s="40">
        <v>685</v>
      </c>
      <c r="R1304" s="42">
        <f t="shared" ca="1" si="176"/>
        <v>17</v>
      </c>
      <c r="S1304" s="42">
        <f t="shared" si="178"/>
        <v>4836.1000000000004</v>
      </c>
      <c r="T1304" s="40">
        <f t="shared" ca="1" si="182"/>
        <v>11302.5</v>
      </c>
      <c r="U1304" s="40">
        <v>605</v>
      </c>
      <c r="W1304" s="40"/>
      <c r="X1304" s="67">
        <f t="shared" si="183"/>
        <v>630</v>
      </c>
      <c r="Y1304" s="42">
        <f t="shared" si="179"/>
        <v>4447.8</v>
      </c>
      <c r="Z1304" s="42">
        <f t="shared" ca="1" si="180"/>
        <v>78930.8</v>
      </c>
      <c r="AA1304" s="42">
        <f t="shared" ca="1" si="181"/>
        <v>16802.80000000001</v>
      </c>
    </row>
    <row r="1305" spans="1:27" hidden="1" x14ac:dyDescent="0.3">
      <c r="A1305" s="40">
        <v>1374</v>
      </c>
      <c r="B1305" s="40" t="s">
        <v>1690</v>
      </c>
      <c r="C1305" s="40" t="s">
        <v>1707</v>
      </c>
      <c r="D1305" s="40" t="s">
        <v>1708</v>
      </c>
      <c r="E1305" s="40">
        <v>72.14</v>
      </c>
      <c r="F1305" s="38" t="s">
        <v>1850</v>
      </c>
      <c r="G1305" s="38" t="s">
        <v>787</v>
      </c>
      <c r="H1305" s="40">
        <v>35</v>
      </c>
      <c r="I1305" s="48">
        <v>43422</v>
      </c>
      <c r="J1305" s="48">
        <v>43461</v>
      </c>
      <c r="K1305" s="48">
        <v>43565</v>
      </c>
      <c r="L1305" s="40">
        <v>39</v>
      </c>
      <c r="M1305" s="40">
        <v>143</v>
      </c>
      <c r="N1305" s="40">
        <v>10600</v>
      </c>
      <c r="O1305" s="42">
        <f t="shared" si="175"/>
        <v>74835.999999999985</v>
      </c>
      <c r="Q1305" s="40">
        <v>720</v>
      </c>
      <c r="R1305" s="42">
        <f t="shared" ca="1" si="176"/>
        <v>17</v>
      </c>
      <c r="S1305" s="42">
        <f t="shared" si="178"/>
        <v>5083.2</v>
      </c>
      <c r="T1305" s="40">
        <f t="shared" ca="1" si="182"/>
        <v>11880</v>
      </c>
      <c r="U1305" s="40">
        <v>650</v>
      </c>
      <c r="W1305" s="40"/>
      <c r="X1305" s="67">
        <f t="shared" si="183"/>
        <v>665</v>
      </c>
      <c r="Y1305" s="42">
        <f t="shared" si="179"/>
        <v>4694.8999999999996</v>
      </c>
      <c r="Z1305" s="42">
        <f t="shared" ca="1" si="180"/>
        <v>78930.8</v>
      </c>
      <c r="AA1305" s="42">
        <f t="shared" ca="1" si="181"/>
        <v>16802.80000000001</v>
      </c>
    </row>
    <row r="1306" spans="1:27" hidden="1" x14ac:dyDescent="0.3">
      <c r="A1306" s="40">
        <v>1375</v>
      </c>
      <c r="B1306" s="40" t="s">
        <v>1690</v>
      </c>
      <c r="C1306" s="40" t="s">
        <v>1707</v>
      </c>
      <c r="D1306" s="40" t="s">
        <v>1708</v>
      </c>
      <c r="E1306" s="40">
        <v>72.150000000000006</v>
      </c>
      <c r="F1306" s="38" t="s">
        <v>1844</v>
      </c>
      <c r="G1306" s="38" t="s">
        <v>787</v>
      </c>
      <c r="H1306" s="40">
        <v>35</v>
      </c>
      <c r="I1306" s="48">
        <v>43422</v>
      </c>
      <c r="J1306" s="48">
        <v>43466</v>
      </c>
      <c r="K1306" s="48">
        <v>43564</v>
      </c>
      <c r="L1306" s="40">
        <v>44</v>
      </c>
      <c r="M1306" s="40">
        <v>142</v>
      </c>
      <c r="N1306" s="40">
        <v>10620</v>
      </c>
      <c r="O1306" s="42">
        <f t="shared" si="175"/>
        <v>74977.2</v>
      </c>
      <c r="Q1306" s="40">
        <v>680</v>
      </c>
      <c r="R1306" s="42">
        <f t="shared" ca="1" si="176"/>
        <v>17</v>
      </c>
      <c r="S1306" s="42">
        <f t="shared" si="178"/>
        <v>4800.7999999999993</v>
      </c>
      <c r="T1306" s="40">
        <f t="shared" ca="1" si="182"/>
        <v>10880</v>
      </c>
      <c r="U1306" s="40">
        <v>620</v>
      </c>
      <c r="W1306" s="40"/>
      <c r="X1306" s="67">
        <f t="shared" si="183"/>
        <v>625</v>
      </c>
      <c r="Y1306" s="42">
        <f t="shared" si="179"/>
        <v>4412.5</v>
      </c>
      <c r="Z1306" s="42">
        <f t="shared" ca="1" si="180"/>
        <v>78930.8</v>
      </c>
      <c r="AA1306" s="42">
        <f t="shared" ca="1" si="181"/>
        <v>16802.80000000001</v>
      </c>
    </row>
    <row r="1307" spans="1:27" hidden="1" x14ac:dyDescent="0.3">
      <c r="A1307" s="40">
        <v>1376</v>
      </c>
      <c r="B1307" s="40" t="s">
        <v>1690</v>
      </c>
      <c r="C1307" s="40" t="s">
        <v>1707</v>
      </c>
      <c r="D1307" s="40" t="s">
        <v>1708</v>
      </c>
      <c r="E1307" s="40">
        <v>72.16</v>
      </c>
      <c r="F1307" s="38" t="s">
        <v>1851</v>
      </c>
      <c r="G1307" s="38" t="s">
        <v>793</v>
      </c>
      <c r="H1307" s="40">
        <v>35</v>
      </c>
      <c r="I1307" s="48">
        <v>43424</v>
      </c>
      <c r="J1307" s="48">
        <v>43465</v>
      </c>
      <c r="K1307" s="48">
        <v>43571</v>
      </c>
      <c r="L1307" s="40">
        <v>41</v>
      </c>
      <c r="M1307" s="40">
        <v>147</v>
      </c>
      <c r="N1307" s="40">
        <v>10570</v>
      </c>
      <c r="O1307" s="42">
        <f t="shared" si="175"/>
        <v>74624.2</v>
      </c>
      <c r="Q1307" s="40">
        <v>680</v>
      </c>
      <c r="R1307" s="42">
        <f t="shared" ca="1" si="176"/>
        <v>17</v>
      </c>
      <c r="S1307" s="42">
        <f t="shared" si="178"/>
        <v>4800.7999999999993</v>
      </c>
      <c r="T1307" s="40">
        <f t="shared" ca="1" si="182"/>
        <v>11560</v>
      </c>
      <c r="U1307" s="40">
        <v>620</v>
      </c>
      <c r="W1307" s="40"/>
      <c r="X1307" s="67">
        <f t="shared" si="183"/>
        <v>625</v>
      </c>
      <c r="Y1307" s="42">
        <f t="shared" si="179"/>
        <v>4412.5</v>
      </c>
      <c r="Z1307" s="42">
        <f t="shared" ca="1" si="180"/>
        <v>78930.8</v>
      </c>
      <c r="AA1307" s="42">
        <f t="shared" ca="1" si="181"/>
        <v>16802.80000000001</v>
      </c>
    </row>
    <row r="1308" spans="1:27" hidden="1" x14ac:dyDescent="0.3">
      <c r="A1308" s="40">
        <v>1377</v>
      </c>
      <c r="B1308" s="40" t="s">
        <v>1690</v>
      </c>
      <c r="C1308" s="40" t="s">
        <v>1707</v>
      </c>
      <c r="D1308" s="40" t="s">
        <v>1708</v>
      </c>
      <c r="E1308" s="40">
        <v>72.25</v>
      </c>
      <c r="F1308" s="38" t="s">
        <v>1852</v>
      </c>
      <c r="G1308" s="38" t="s">
        <v>794</v>
      </c>
      <c r="H1308" s="40">
        <v>35</v>
      </c>
      <c r="I1308" s="48">
        <v>43434</v>
      </c>
      <c r="J1308" s="48">
        <v>43481</v>
      </c>
      <c r="K1308" s="48">
        <v>43578</v>
      </c>
      <c r="L1308" s="40">
        <v>47</v>
      </c>
      <c r="M1308" s="40">
        <v>144</v>
      </c>
      <c r="N1308" s="40">
        <v>10830</v>
      </c>
      <c r="O1308" s="42">
        <f t="shared" si="175"/>
        <v>76459.8</v>
      </c>
      <c r="Q1308" s="40">
        <v>640</v>
      </c>
      <c r="R1308" s="42">
        <f t="shared" ca="1" si="176"/>
        <v>17</v>
      </c>
      <c r="S1308" s="42">
        <f t="shared" si="178"/>
        <v>4518.3999999999996</v>
      </c>
      <c r="T1308" s="40">
        <f t="shared" ca="1" si="182"/>
        <v>10560</v>
      </c>
      <c r="U1308" s="40">
        <v>605</v>
      </c>
      <c r="W1308" s="40"/>
      <c r="X1308" s="67">
        <f t="shared" si="183"/>
        <v>585</v>
      </c>
      <c r="Y1308" s="42">
        <f t="shared" si="179"/>
        <v>4130.1000000000004</v>
      </c>
      <c r="Z1308" s="42">
        <f t="shared" ca="1" si="180"/>
        <v>78930.8</v>
      </c>
      <c r="AA1308" s="42">
        <f t="shared" ca="1" si="181"/>
        <v>16802.80000000001</v>
      </c>
    </row>
    <row r="1309" spans="1:27" hidden="1" x14ac:dyDescent="0.3">
      <c r="A1309" s="40">
        <v>1378</v>
      </c>
      <c r="B1309" s="40" t="s">
        <v>1690</v>
      </c>
      <c r="C1309" s="40" t="s">
        <v>1707</v>
      </c>
      <c r="D1309" s="40" t="s">
        <v>1708</v>
      </c>
      <c r="E1309" s="40">
        <v>72.260000000000005</v>
      </c>
      <c r="F1309" s="38" t="s">
        <v>1853</v>
      </c>
      <c r="G1309" s="38" t="s">
        <v>795</v>
      </c>
      <c r="H1309" s="40">
        <v>35</v>
      </c>
      <c r="I1309" s="48">
        <v>43429</v>
      </c>
      <c r="J1309" s="48">
        <v>43479</v>
      </c>
      <c r="K1309" s="48">
        <v>43575</v>
      </c>
      <c r="L1309" s="40">
        <v>50</v>
      </c>
      <c r="M1309" s="40">
        <v>146</v>
      </c>
      <c r="N1309" s="40">
        <v>10780</v>
      </c>
      <c r="O1309" s="42">
        <f t="shared" si="175"/>
        <v>76106.8</v>
      </c>
      <c r="Q1309" s="40">
        <v>685</v>
      </c>
      <c r="R1309" s="42">
        <f t="shared" ca="1" si="176"/>
        <v>17</v>
      </c>
      <c r="S1309" s="42">
        <f t="shared" si="178"/>
        <v>4836.1000000000004</v>
      </c>
      <c r="T1309" s="40">
        <f t="shared" ca="1" si="182"/>
        <v>11645</v>
      </c>
      <c r="U1309" s="40">
        <v>610</v>
      </c>
      <c r="W1309" s="40"/>
      <c r="X1309" s="67">
        <f t="shared" si="183"/>
        <v>630</v>
      </c>
      <c r="Y1309" s="42">
        <f t="shared" si="179"/>
        <v>4447.8</v>
      </c>
      <c r="Z1309" s="42">
        <f t="shared" ca="1" si="180"/>
        <v>78930.8</v>
      </c>
      <c r="AA1309" s="42">
        <f t="shared" ca="1" si="181"/>
        <v>16802.80000000001</v>
      </c>
    </row>
    <row r="1310" spans="1:27" hidden="1" x14ac:dyDescent="0.3">
      <c r="A1310" s="40">
        <v>1379</v>
      </c>
      <c r="B1310" s="40" t="s">
        <v>1690</v>
      </c>
      <c r="C1310" s="40" t="s">
        <v>1709</v>
      </c>
      <c r="D1310" s="40" t="s">
        <v>1708</v>
      </c>
      <c r="E1310" s="40">
        <v>73.010000000000005</v>
      </c>
      <c r="F1310" s="38" t="s">
        <v>1854</v>
      </c>
      <c r="G1310" s="38" t="s">
        <v>796</v>
      </c>
      <c r="H1310" s="40">
        <v>35</v>
      </c>
      <c r="I1310" s="48">
        <v>43429</v>
      </c>
      <c r="J1310" s="48">
        <v>43478</v>
      </c>
      <c r="K1310" s="48">
        <v>43575</v>
      </c>
      <c r="L1310" s="40">
        <v>49</v>
      </c>
      <c r="M1310" s="40">
        <v>146</v>
      </c>
      <c r="N1310" s="40">
        <v>13235</v>
      </c>
      <c r="O1310" s="42">
        <f t="shared" si="175"/>
        <v>93439.1</v>
      </c>
      <c r="Q1310" s="40">
        <v>266</v>
      </c>
      <c r="R1310" s="42">
        <f t="shared" ca="1" si="176"/>
        <v>17</v>
      </c>
      <c r="S1310" s="42">
        <f t="shared" si="178"/>
        <v>1877.9599999999998</v>
      </c>
      <c r="T1310" s="40">
        <f t="shared" ca="1" si="182"/>
        <v>4322.5</v>
      </c>
      <c r="U1310" s="40">
        <v>240</v>
      </c>
      <c r="W1310" s="40"/>
      <c r="X1310" s="67">
        <f t="shared" si="183"/>
        <v>211</v>
      </c>
      <c r="Y1310" s="42">
        <f t="shared" si="179"/>
        <v>1489.6599999999999</v>
      </c>
      <c r="Z1310" s="42">
        <f t="shared" ca="1" si="180"/>
        <v>78930.8</v>
      </c>
      <c r="AA1310" s="42">
        <f t="shared" ca="1" si="181"/>
        <v>16802.80000000001</v>
      </c>
    </row>
    <row r="1311" spans="1:27" hidden="1" x14ac:dyDescent="0.3">
      <c r="A1311" s="40">
        <v>1380</v>
      </c>
      <c r="B1311" s="40" t="s">
        <v>1690</v>
      </c>
      <c r="C1311" s="40" t="s">
        <v>1709</v>
      </c>
      <c r="D1311" s="40" t="s">
        <v>1708</v>
      </c>
      <c r="E1311" s="40">
        <v>73.03</v>
      </c>
      <c r="F1311" s="38" t="s">
        <v>1981</v>
      </c>
      <c r="G1311" s="38" t="s">
        <v>797</v>
      </c>
      <c r="H1311" s="40">
        <v>35</v>
      </c>
      <c r="I1311" s="48">
        <v>43424</v>
      </c>
      <c r="J1311" s="48">
        <v>43484</v>
      </c>
      <c r="K1311" s="48">
        <v>43570</v>
      </c>
      <c r="L1311" s="40">
        <v>60</v>
      </c>
      <c r="M1311" s="40">
        <v>146</v>
      </c>
      <c r="N1311" s="40">
        <v>11535</v>
      </c>
      <c r="O1311" s="42">
        <f t="shared" si="175"/>
        <v>81437.099999999991</v>
      </c>
      <c r="Q1311" s="40">
        <v>575</v>
      </c>
      <c r="R1311" s="42">
        <f t="shared" ca="1" si="176"/>
        <v>17</v>
      </c>
      <c r="S1311" s="42">
        <f t="shared" si="178"/>
        <v>4059.4999999999995</v>
      </c>
      <c r="T1311" s="40">
        <f t="shared" ca="1" si="182"/>
        <v>9631.25</v>
      </c>
      <c r="U1311" s="40">
        <v>570</v>
      </c>
      <c r="W1311" s="40"/>
      <c r="X1311" s="67">
        <f t="shared" si="183"/>
        <v>520</v>
      </c>
      <c r="Y1311" s="42">
        <f t="shared" si="179"/>
        <v>3671.2</v>
      </c>
      <c r="Z1311" s="42">
        <f t="shared" ca="1" si="180"/>
        <v>78930.8</v>
      </c>
      <c r="AA1311" s="42">
        <f t="shared" ca="1" si="181"/>
        <v>16802.80000000001</v>
      </c>
    </row>
    <row r="1312" spans="1:27" hidden="1" x14ac:dyDescent="0.3">
      <c r="A1312" s="40">
        <v>1381</v>
      </c>
      <c r="B1312" s="40" t="s">
        <v>1690</v>
      </c>
      <c r="C1312" s="40" t="s">
        <v>1709</v>
      </c>
      <c r="D1312" s="40" t="s">
        <v>1708</v>
      </c>
      <c r="E1312" s="40">
        <v>73.099999999999994</v>
      </c>
      <c r="F1312" s="38" t="s">
        <v>1855</v>
      </c>
      <c r="G1312" s="38" t="s">
        <v>798</v>
      </c>
      <c r="H1312" s="40">
        <v>35</v>
      </c>
      <c r="I1312" s="48">
        <v>43424</v>
      </c>
      <c r="J1312" s="48">
        <v>43479</v>
      </c>
      <c r="K1312" s="48">
        <v>43568</v>
      </c>
      <c r="L1312" s="40">
        <v>55</v>
      </c>
      <c r="M1312" s="40">
        <v>144</v>
      </c>
      <c r="N1312" s="40">
        <v>10998</v>
      </c>
      <c r="O1312" s="42">
        <f t="shared" ref="O1312:O1375" si="184">(N1312/H1312)*247.1</f>
        <v>77645.88</v>
      </c>
      <c r="Q1312" s="40">
        <v>429</v>
      </c>
      <c r="R1312" s="42">
        <f t="shared" ca="1" si="176"/>
        <v>17</v>
      </c>
      <c r="S1312" s="42">
        <f t="shared" si="178"/>
        <v>3028.7400000000002</v>
      </c>
      <c r="T1312" s="40">
        <f t="shared" ca="1" si="182"/>
        <v>7108.53</v>
      </c>
      <c r="U1312" s="40">
        <v>389</v>
      </c>
      <c r="W1312" s="40"/>
      <c r="X1312" s="67">
        <f t="shared" si="183"/>
        <v>374</v>
      </c>
      <c r="Y1312" s="42">
        <f t="shared" si="179"/>
        <v>2640.4399999999996</v>
      </c>
      <c r="Z1312" s="42">
        <f t="shared" ca="1" si="180"/>
        <v>78930.8</v>
      </c>
      <c r="AA1312" s="42">
        <f t="shared" ca="1" si="181"/>
        <v>16802.80000000001</v>
      </c>
    </row>
    <row r="1313" spans="1:27" hidden="1" x14ac:dyDescent="0.3">
      <c r="A1313" s="40">
        <v>1382</v>
      </c>
      <c r="B1313" s="40" t="s">
        <v>1690</v>
      </c>
      <c r="C1313" s="40" t="s">
        <v>1709</v>
      </c>
      <c r="D1313" s="40" t="s">
        <v>1708</v>
      </c>
      <c r="E1313" s="40">
        <v>73.11</v>
      </c>
      <c r="F1313" s="38" t="s">
        <v>1856</v>
      </c>
      <c r="G1313" s="38" t="s">
        <v>799</v>
      </c>
      <c r="H1313" s="40">
        <v>35</v>
      </c>
      <c r="I1313" s="48">
        <v>43419</v>
      </c>
      <c r="J1313" s="48">
        <v>43481</v>
      </c>
      <c r="K1313" s="48">
        <v>43565</v>
      </c>
      <c r="L1313" s="40">
        <v>62</v>
      </c>
      <c r="M1313" s="40">
        <v>146</v>
      </c>
      <c r="N1313" s="40">
        <v>12002</v>
      </c>
      <c r="O1313" s="42">
        <f t="shared" si="184"/>
        <v>84734.12</v>
      </c>
      <c r="Q1313" s="40">
        <v>383</v>
      </c>
      <c r="R1313" s="42">
        <f t="shared" ca="1" si="176"/>
        <v>17</v>
      </c>
      <c r="S1313" s="42">
        <f t="shared" si="178"/>
        <v>2703.98</v>
      </c>
      <c r="T1313" s="40">
        <f t="shared" ca="1" si="182"/>
        <v>6319.5</v>
      </c>
      <c r="U1313" s="40">
        <v>373</v>
      </c>
      <c r="W1313" s="40"/>
      <c r="X1313" s="67">
        <f t="shared" si="183"/>
        <v>328</v>
      </c>
      <c r="Y1313" s="42">
        <f t="shared" si="179"/>
        <v>2315.6799999999998</v>
      </c>
      <c r="Z1313" s="42">
        <f t="shared" ca="1" si="180"/>
        <v>78930.8</v>
      </c>
      <c r="AA1313" s="42">
        <f t="shared" ca="1" si="181"/>
        <v>16802.80000000001</v>
      </c>
    </row>
    <row r="1314" spans="1:27" hidden="1" x14ac:dyDescent="0.3">
      <c r="A1314" s="40">
        <v>1383</v>
      </c>
      <c r="B1314" s="40" t="s">
        <v>1690</v>
      </c>
      <c r="C1314" s="40" t="s">
        <v>1709</v>
      </c>
      <c r="D1314" s="40" t="s">
        <v>1708</v>
      </c>
      <c r="E1314" s="40">
        <v>73.150000000000006</v>
      </c>
      <c r="F1314" s="38" t="s">
        <v>1982</v>
      </c>
      <c r="G1314" s="38" t="s">
        <v>801</v>
      </c>
      <c r="H1314" s="40">
        <v>35</v>
      </c>
      <c r="I1314" s="48">
        <v>43423</v>
      </c>
      <c r="J1314" s="48">
        <v>43484</v>
      </c>
      <c r="K1314" s="48">
        <v>43570</v>
      </c>
      <c r="L1314" s="40">
        <v>61</v>
      </c>
      <c r="M1314" s="40">
        <v>147</v>
      </c>
      <c r="N1314" s="40">
        <v>10432</v>
      </c>
      <c r="O1314" s="42">
        <f t="shared" si="184"/>
        <v>73649.919999999998</v>
      </c>
      <c r="Q1314" s="40">
        <v>429</v>
      </c>
      <c r="R1314" s="42">
        <f t="shared" ca="1" si="176"/>
        <v>17</v>
      </c>
      <c r="S1314" s="42">
        <f t="shared" si="178"/>
        <v>3028.7400000000002</v>
      </c>
      <c r="T1314" s="40">
        <f t="shared" ca="1" si="182"/>
        <v>7078.5</v>
      </c>
      <c r="U1314" s="40">
        <v>432</v>
      </c>
      <c r="W1314" s="40"/>
      <c r="X1314" s="67">
        <f t="shared" si="183"/>
        <v>374</v>
      </c>
      <c r="Y1314" s="42">
        <f t="shared" si="179"/>
        <v>2640.4399999999996</v>
      </c>
      <c r="Z1314" s="42">
        <f t="shared" ca="1" si="180"/>
        <v>78930.8</v>
      </c>
      <c r="AA1314" s="42">
        <f t="shared" ca="1" si="181"/>
        <v>16802.80000000001</v>
      </c>
    </row>
    <row r="1315" spans="1:27" hidden="1" x14ac:dyDescent="0.3">
      <c r="A1315" s="40">
        <v>1384</v>
      </c>
      <c r="B1315" s="40" t="s">
        <v>1690</v>
      </c>
      <c r="C1315" s="40" t="s">
        <v>1709</v>
      </c>
      <c r="D1315" s="40" t="s">
        <v>1708</v>
      </c>
      <c r="E1315" s="40">
        <v>73.239999999999995</v>
      </c>
      <c r="F1315" s="38" t="s">
        <v>1844</v>
      </c>
      <c r="G1315" s="38" t="s">
        <v>787</v>
      </c>
      <c r="H1315" s="40">
        <v>35</v>
      </c>
      <c r="I1315" s="48">
        <v>43421</v>
      </c>
      <c r="J1315" s="48">
        <v>43469</v>
      </c>
      <c r="K1315" s="48">
        <v>43568</v>
      </c>
      <c r="L1315" s="40">
        <v>48</v>
      </c>
      <c r="M1315" s="40">
        <v>147</v>
      </c>
      <c r="N1315" s="40">
        <v>10791</v>
      </c>
      <c r="O1315" s="42">
        <f t="shared" si="184"/>
        <v>76184.459999999992</v>
      </c>
      <c r="Q1315" s="40">
        <v>398</v>
      </c>
      <c r="R1315" s="42">
        <f t="shared" ca="1" si="176"/>
        <v>17</v>
      </c>
      <c r="S1315" s="42">
        <f t="shared" si="178"/>
        <v>2809.88</v>
      </c>
      <c r="T1315" s="40">
        <f t="shared" ca="1" si="182"/>
        <v>6567</v>
      </c>
      <c r="U1315" s="40">
        <v>302</v>
      </c>
      <c r="W1315" s="40"/>
      <c r="X1315" s="67">
        <f t="shared" si="183"/>
        <v>343</v>
      </c>
      <c r="Y1315" s="42">
        <f t="shared" si="179"/>
        <v>2421.58</v>
      </c>
      <c r="Z1315" s="42">
        <f t="shared" ca="1" si="180"/>
        <v>78930.8</v>
      </c>
      <c r="AA1315" s="42">
        <f t="shared" ca="1" si="181"/>
        <v>16802.80000000001</v>
      </c>
    </row>
    <row r="1316" spans="1:27" hidden="1" x14ac:dyDescent="0.3">
      <c r="A1316" s="40">
        <v>1385</v>
      </c>
      <c r="B1316" s="40" t="s">
        <v>1690</v>
      </c>
      <c r="C1316" s="40" t="s">
        <v>1709</v>
      </c>
      <c r="D1316" s="40" t="s">
        <v>1708</v>
      </c>
      <c r="E1316" s="40">
        <v>73.25</v>
      </c>
      <c r="F1316" s="38" t="s">
        <v>1845</v>
      </c>
      <c r="G1316" s="38" t="s">
        <v>788</v>
      </c>
      <c r="H1316" s="40">
        <v>35</v>
      </c>
      <c r="I1316" s="48">
        <v>43420</v>
      </c>
      <c r="J1316" s="48">
        <v>43483</v>
      </c>
      <c r="K1316" s="48">
        <v>43567</v>
      </c>
      <c r="L1316" s="40">
        <v>63</v>
      </c>
      <c r="M1316" s="40">
        <v>147</v>
      </c>
      <c r="N1316" s="40">
        <v>11228</v>
      </c>
      <c r="O1316" s="42">
        <f t="shared" si="184"/>
        <v>79269.680000000008</v>
      </c>
      <c r="Q1316" s="40">
        <v>466</v>
      </c>
      <c r="R1316" s="42">
        <f t="shared" ca="1" si="176"/>
        <v>17</v>
      </c>
      <c r="S1316" s="42">
        <f t="shared" si="178"/>
        <v>3289.96</v>
      </c>
      <c r="T1316" s="40">
        <f t="shared" ca="1" si="182"/>
        <v>7689</v>
      </c>
      <c r="U1316" s="40">
        <v>460</v>
      </c>
      <c r="W1316" s="40"/>
      <c r="X1316" s="67">
        <f t="shared" si="183"/>
        <v>411</v>
      </c>
      <c r="Y1316" s="42">
        <f t="shared" si="179"/>
        <v>2901.66</v>
      </c>
      <c r="Z1316" s="42">
        <f t="shared" ca="1" si="180"/>
        <v>78930.8</v>
      </c>
      <c r="AA1316" s="42">
        <f t="shared" ca="1" si="181"/>
        <v>16802.80000000001</v>
      </c>
    </row>
    <row r="1317" spans="1:27" hidden="1" x14ac:dyDescent="0.3">
      <c r="A1317" s="40">
        <v>922</v>
      </c>
      <c r="B1317" s="121" t="s">
        <v>838</v>
      </c>
      <c r="C1317" s="121" t="s">
        <v>839</v>
      </c>
      <c r="D1317" s="121" t="s">
        <v>973</v>
      </c>
      <c r="E1317" s="121">
        <v>85.15</v>
      </c>
      <c r="F1317" s="38" t="s">
        <v>1848</v>
      </c>
      <c r="G1317" s="38" t="s">
        <v>791</v>
      </c>
      <c r="H1317" s="121">
        <v>35</v>
      </c>
      <c r="I1317" s="48">
        <v>43427</v>
      </c>
      <c r="J1317" s="48">
        <v>43466</v>
      </c>
      <c r="K1317" s="48">
        <v>43567</v>
      </c>
      <c r="L1317" s="121">
        <v>39</v>
      </c>
      <c r="M1317" s="121">
        <v>140</v>
      </c>
      <c r="N1317" s="121">
        <v>10690</v>
      </c>
      <c r="O1317" s="42">
        <f t="shared" si="184"/>
        <v>75471.400000000009</v>
      </c>
      <c r="P1317" s="121"/>
      <c r="Q1317" s="42">
        <v>837</v>
      </c>
      <c r="R1317" s="42">
        <f t="shared" ca="1" si="176"/>
        <v>17</v>
      </c>
      <c r="S1317" s="42">
        <f t="shared" si="178"/>
        <v>5909.22</v>
      </c>
      <c r="T1317" s="49">
        <f t="shared" ref="T1317:T1323" ca="1" si="185">R1317*Q1317</f>
        <v>12136.5</v>
      </c>
      <c r="U1317" s="121"/>
      <c r="V1317" s="121"/>
      <c r="W1317" s="121"/>
      <c r="X1317" s="49">
        <v>807</v>
      </c>
      <c r="Y1317" s="42">
        <f t="shared" si="179"/>
        <v>5697.42</v>
      </c>
      <c r="Z1317" s="42">
        <f t="shared" ca="1" si="180"/>
        <v>78930.8</v>
      </c>
      <c r="AA1317" s="42">
        <f t="shared" ca="1" si="181"/>
        <v>16802.80000000001</v>
      </c>
    </row>
    <row r="1318" spans="1:27" hidden="1" x14ac:dyDescent="0.3">
      <c r="A1318" s="40">
        <v>923</v>
      </c>
      <c r="B1318" s="40" t="s">
        <v>838</v>
      </c>
      <c r="C1318" s="40" t="s">
        <v>839</v>
      </c>
      <c r="D1318" s="40" t="s">
        <v>973</v>
      </c>
      <c r="E1318" s="40">
        <v>85.11</v>
      </c>
      <c r="F1318" s="38" t="s">
        <v>1849</v>
      </c>
      <c r="G1318" s="38" t="s">
        <v>792</v>
      </c>
      <c r="H1318" s="40">
        <v>35</v>
      </c>
      <c r="I1318" s="48">
        <v>43424</v>
      </c>
      <c r="J1318" s="48">
        <v>43470</v>
      </c>
      <c r="K1318" s="121"/>
      <c r="L1318" s="40">
        <v>46</v>
      </c>
      <c r="M1318" s="121"/>
      <c r="N1318" s="40">
        <v>11220</v>
      </c>
      <c r="O1318" s="42">
        <f t="shared" si="184"/>
        <v>79213.2</v>
      </c>
      <c r="P1318" s="42"/>
      <c r="Q1318" s="42">
        <v>863</v>
      </c>
      <c r="R1318" s="42">
        <f t="shared" ca="1" si="176"/>
        <v>17</v>
      </c>
      <c r="S1318" s="42">
        <f t="shared" si="178"/>
        <v>6092.78</v>
      </c>
      <c r="T1318" s="49">
        <f t="shared" ca="1" si="185"/>
        <v>12513.5</v>
      </c>
      <c r="W1318" s="40"/>
      <c r="X1318" s="49">
        <v>842</v>
      </c>
      <c r="Y1318" s="42">
        <f t="shared" si="179"/>
        <v>5944.5199999999995</v>
      </c>
      <c r="Z1318" s="42">
        <f t="shared" ca="1" si="180"/>
        <v>78930.8</v>
      </c>
      <c r="AA1318" s="42">
        <f t="shared" ca="1" si="181"/>
        <v>16802.80000000001</v>
      </c>
    </row>
    <row r="1319" spans="1:27" hidden="1" x14ac:dyDescent="0.3">
      <c r="A1319" s="40">
        <v>924</v>
      </c>
      <c r="B1319" s="40" t="s">
        <v>838</v>
      </c>
      <c r="C1319" s="40" t="s">
        <v>839</v>
      </c>
      <c r="D1319" s="40" t="s">
        <v>973</v>
      </c>
      <c r="E1319" s="40">
        <v>85.12</v>
      </c>
      <c r="F1319" s="38" t="s">
        <v>1850</v>
      </c>
      <c r="G1319" s="38" t="s">
        <v>787</v>
      </c>
      <c r="H1319" s="40">
        <v>35</v>
      </c>
      <c r="I1319" s="48">
        <v>43434</v>
      </c>
      <c r="J1319" s="48">
        <v>43468</v>
      </c>
      <c r="K1319" s="48">
        <v>43566</v>
      </c>
      <c r="L1319" s="40">
        <v>34</v>
      </c>
      <c r="M1319" s="121">
        <v>132</v>
      </c>
      <c r="N1319" s="40">
        <v>10818</v>
      </c>
      <c r="O1319" s="42">
        <f t="shared" si="184"/>
        <v>76375.08</v>
      </c>
      <c r="P1319" s="42"/>
      <c r="Q1319" s="42">
        <v>863</v>
      </c>
      <c r="R1319" s="42">
        <f t="shared" ca="1" si="176"/>
        <v>17</v>
      </c>
      <c r="S1319" s="42">
        <f t="shared" si="178"/>
        <v>6092.78</v>
      </c>
      <c r="T1319" s="49">
        <f t="shared" ca="1" si="185"/>
        <v>12513.5</v>
      </c>
      <c r="W1319" s="40"/>
      <c r="X1319" s="49">
        <v>853</v>
      </c>
      <c r="Y1319" s="42">
        <f t="shared" si="179"/>
        <v>6022.1799999999994</v>
      </c>
      <c r="Z1319" s="42">
        <f t="shared" ca="1" si="180"/>
        <v>78930.8</v>
      </c>
      <c r="AA1319" s="42">
        <f t="shared" ca="1" si="181"/>
        <v>16802.80000000001</v>
      </c>
    </row>
    <row r="1320" spans="1:27" hidden="1" x14ac:dyDescent="0.3">
      <c r="A1320" s="40">
        <v>925</v>
      </c>
      <c r="B1320" s="40" t="s">
        <v>838</v>
      </c>
      <c r="C1320" s="40" t="s">
        <v>839</v>
      </c>
      <c r="D1320" s="40" t="s">
        <v>973</v>
      </c>
      <c r="E1320" s="40">
        <v>85.6</v>
      </c>
      <c r="F1320" s="38" t="s">
        <v>1844</v>
      </c>
      <c r="G1320" s="38" t="s">
        <v>787</v>
      </c>
      <c r="H1320" s="40">
        <v>35</v>
      </c>
      <c r="I1320" s="48">
        <v>43435</v>
      </c>
      <c r="J1320" s="48">
        <v>43475</v>
      </c>
      <c r="K1320" s="48">
        <v>43576</v>
      </c>
      <c r="L1320" s="40">
        <v>40</v>
      </c>
      <c r="M1320" s="121">
        <v>141</v>
      </c>
      <c r="N1320" s="40">
        <v>10890</v>
      </c>
      <c r="O1320" s="42">
        <f t="shared" si="184"/>
        <v>76883.400000000009</v>
      </c>
      <c r="P1320" s="42"/>
      <c r="Q1320" s="42">
        <v>839</v>
      </c>
      <c r="R1320" s="42">
        <f t="shared" ca="1" si="176"/>
        <v>17</v>
      </c>
      <c r="S1320" s="42">
        <f t="shared" si="178"/>
        <v>5923.34</v>
      </c>
      <c r="T1320" s="49">
        <f t="shared" ca="1" si="185"/>
        <v>12165.5</v>
      </c>
      <c r="W1320" s="40"/>
      <c r="X1320" s="49">
        <v>825</v>
      </c>
      <c r="Y1320" s="42">
        <f t="shared" si="179"/>
        <v>5824.5</v>
      </c>
      <c r="Z1320" s="42">
        <f t="shared" ca="1" si="180"/>
        <v>78930.8</v>
      </c>
      <c r="AA1320" s="42">
        <f t="shared" ca="1" si="181"/>
        <v>16802.80000000001</v>
      </c>
    </row>
    <row r="1321" spans="1:27" hidden="1" x14ac:dyDescent="0.3">
      <c r="A1321" s="40">
        <v>926</v>
      </c>
      <c r="B1321" s="40" t="s">
        <v>838</v>
      </c>
      <c r="C1321" s="40" t="s">
        <v>839</v>
      </c>
      <c r="D1321" s="40" t="s">
        <v>973</v>
      </c>
      <c r="E1321" s="40">
        <v>85.7</v>
      </c>
      <c r="F1321" s="38" t="s">
        <v>1851</v>
      </c>
      <c r="G1321" s="38" t="s">
        <v>793</v>
      </c>
      <c r="H1321" s="40">
        <v>35</v>
      </c>
      <c r="I1321" s="48">
        <v>43424</v>
      </c>
      <c r="J1321" s="48">
        <v>43467</v>
      </c>
      <c r="K1321" s="48">
        <v>43567</v>
      </c>
      <c r="L1321" s="40">
        <v>43</v>
      </c>
      <c r="M1321" s="121">
        <v>143</v>
      </c>
      <c r="N1321" s="40">
        <v>11160</v>
      </c>
      <c r="O1321" s="42">
        <f t="shared" si="184"/>
        <v>78789.599999999991</v>
      </c>
      <c r="P1321" s="42"/>
      <c r="Q1321" s="42">
        <v>833</v>
      </c>
      <c r="R1321" s="42">
        <f t="shared" ca="1" si="176"/>
        <v>17</v>
      </c>
      <c r="S1321" s="42">
        <f t="shared" si="178"/>
        <v>5880.9800000000005</v>
      </c>
      <c r="T1321" s="49">
        <f t="shared" ca="1" si="185"/>
        <v>12078.5</v>
      </c>
      <c r="W1321" s="40"/>
      <c r="X1321" s="49">
        <v>819</v>
      </c>
      <c r="Y1321" s="42">
        <f t="shared" si="179"/>
        <v>5782.1399999999994</v>
      </c>
      <c r="Z1321" s="42">
        <f t="shared" ca="1" si="180"/>
        <v>78930.8</v>
      </c>
      <c r="AA1321" s="42">
        <f t="shared" ca="1" si="181"/>
        <v>16802.80000000001</v>
      </c>
    </row>
    <row r="1322" spans="1:27" hidden="1" x14ac:dyDescent="0.3">
      <c r="A1322" s="40">
        <v>927</v>
      </c>
      <c r="B1322" s="40" t="s">
        <v>838</v>
      </c>
      <c r="C1322" s="40" t="s">
        <v>839</v>
      </c>
      <c r="D1322" s="40" t="s">
        <v>973</v>
      </c>
      <c r="E1322" s="40">
        <v>85.8</v>
      </c>
      <c r="F1322" s="38" t="s">
        <v>1852</v>
      </c>
      <c r="G1322" s="38" t="s">
        <v>794</v>
      </c>
      <c r="H1322" s="40">
        <v>35</v>
      </c>
      <c r="I1322" s="48">
        <v>43432</v>
      </c>
      <c r="J1322" s="48">
        <v>43470</v>
      </c>
      <c r="K1322" s="121"/>
      <c r="L1322" s="40">
        <v>38</v>
      </c>
      <c r="M1322" s="121"/>
      <c r="N1322" s="40">
        <v>10590</v>
      </c>
      <c r="O1322" s="42">
        <f t="shared" si="184"/>
        <v>74765.399999999994</v>
      </c>
      <c r="P1322" s="42"/>
      <c r="Q1322" s="42">
        <v>836</v>
      </c>
      <c r="R1322" s="42">
        <f t="shared" ca="1" si="176"/>
        <v>17</v>
      </c>
      <c r="S1322" s="42">
        <f t="shared" si="178"/>
        <v>5902.16</v>
      </c>
      <c r="T1322" s="49">
        <f t="shared" ca="1" si="185"/>
        <v>12122</v>
      </c>
      <c r="W1322" s="40"/>
      <c r="X1322" s="49">
        <v>819</v>
      </c>
      <c r="Y1322" s="42">
        <f t="shared" si="179"/>
        <v>5782.1399999999994</v>
      </c>
      <c r="Z1322" s="42">
        <f t="shared" ca="1" si="180"/>
        <v>78930.8</v>
      </c>
      <c r="AA1322" s="42">
        <f t="shared" ca="1" si="181"/>
        <v>16802.80000000001</v>
      </c>
    </row>
    <row r="1323" spans="1:27" hidden="1" x14ac:dyDescent="0.3">
      <c r="A1323" s="40">
        <v>928</v>
      </c>
      <c r="B1323" s="40" t="s">
        <v>838</v>
      </c>
      <c r="C1323" s="40" t="s">
        <v>839</v>
      </c>
      <c r="D1323" s="40" t="s">
        <v>973</v>
      </c>
      <c r="E1323" s="40">
        <v>85.9</v>
      </c>
      <c r="F1323" s="38" t="s">
        <v>1853</v>
      </c>
      <c r="G1323" s="38" t="s">
        <v>795</v>
      </c>
      <c r="H1323" s="40">
        <v>35</v>
      </c>
      <c r="I1323" s="48">
        <v>43425</v>
      </c>
      <c r="J1323" s="48">
        <v>43468</v>
      </c>
      <c r="K1323" s="48">
        <v>43565</v>
      </c>
      <c r="L1323" s="40">
        <v>43</v>
      </c>
      <c r="M1323" s="121">
        <v>140</v>
      </c>
      <c r="N1323" s="40">
        <v>10700</v>
      </c>
      <c r="O1323" s="42">
        <f t="shared" si="184"/>
        <v>75542</v>
      </c>
      <c r="P1323" s="42"/>
      <c r="Q1323" s="42">
        <v>839</v>
      </c>
      <c r="R1323" s="42">
        <f t="shared" ca="1" si="176"/>
        <v>17</v>
      </c>
      <c r="S1323" s="42">
        <f t="shared" si="178"/>
        <v>5923.34</v>
      </c>
      <c r="T1323" s="49">
        <f t="shared" ca="1" si="185"/>
        <v>12165.5</v>
      </c>
      <c r="W1323" s="40"/>
      <c r="X1323" s="49">
        <v>815</v>
      </c>
      <c r="Y1323" s="42">
        <f t="shared" si="179"/>
        <v>5753.9</v>
      </c>
      <c r="Z1323" s="42">
        <f t="shared" ca="1" si="180"/>
        <v>78930.8</v>
      </c>
      <c r="AA1323" s="42">
        <f t="shared" ca="1" si="181"/>
        <v>16802.80000000001</v>
      </c>
    </row>
    <row r="1324" spans="1:27" hidden="1" x14ac:dyDescent="0.3">
      <c r="A1324" s="40">
        <v>929</v>
      </c>
      <c r="B1324" s="40" t="s">
        <v>838</v>
      </c>
      <c r="C1324" s="40" t="s">
        <v>839</v>
      </c>
      <c r="D1324" s="40" t="s">
        <v>973</v>
      </c>
      <c r="E1324" s="40">
        <v>85.3</v>
      </c>
      <c r="F1324" s="38" t="s">
        <v>1854</v>
      </c>
      <c r="G1324" s="38" t="s">
        <v>796</v>
      </c>
      <c r="H1324" s="40">
        <v>35</v>
      </c>
      <c r="I1324" s="48">
        <v>43439</v>
      </c>
      <c r="J1324" s="48">
        <v>43475</v>
      </c>
      <c r="K1324" s="48">
        <v>43580</v>
      </c>
      <c r="L1324" s="40">
        <v>36</v>
      </c>
      <c r="M1324" s="40">
        <v>141</v>
      </c>
      <c r="N1324" s="40">
        <v>10200</v>
      </c>
      <c r="O1324" s="42">
        <f t="shared" si="184"/>
        <v>72012</v>
      </c>
      <c r="P1324" s="42"/>
      <c r="Q1324" s="42">
        <v>869</v>
      </c>
      <c r="R1324" s="42">
        <f t="shared" ref="R1324:R1387" si="186">T1324/Q1324</f>
        <v>12.199079401611048</v>
      </c>
      <c r="S1324" s="42">
        <f t="shared" si="178"/>
        <v>6135.14</v>
      </c>
      <c r="T1324" s="49">
        <v>10601</v>
      </c>
      <c r="W1324" s="40"/>
      <c r="X1324" s="49">
        <v>858</v>
      </c>
      <c r="Y1324" s="42">
        <f t="shared" si="179"/>
        <v>6057.4800000000005</v>
      </c>
      <c r="Z1324" s="42">
        <f t="shared" si="180"/>
        <v>74843.060000000012</v>
      </c>
      <c r="AA1324" s="42">
        <f t="shared" si="181"/>
        <v>2831.0600000000122</v>
      </c>
    </row>
    <row r="1325" spans="1:27" hidden="1" x14ac:dyDescent="0.3">
      <c r="A1325" s="40">
        <v>930</v>
      </c>
      <c r="B1325" s="40" t="s">
        <v>838</v>
      </c>
      <c r="C1325" s="40" t="s">
        <v>839</v>
      </c>
      <c r="D1325" s="40" t="s">
        <v>973</v>
      </c>
      <c r="E1325" s="40">
        <v>85.2</v>
      </c>
      <c r="F1325" s="38" t="s">
        <v>1981</v>
      </c>
      <c r="G1325" s="38" t="s">
        <v>797</v>
      </c>
      <c r="H1325" s="40">
        <v>35</v>
      </c>
      <c r="I1325" s="48">
        <v>43433</v>
      </c>
      <c r="J1325" s="48">
        <v>43478</v>
      </c>
      <c r="K1325" s="48">
        <v>43574</v>
      </c>
      <c r="L1325" s="40">
        <v>45</v>
      </c>
      <c r="M1325" s="40">
        <v>141</v>
      </c>
      <c r="N1325" s="40">
        <v>9960</v>
      </c>
      <c r="O1325" s="42">
        <f t="shared" si="184"/>
        <v>70317.599999999991</v>
      </c>
      <c r="P1325" s="42"/>
      <c r="Q1325" s="42">
        <v>853</v>
      </c>
      <c r="R1325" s="42">
        <f t="shared" ca="1" si="186"/>
        <v>17</v>
      </c>
      <c r="S1325" s="42">
        <f t="shared" si="178"/>
        <v>6022.1799999999994</v>
      </c>
      <c r="T1325" s="49">
        <f t="shared" ref="T1325:T1348" ca="1" si="187">R1325*Q1325</f>
        <v>12795</v>
      </c>
      <c r="W1325" s="40"/>
      <c r="X1325" s="49">
        <v>827</v>
      </c>
      <c r="Y1325" s="42">
        <f t="shared" si="179"/>
        <v>5838.62</v>
      </c>
      <c r="Z1325" s="42">
        <f t="shared" ca="1" si="180"/>
        <v>78930.8</v>
      </c>
      <c r="AA1325" s="42">
        <f t="shared" ca="1" si="181"/>
        <v>16802.80000000001</v>
      </c>
    </row>
    <row r="1326" spans="1:27" hidden="1" x14ac:dyDescent="0.3">
      <c r="A1326" s="40">
        <v>931</v>
      </c>
      <c r="B1326" s="40" t="s">
        <v>838</v>
      </c>
      <c r="C1326" s="40" t="s">
        <v>841</v>
      </c>
      <c r="D1326" s="40" t="s">
        <v>940</v>
      </c>
      <c r="E1326" s="40">
        <v>92.16</v>
      </c>
      <c r="F1326" s="38" t="s">
        <v>1855</v>
      </c>
      <c r="G1326" s="38" t="s">
        <v>798</v>
      </c>
      <c r="H1326" s="40">
        <v>35</v>
      </c>
      <c r="I1326" s="48">
        <v>43426</v>
      </c>
      <c r="J1326" s="48">
        <v>43468</v>
      </c>
      <c r="K1326" s="48">
        <v>43563</v>
      </c>
      <c r="L1326" s="40">
        <v>42</v>
      </c>
      <c r="M1326" s="40">
        <v>137</v>
      </c>
      <c r="N1326" s="40">
        <v>9090</v>
      </c>
      <c r="O1326" s="42">
        <f t="shared" si="184"/>
        <v>64175.4</v>
      </c>
      <c r="P1326" s="42"/>
      <c r="Q1326" s="42">
        <v>680</v>
      </c>
      <c r="R1326" s="42">
        <f t="shared" ca="1" si="186"/>
        <v>17</v>
      </c>
      <c r="S1326" s="42">
        <f t="shared" si="178"/>
        <v>4800.7999999999993</v>
      </c>
      <c r="T1326" s="49">
        <f t="shared" ca="1" si="187"/>
        <v>11900</v>
      </c>
      <c r="W1326" s="40"/>
      <c r="X1326" s="49">
        <v>620</v>
      </c>
      <c r="Y1326" s="42">
        <f t="shared" si="179"/>
        <v>4377.2</v>
      </c>
      <c r="Z1326" s="42">
        <f t="shared" ca="1" si="180"/>
        <v>78930.8</v>
      </c>
      <c r="AA1326" s="42">
        <f t="shared" ca="1" si="181"/>
        <v>16802.80000000001</v>
      </c>
    </row>
    <row r="1327" spans="1:27" hidden="1" x14ac:dyDescent="0.3">
      <c r="A1327" s="40">
        <v>932</v>
      </c>
      <c r="B1327" s="40" t="s">
        <v>838</v>
      </c>
      <c r="C1327" s="40" t="s">
        <v>841</v>
      </c>
      <c r="D1327" s="40" t="s">
        <v>940</v>
      </c>
      <c r="E1327" s="40">
        <v>92.25</v>
      </c>
      <c r="F1327" s="38" t="s">
        <v>1856</v>
      </c>
      <c r="G1327" s="38" t="s">
        <v>799</v>
      </c>
      <c r="H1327" s="40">
        <v>35</v>
      </c>
      <c r="I1327" s="48">
        <v>43431</v>
      </c>
      <c r="J1327" s="48">
        <v>43477</v>
      </c>
      <c r="K1327" s="48">
        <v>43576</v>
      </c>
      <c r="L1327" s="40">
        <v>46</v>
      </c>
      <c r="M1327" s="40">
        <v>145</v>
      </c>
      <c r="N1327" s="40">
        <v>9410</v>
      </c>
      <c r="O1327" s="42">
        <f t="shared" si="184"/>
        <v>66434.599999999991</v>
      </c>
      <c r="P1327" s="42"/>
      <c r="Q1327" s="42">
        <v>762</v>
      </c>
      <c r="R1327" s="42">
        <f t="shared" ca="1" si="186"/>
        <v>17</v>
      </c>
      <c r="S1327" s="42">
        <f t="shared" si="178"/>
        <v>5379.72</v>
      </c>
      <c r="T1327" s="49">
        <f t="shared" ca="1" si="187"/>
        <v>12954</v>
      </c>
      <c r="W1327" s="40"/>
      <c r="X1327" s="49">
        <v>762</v>
      </c>
      <c r="Y1327" s="42">
        <f t="shared" si="179"/>
        <v>5379.72</v>
      </c>
      <c r="Z1327" s="42">
        <f t="shared" ca="1" si="180"/>
        <v>78930.8</v>
      </c>
      <c r="AA1327" s="42">
        <f t="shared" ca="1" si="181"/>
        <v>16802.80000000001</v>
      </c>
    </row>
    <row r="1328" spans="1:27" hidden="1" x14ac:dyDescent="0.3">
      <c r="A1328" s="40">
        <v>933</v>
      </c>
      <c r="B1328" s="40" t="s">
        <v>838</v>
      </c>
      <c r="C1328" s="40" t="s">
        <v>841</v>
      </c>
      <c r="D1328" s="40" t="s">
        <v>940</v>
      </c>
      <c r="E1328" s="40">
        <v>92.02</v>
      </c>
      <c r="F1328" s="38" t="s">
        <v>1857</v>
      </c>
      <c r="G1328" s="38" t="s">
        <v>787</v>
      </c>
      <c r="H1328" s="40">
        <v>35</v>
      </c>
      <c r="I1328" s="48">
        <v>43432</v>
      </c>
      <c r="J1328" s="48">
        <v>43477</v>
      </c>
      <c r="K1328" s="48">
        <v>43572</v>
      </c>
      <c r="L1328" s="40">
        <v>45</v>
      </c>
      <c r="M1328" s="40">
        <v>140</v>
      </c>
      <c r="N1328" s="40">
        <v>8445</v>
      </c>
      <c r="O1328" s="42">
        <f t="shared" si="184"/>
        <v>59621.7</v>
      </c>
      <c r="P1328" s="42"/>
      <c r="Q1328" s="42">
        <v>601</v>
      </c>
      <c r="R1328" s="42">
        <f t="shared" ca="1" si="186"/>
        <v>17</v>
      </c>
      <c r="S1328" s="42">
        <f t="shared" si="178"/>
        <v>4243.0599999999995</v>
      </c>
      <c r="T1328" s="49">
        <f t="shared" ca="1" si="187"/>
        <v>10217</v>
      </c>
      <c r="W1328" s="40"/>
      <c r="X1328" s="49">
        <v>595</v>
      </c>
      <c r="Y1328" s="42">
        <f t="shared" si="179"/>
        <v>4200.7</v>
      </c>
      <c r="Z1328" s="42">
        <f t="shared" ca="1" si="180"/>
        <v>78930.8</v>
      </c>
      <c r="AA1328" s="42">
        <f t="shared" ca="1" si="181"/>
        <v>16802.80000000001</v>
      </c>
    </row>
    <row r="1329" spans="1:27" hidden="1" x14ac:dyDescent="0.3">
      <c r="A1329" s="40">
        <v>934</v>
      </c>
      <c r="B1329" s="40" t="s">
        <v>838</v>
      </c>
      <c r="C1329" s="40" t="s">
        <v>841</v>
      </c>
      <c r="D1329" s="40" t="s">
        <v>940</v>
      </c>
      <c r="E1329" s="42">
        <v>92.2</v>
      </c>
      <c r="F1329" s="38" t="s">
        <v>1850</v>
      </c>
      <c r="G1329" s="38" t="s">
        <v>800</v>
      </c>
      <c r="H1329" s="40">
        <v>35</v>
      </c>
      <c r="I1329" s="48">
        <v>43433</v>
      </c>
      <c r="J1329" s="48">
        <v>43467</v>
      </c>
      <c r="K1329" s="48">
        <v>43572</v>
      </c>
      <c r="L1329" s="40">
        <v>34</v>
      </c>
      <c r="M1329" s="40">
        <v>139</v>
      </c>
      <c r="N1329" s="40">
        <v>9441</v>
      </c>
      <c r="O1329" s="42">
        <f t="shared" si="184"/>
        <v>66653.459999999992</v>
      </c>
      <c r="P1329" s="42"/>
      <c r="Q1329" s="42">
        <v>521</v>
      </c>
      <c r="R1329" s="42">
        <f t="shared" ca="1" si="186"/>
        <v>17</v>
      </c>
      <c r="S1329" s="42">
        <f t="shared" si="178"/>
        <v>3678.26</v>
      </c>
      <c r="T1329" s="49">
        <f t="shared" ca="1" si="187"/>
        <v>8857</v>
      </c>
      <c r="W1329" s="40"/>
      <c r="X1329" s="49">
        <v>501</v>
      </c>
      <c r="Y1329" s="42">
        <f t="shared" si="179"/>
        <v>3537.06</v>
      </c>
      <c r="Z1329" s="42">
        <f t="shared" ca="1" si="180"/>
        <v>78930.8</v>
      </c>
      <c r="AA1329" s="42">
        <f t="shared" ca="1" si="181"/>
        <v>16802.80000000001</v>
      </c>
    </row>
    <row r="1330" spans="1:27" hidden="1" x14ac:dyDescent="0.3">
      <c r="A1330" s="40">
        <v>935</v>
      </c>
      <c r="B1330" s="40" t="s">
        <v>838</v>
      </c>
      <c r="C1330" s="40" t="s">
        <v>841</v>
      </c>
      <c r="D1330" s="40" t="s">
        <v>940</v>
      </c>
      <c r="E1330" s="40">
        <v>92.01</v>
      </c>
      <c r="F1330" s="38" t="s">
        <v>1982</v>
      </c>
      <c r="G1330" s="38" t="s">
        <v>801</v>
      </c>
      <c r="H1330" s="40">
        <v>35</v>
      </c>
      <c r="I1330" s="48">
        <v>43424</v>
      </c>
      <c r="J1330" s="48">
        <v>43461</v>
      </c>
      <c r="K1330" s="48">
        <v>43585</v>
      </c>
      <c r="L1330" s="40">
        <v>37</v>
      </c>
      <c r="M1330" s="40">
        <v>161</v>
      </c>
      <c r="N1330" s="40">
        <v>9075</v>
      </c>
      <c r="O1330" s="42">
        <f t="shared" si="184"/>
        <v>64069.5</v>
      </c>
      <c r="P1330" s="42"/>
      <c r="Q1330" s="42">
        <v>601</v>
      </c>
      <c r="R1330" s="42">
        <f t="shared" ca="1" si="186"/>
        <v>17</v>
      </c>
      <c r="S1330" s="42">
        <f t="shared" si="178"/>
        <v>4243.0599999999995</v>
      </c>
      <c r="T1330" s="49">
        <f t="shared" ca="1" si="187"/>
        <v>10217</v>
      </c>
      <c r="W1330" s="40"/>
      <c r="X1330" s="49">
        <v>590</v>
      </c>
      <c r="Y1330" s="42">
        <f t="shared" si="179"/>
        <v>4165.3999999999996</v>
      </c>
      <c r="Z1330" s="42">
        <f t="shared" ca="1" si="180"/>
        <v>78930.8</v>
      </c>
      <c r="AA1330" s="42">
        <f t="shared" ca="1" si="181"/>
        <v>16802.80000000001</v>
      </c>
    </row>
    <row r="1331" spans="1:27" hidden="1" x14ac:dyDescent="0.3">
      <c r="A1331" s="40">
        <v>936</v>
      </c>
      <c r="B1331" s="40" t="s">
        <v>838</v>
      </c>
      <c r="C1331" s="40" t="s">
        <v>841</v>
      </c>
      <c r="D1331" s="40" t="s">
        <v>940</v>
      </c>
      <c r="E1331" s="40">
        <v>92.21</v>
      </c>
      <c r="F1331" s="38" t="s">
        <v>1844</v>
      </c>
      <c r="G1331" s="38" t="s">
        <v>787</v>
      </c>
      <c r="H1331" s="40">
        <v>35</v>
      </c>
      <c r="I1331" s="48">
        <v>43426</v>
      </c>
      <c r="J1331" s="48">
        <v>43480</v>
      </c>
      <c r="K1331" s="48">
        <v>43586</v>
      </c>
      <c r="L1331" s="40">
        <v>54</v>
      </c>
      <c r="M1331" s="40">
        <v>160</v>
      </c>
      <c r="N1331" s="40">
        <v>9180</v>
      </c>
      <c r="O1331" s="42">
        <f t="shared" si="184"/>
        <v>64810.799999999996</v>
      </c>
      <c r="P1331" s="42"/>
      <c r="Q1331" s="42">
        <v>725</v>
      </c>
      <c r="R1331" s="42">
        <f t="shared" ca="1" si="186"/>
        <v>17</v>
      </c>
      <c r="S1331" s="42">
        <f t="shared" si="178"/>
        <v>5118.5</v>
      </c>
      <c r="T1331" s="49">
        <f t="shared" ca="1" si="187"/>
        <v>11237.5</v>
      </c>
      <c r="W1331" s="40"/>
      <c r="X1331" s="49">
        <v>760</v>
      </c>
      <c r="Y1331" s="42">
        <f t="shared" si="179"/>
        <v>5365.6</v>
      </c>
      <c r="Z1331" s="42">
        <f t="shared" ca="1" si="180"/>
        <v>78930.8</v>
      </c>
      <c r="AA1331" s="42">
        <f t="shared" ca="1" si="181"/>
        <v>16802.80000000001</v>
      </c>
    </row>
    <row r="1332" spans="1:27" hidden="1" x14ac:dyDescent="0.3">
      <c r="A1332" s="40">
        <v>937</v>
      </c>
      <c r="B1332" s="40" t="s">
        <v>838</v>
      </c>
      <c r="C1332" s="40" t="s">
        <v>841</v>
      </c>
      <c r="D1332" s="40" t="s">
        <v>940</v>
      </c>
      <c r="E1332" s="40">
        <v>92.18</v>
      </c>
      <c r="F1332" s="38" t="s">
        <v>1845</v>
      </c>
      <c r="G1332" s="38" t="s">
        <v>788</v>
      </c>
      <c r="H1332" s="40">
        <v>35</v>
      </c>
      <c r="I1332" s="48">
        <v>43432</v>
      </c>
      <c r="J1332" s="48">
        <v>43475</v>
      </c>
      <c r="K1332" s="48">
        <v>43575</v>
      </c>
      <c r="L1332" s="40">
        <v>43</v>
      </c>
      <c r="M1332" s="40">
        <v>143</v>
      </c>
      <c r="N1332" s="40">
        <v>9945</v>
      </c>
      <c r="O1332" s="42">
        <f t="shared" si="184"/>
        <v>70211.700000000012</v>
      </c>
      <c r="P1332" s="42"/>
      <c r="Q1332" s="42">
        <v>720</v>
      </c>
      <c r="R1332" s="42">
        <f t="shared" ca="1" si="186"/>
        <v>17</v>
      </c>
      <c r="S1332" s="42">
        <f t="shared" si="178"/>
        <v>5083.2</v>
      </c>
      <c r="T1332" s="49">
        <f t="shared" ca="1" si="187"/>
        <v>12600</v>
      </c>
      <c r="W1332" s="40"/>
      <c r="X1332" s="49">
        <v>700</v>
      </c>
      <c r="Y1332" s="42">
        <f t="shared" si="179"/>
        <v>4942</v>
      </c>
      <c r="Z1332" s="42">
        <f t="shared" ca="1" si="180"/>
        <v>78930.8</v>
      </c>
      <c r="AA1332" s="42">
        <f t="shared" ca="1" si="181"/>
        <v>16802.80000000001</v>
      </c>
    </row>
    <row r="1333" spans="1:27" hidden="1" x14ac:dyDescent="0.3">
      <c r="A1333" s="40">
        <v>938</v>
      </c>
      <c r="B1333" s="40" t="s">
        <v>838</v>
      </c>
      <c r="C1333" s="40" t="s">
        <v>841</v>
      </c>
      <c r="D1333" s="40" t="s">
        <v>940</v>
      </c>
      <c r="E1333" s="40">
        <v>92.05</v>
      </c>
      <c r="F1333" s="38" t="s">
        <v>1846</v>
      </c>
      <c r="G1333" s="38" t="s">
        <v>789</v>
      </c>
      <c r="H1333" s="40">
        <v>35</v>
      </c>
      <c r="I1333" s="48">
        <v>43426</v>
      </c>
      <c r="J1333" s="48">
        <v>43474</v>
      </c>
      <c r="K1333" s="48">
        <v>43572</v>
      </c>
      <c r="L1333" s="40">
        <v>48</v>
      </c>
      <c r="M1333" s="40">
        <v>146</v>
      </c>
      <c r="N1333" s="40">
        <v>8957</v>
      </c>
      <c r="O1333" s="42">
        <f t="shared" si="184"/>
        <v>63236.42</v>
      </c>
      <c r="P1333" s="42"/>
      <c r="Q1333" s="42">
        <v>720</v>
      </c>
      <c r="R1333" s="42">
        <f t="shared" ca="1" si="186"/>
        <v>17</v>
      </c>
      <c r="S1333" s="42">
        <f t="shared" si="178"/>
        <v>5083.2</v>
      </c>
      <c r="T1333" s="49">
        <f t="shared" ca="1" si="187"/>
        <v>12600</v>
      </c>
      <c r="W1333" s="40"/>
      <c r="X1333" s="49">
        <v>700</v>
      </c>
      <c r="Y1333" s="42">
        <f t="shared" si="179"/>
        <v>4942</v>
      </c>
      <c r="Z1333" s="42">
        <f t="shared" ca="1" si="180"/>
        <v>78930.8</v>
      </c>
      <c r="AA1333" s="42">
        <f t="shared" ca="1" si="181"/>
        <v>16802.80000000001</v>
      </c>
    </row>
    <row r="1334" spans="1:27" hidden="1" x14ac:dyDescent="0.3">
      <c r="A1334" s="40">
        <v>939</v>
      </c>
      <c r="B1334" s="40" t="s">
        <v>838</v>
      </c>
      <c r="C1334" s="40" t="s">
        <v>841</v>
      </c>
      <c r="D1334" s="40" t="s">
        <v>940</v>
      </c>
      <c r="E1334" s="40">
        <v>92.04</v>
      </c>
      <c r="F1334" s="38" t="s">
        <v>1846</v>
      </c>
      <c r="G1334" s="38" t="s">
        <v>789</v>
      </c>
      <c r="H1334" s="40">
        <v>35</v>
      </c>
      <c r="I1334" s="48">
        <v>43426</v>
      </c>
      <c r="J1334" s="48">
        <v>43472</v>
      </c>
      <c r="K1334" s="48">
        <v>43576</v>
      </c>
      <c r="L1334" s="40">
        <v>46</v>
      </c>
      <c r="M1334" s="40">
        <v>150</v>
      </c>
      <c r="N1334" s="40">
        <v>9463</v>
      </c>
      <c r="O1334" s="42">
        <f t="shared" si="184"/>
        <v>66808.78</v>
      </c>
      <c r="P1334" s="42"/>
      <c r="Q1334" s="42">
        <v>800</v>
      </c>
      <c r="R1334" s="42">
        <f t="shared" ca="1" si="186"/>
        <v>17</v>
      </c>
      <c r="S1334" s="42">
        <f t="shared" si="178"/>
        <v>5648</v>
      </c>
      <c r="T1334" s="49">
        <f t="shared" ca="1" si="187"/>
        <v>13600</v>
      </c>
      <c r="W1334" s="40"/>
      <c r="X1334" s="49">
        <v>801</v>
      </c>
      <c r="Y1334" s="42">
        <f t="shared" si="179"/>
        <v>5655.06</v>
      </c>
      <c r="Z1334" s="42">
        <f t="shared" ca="1" si="180"/>
        <v>78930.8</v>
      </c>
      <c r="AA1334" s="42">
        <f t="shared" ca="1" si="181"/>
        <v>16802.80000000001</v>
      </c>
    </row>
    <row r="1335" spans="1:27" hidden="1" x14ac:dyDescent="0.3">
      <c r="A1335" s="40">
        <v>940</v>
      </c>
      <c r="B1335" s="40" t="s">
        <v>838</v>
      </c>
      <c r="C1335" s="40" t="s">
        <v>841</v>
      </c>
      <c r="D1335" s="40" t="s">
        <v>940</v>
      </c>
      <c r="E1335" s="40">
        <v>92.05</v>
      </c>
      <c r="F1335" s="38" t="s">
        <v>1847</v>
      </c>
      <c r="G1335" s="38" t="s">
        <v>790</v>
      </c>
      <c r="H1335" s="40">
        <v>35</v>
      </c>
      <c r="I1335" s="48">
        <v>43432</v>
      </c>
      <c r="J1335" s="48">
        <v>43490</v>
      </c>
      <c r="K1335" s="48">
        <v>43573</v>
      </c>
      <c r="L1335" s="40">
        <v>58</v>
      </c>
      <c r="M1335" s="40">
        <v>141</v>
      </c>
      <c r="N1335" s="40">
        <v>9260</v>
      </c>
      <c r="O1335" s="42">
        <f t="shared" si="184"/>
        <v>65375.599999999991</v>
      </c>
      <c r="P1335" s="42"/>
      <c r="Q1335" s="42">
        <v>720</v>
      </c>
      <c r="R1335" s="42">
        <f t="shared" ca="1" si="186"/>
        <v>17</v>
      </c>
      <c r="S1335" s="42">
        <f t="shared" si="178"/>
        <v>5083.2</v>
      </c>
      <c r="T1335" s="49">
        <f t="shared" ca="1" si="187"/>
        <v>11880</v>
      </c>
      <c r="W1335" s="40"/>
      <c r="X1335" s="49">
        <v>701</v>
      </c>
      <c r="Y1335" s="42">
        <f t="shared" si="179"/>
        <v>4949.0599999999995</v>
      </c>
      <c r="Z1335" s="42">
        <f t="shared" ca="1" si="180"/>
        <v>78930.8</v>
      </c>
      <c r="AA1335" s="42">
        <f t="shared" ca="1" si="181"/>
        <v>16802.80000000001</v>
      </c>
    </row>
    <row r="1336" spans="1:27" hidden="1" x14ac:dyDescent="0.3">
      <c r="A1336" s="40">
        <v>954</v>
      </c>
      <c r="B1336" s="40" t="s">
        <v>838</v>
      </c>
      <c r="C1336" s="40" t="s">
        <v>939</v>
      </c>
      <c r="D1336" s="40" t="s">
        <v>940</v>
      </c>
      <c r="E1336" s="40">
        <v>91.04</v>
      </c>
      <c r="F1336" s="38" t="s">
        <v>1982</v>
      </c>
      <c r="G1336" s="38" t="s">
        <v>801</v>
      </c>
      <c r="H1336" s="40">
        <v>35</v>
      </c>
      <c r="I1336" s="48">
        <v>43432</v>
      </c>
      <c r="J1336" s="48">
        <v>43470</v>
      </c>
      <c r="K1336" s="48">
        <v>43575</v>
      </c>
      <c r="L1336" s="40">
        <v>38</v>
      </c>
      <c r="M1336" s="40">
        <v>143</v>
      </c>
      <c r="N1336" s="40">
        <v>9372</v>
      </c>
      <c r="O1336" s="42">
        <f t="shared" si="184"/>
        <v>66166.319999999992</v>
      </c>
      <c r="P1336" s="42"/>
      <c r="Q1336" s="42">
        <v>620</v>
      </c>
      <c r="R1336" s="42">
        <f t="shared" ca="1" si="186"/>
        <v>17</v>
      </c>
      <c r="S1336" s="42">
        <f t="shared" si="178"/>
        <v>4377.2</v>
      </c>
      <c r="T1336" s="49">
        <f t="shared" ca="1" si="187"/>
        <v>10230</v>
      </c>
      <c r="W1336" s="40"/>
      <c r="X1336" s="49">
        <v>580</v>
      </c>
      <c r="Y1336" s="42">
        <f t="shared" si="179"/>
        <v>4094.8</v>
      </c>
      <c r="Z1336" s="42">
        <f t="shared" ca="1" si="180"/>
        <v>78930.8</v>
      </c>
      <c r="AA1336" s="42">
        <f t="shared" ca="1" si="181"/>
        <v>16802.80000000001</v>
      </c>
    </row>
    <row r="1337" spans="1:27" hidden="1" x14ac:dyDescent="0.3">
      <c r="A1337" s="40">
        <v>955</v>
      </c>
      <c r="B1337" s="40" t="s">
        <v>838</v>
      </c>
      <c r="C1337" s="40" t="s">
        <v>939</v>
      </c>
      <c r="D1337" s="40" t="s">
        <v>940</v>
      </c>
      <c r="E1337" s="40">
        <v>91.8</v>
      </c>
      <c r="F1337" s="38" t="s">
        <v>1844</v>
      </c>
      <c r="G1337" s="38" t="s">
        <v>787</v>
      </c>
      <c r="H1337" s="40">
        <v>35</v>
      </c>
      <c r="I1337" s="48">
        <v>43431</v>
      </c>
      <c r="J1337" s="48">
        <v>43473</v>
      </c>
      <c r="K1337" s="48">
        <v>43573</v>
      </c>
      <c r="L1337" s="40">
        <v>42</v>
      </c>
      <c r="M1337" s="40">
        <v>142</v>
      </c>
      <c r="N1337" s="40">
        <v>10270</v>
      </c>
      <c r="O1337" s="42">
        <f t="shared" si="184"/>
        <v>72506.2</v>
      </c>
      <c r="P1337" s="42"/>
      <c r="Q1337" s="42">
        <v>880</v>
      </c>
      <c r="R1337" s="42">
        <f t="shared" ca="1" si="186"/>
        <v>17</v>
      </c>
      <c r="S1337" s="42">
        <f t="shared" si="178"/>
        <v>6212.8</v>
      </c>
      <c r="T1337" s="49">
        <f t="shared" ca="1" si="187"/>
        <v>15400</v>
      </c>
      <c r="W1337" s="40"/>
      <c r="X1337" s="49">
        <v>820</v>
      </c>
      <c r="Y1337" s="42">
        <f t="shared" si="179"/>
        <v>5789.2</v>
      </c>
      <c r="Z1337" s="42">
        <f t="shared" ca="1" si="180"/>
        <v>78930.8</v>
      </c>
      <c r="AA1337" s="42">
        <f t="shared" ca="1" si="181"/>
        <v>16802.80000000001</v>
      </c>
    </row>
    <row r="1338" spans="1:27" hidden="1" x14ac:dyDescent="0.3">
      <c r="A1338" s="40">
        <v>956</v>
      </c>
      <c r="B1338" s="40" t="s">
        <v>838</v>
      </c>
      <c r="C1338" s="40" t="s">
        <v>939</v>
      </c>
      <c r="D1338" s="40" t="s">
        <v>940</v>
      </c>
      <c r="E1338" s="40">
        <v>91.18</v>
      </c>
      <c r="F1338" s="38" t="s">
        <v>1845</v>
      </c>
      <c r="G1338" s="38" t="s">
        <v>788</v>
      </c>
      <c r="H1338" s="40">
        <v>35</v>
      </c>
      <c r="I1338" s="48">
        <v>43433</v>
      </c>
      <c r="J1338" s="48">
        <v>43477</v>
      </c>
      <c r="K1338" s="48">
        <v>43593</v>
      </c>
      <c r="L1338" s="40">
        <v>44</v>
      </c>
      <c r="M1338" s="40">
        <v>160</v>
      </c>
      <c r="N1338" s="40">
        <v>10142</v>
      </c>
      <c r="O1338" s="42">
        <f t="shared" si="184"/>
        <v>71602.51999999999</v>
      </c>
      <c r="P1338" s="42"/>
      <c r="Q1338" s="42">
        <v>885</v>
      </c>
      <c r="R1338" s="42">
        <f t="shared" ca="1" si="186"/>
        <v>17</v>
      </c>
      <c r="S1338" s="42">
        <f t="shared" si="178"/>
        <v>6248.0999999999995</v>
      </c>
      <c r="T1338" s="49">
        <f t="shared" ca="1" si="187"/>
        <v>13717.5</v>
      </c>
      <c r="W1338" s="40"/>
      <c r="X1338" s="49">
        <v>815</v>
      </c>
      <c r="Y1338" s="42">
        <f t="shared" si="179"/>
        <v>5753.9</v>
      </c>
      <c r="Z1338" s="42">
        <f t="shared" ca="1" si="180"/>
        <v>78930.8</v>
      </c>
      <c r="AA1338" s="42">
        <f t="shared" ca="1" si="181"/>
        <v>16802.80000000001</v>
      </c>
    </row>
    <row r="1339" spans="1:27" hidden="1" x14ac:dyDescent="0.3">
      <c r="A1339" s="40">
        <v>957</v>
      </c>
      <c r="B1339" s="40" t="s">
        <v>838</v>
      </c>
      <c r="C1339" s="40" t="s">
        <v>939</v>
      </c>
      <c r="D1339" s="40" t="s">
        <v>940</v>
      </c>
      <c r="E1339" s="40">
        <v>91.01</v>
      </c>
      <c r="F1339" s="38" t="s">
        <v>1846</v>
      </c>
      <c r="G1339" s="38" t="s">
        <v>789</v>
      </c>
      <c r="H1339" s="40">
        <v>35</v>
      </c>
      <c r="I1339" s="48">
        <v>43432</v>
      </c>
      <c r="J1339" s="48">
        <v>43466</v>
      </c>
      <c r="K1339" s="48">
        <v>43590</v>
      </c>
      <c r="L1339" s="40">
        <v>34</v>
      </c>
      <c r="M1339" s="40">
        <v>158</v>
      </c>
      <c r="N1339" s="40">
        <v>10678</v>
      </c>
      <c r="O1339" s="42">
        <f t="shared" si="184"/>
        <v>75386.679999999993</v>
      </c>
      <c r="P1339" s="42"/>
      <c r="Q1339" s="42">
        <v>921</v>
      </c>
      <c r="R1339" s="42">
        <f t="shared" ca="1" si="186"/>
        <v>17</v>
      </c>
      <c r="S1339" s="42">
        <f t="shared" si="178"/>
        <v>6502.2599999999993</v>
      </c>
      <c r="T1339" s="49">
        <f t="shared" ca="1" si="187"/>
        <v>14736</v>
      </c>
      <c r="W1339" s="40"/>
      <c r="X1339" s="49">
        <v>905</v>
      </c>
      <c r="Y1339" s="42">
        <f t="shared" si="179"/>
        <v>6389.3</v>
      </c>
      <c r="Z1339" s="42">
        <f t="shared" ca="1" si="180"/>
        <v>78930.8</v>
      </c>
      <c r="AA1339" s="42">
        <f t="shared" ca="1" si="181"/>
        <v>16802.80000000001</v>
      </c>
    </row>
    <row r="1340" spans="1:27" hidden="1" x14ac:dyDescent="0.3">
      <c r="A1340" s="40">
        <v>958</v>
      </c>
      <c r="B1340" s="40" t="s">
        <v>838</v>
      </c>
      <c r="C1340" s="40" t="s">
        <v>939</v>
      </c>
      <c r="D1340" s="40" t="s">
        <v>940</v>
      </c>
      <c r="E1340" s="40">
        <v>91.15</v>
      </c>
      <c r="F1340" s="38" t="s">
        <v>1846</v>
      </c>
      <c r="G1340" s="38" t="s">
        <v>789</v>
      </c>
      <c r="H1340" s="40">
        <v>35</v>
      </c>
      <c r="I1340" s="48">
        <v>43432</v>
      </c>
      <c r="J1340" s="48">
        <v>43483</v>
      </c>
      <c r="K1340" s="48">
        <v>43595</v>
      </c>
      <c r="L1340" s="40">
        <v>51</v>
      </c>
      <c r="M1340" s="40">
        <v>163</v>
      </c>
      <c r="N1340" s="40">
        <v>12240</v>
      </c>
      <c r="O1340" s="42">
        <f t="shared" si="184"/>
        <v>86414.399999999994</v>
      </c>
      <c r="P1340" s="42"/>
      <c r="Q1340" s="42">
        <v>490</v>
      </c>
      <c r="R1340" s="42">
        <f t="shared" ca="1" si="186"/>
        <v>17</v>
      </c>
      <c r="S1340" s="42">
        <f t="shared" si="178"/>
        <v>3459.4</v>
      </c>
      <c r="T1340" s="49">
        <f t="shared" ca="1" si="187"/>
        <v>6860</v>
      </c>
      <c r="W1340" s="40"/>
      <c r="X1340" s="49">
        <v>420</v>
      </c>
      <c r="Y1340" s="42">
        <f t="shared" si="179"/>
        <v>2965.2</v>
      </c>
      <c r="Z1340" s="42">
        <f t="shared" ca="1" si="180"/>
        <v>78930.8</v>
      </c>
      <c r="AA1340" s="42">
        <f t="shared" ca="1" si="181"/>
        <v>16802.80000000001</v>
      </c>
    </row>
    <row r="1341" spans="1:27" hidden="1" x14ac:dyDescent="0.3">
      <c r="A1341" s="40">
        <v>959</v>
      </c>
      <c r="B1341" s="40" t="s">
        <v>838</v>
      </c>
      <c r="C1341" s="40" t="s">
        <v>939</v>
      </c>
      <c r="D1341" s="40" t="s">
        <v>940</v>
      </c>
      <c r="E1341" s="42">
        <v>91.1</v>
      </c>
      <c r="F1341" s="38" t="s">
        <v>1847</v>
      </c>
      <c r="G1341" s="38" t="s">
        <v>790</v>
      </c>
      <c r="H1341" s="40">
        <v>35</v>
      </c>
      <c r="I1341" s="48">
        <v>43432</v>
      </c>
      <c r="J1341" s="48">
        <v>43472</v>
      </c>
      <c r="K1341" s="48">
        <v>43592</v>
      </c>
      <c r="L1341" s="40">
        <v>40</v>
      </c>
      <c r="M1341" s="40">
        <v>160</v>
      </c>
      <c r="N1341" s="40">
        <v>9740</v>
      </c>
      <c r="O1341" s="42">
        <f t="shared" si="184"/>
        <v>68764.399999999994</v>
      </c>
      <c r="P1341" s="42"/>
      <c r="Q1341" s="42">
        <v>1020</v>
      </c>
      <c r="R1341" s="42">
        <f t="shared" ca="1" si="186"/>
        <v>17</v>
      </c>
      <c r="S1341" s="42">
        <f t="shared" si="178"/>
        <v>7201.2</v>
      </c>
      <c r="T1341" s="49">
        <f t="shared" ca="1" si="187"/>
        <v>15810</v>
      </c>
      <c r="W1341" s="40"/>
      <c r="X1341" s="49">
        <v>970</v>
      </c>
      <c r="Y1341" s="42">
        <f t="shared" si="179"/>
        <v>6848.2</v>
      </c>
      <c r="Z1341" s="42">
        <f t="shared" ca="1" si="180"/>
        <v>78930.8</v>
      </c>
      <c r="AA1341" s="42">
        <f t="shared" ca="1" si="181"/>
        <v>16802.80000000001</v>
      </c>
    </row>
    <row r="1342" spans="1:27" hidden="1" x14ac:dyDescent="0.3">
      <c r="A1342" s="40">
        <v>960</v>
      </c>
      <c r="B1342" s="40" t="s">
        <v>838</v>
      </c>
      <c r="C1342" s="40" t="s">
        <v>939</v>
      </c>
      <c r="D1342" s="40" t="s">
        <v>940</v>
      </c>
      <c r="E1342" s="40">
        <v>91.25</v>
      </c>
      <c r="F1342" s="38" t="s">
        <v>1848</v>
      </c>
      <c r="G1342" s="38" t="s">
        <v>791</v>
      </c>
      <c r="H1342" s="40">
        <v>35</v>
      </c>
      <c r="I1342" s="48">
        <v>43425</v>
      </c>
      <c r="J1342" s="48">
        <v>43452</v>
      </c>
      <c r="K1342" s="48">
        <v>43587</v>
      </c>
      <c r="L1342" s="40">
        <v>27</v>
      </c>
      <c r="M1342" s="40">
        <v>162</v>
      </c>
      <c r="N1342" s="40">
        <v>10560</v>
      </c>
      <c r="O1342" s="42">
        <f t="shared" si="184"/>
        <v>74553.600000000006</v>
      </c>
      <c r="P1342" s="42"/>
      <c r="Q1342" s="42">
        <v>925</v>
      </c>
      <c r="R1342" s="42">
        <f t="shared" ca="1" si="186"/>
        <v>17</v>
      </c>
      <c r="S1342" s="42">
        <f t="shared" si="178"/>
        <v>6530.4999999999991</v>
      </c>
      <c r="T1342" s="49">
        <f t="shared" ca="1" si="187"/>
        <v>13875</v>
      </c>
      <c r="W1342" s="40"/>
      <c r="X1342" s="49">
        <v>885</v>
      </c>
      <c r="Y1342" s="42">
        <f t="shared" si="179"/>
        <v>6248.0999999999995</v>
      </c>
      <c r="Z1342" s="42">
        <f t="shared" ca="1" si="180"/>
        <v>78930.8</v>
      </c>
      <c r="AA1342" s="42">
        <f t="shared" ca="1" si="181"/>
        <v>16802.80000000001</v>
      </c>
    </row>
    <row r="1343" spans="1:27" hidden="1" x14ac:dyDescent="0.3">
      <c r="A1343" s="40">
        <v>961</v>
      </c>
      <c r="B1343" s="40" t="s">
        <v>838</v>
      </c>
      <c r="C1343" s="40" t="s">
        <v>939</v>
      </c>
      <c r="D1343" s="40" t="s">
        <v>940</v>
      </c>
      <c r="E1343" s="40">
        <v>91.07</v>
      </c>
      <c r="F1343" s="38" t="s">
        <v>1849</v>
      </c>
      <c r="G1343" s="38" t="s">
        <v>792</v>
      </c>
      <c r="H1343" s="40">
        <v>35</v>
      </c>
      <c r="I1343" s="48">
        <v>43432</v>
      </c>
      <c r="J1343" s="48">
        <v>43464</v>
      </c>
      <c r="K1343" s="48">
        <v>43573</v>
      </c>
      <c r="L1343" s="40">
        <v>32</v>
      </c>
      <c r="M1343" s="40">
        <v>141</v>
      </c>
      <c r="N1343" s="40">
        <v>9645</v>
      </c>
      <c r="O1343" s="42">
        <f t="shared" si="184"/>
        <v>68093.7</v>
      </c>
      <c r="P1343" s="42"/>
      <c r="Q1343" s="42">
        <v>890</v>
      </c>
      <c r="R1343" s="42">
        <f t="shared" ca="1" si="186"/>
        <v>17</v>
      </c>
      <c r="S1343" s="42">
        <f t="shared" si="178"/>
        <v>6283.4</v>
      </c>
      <c r="T1343" s="49">
        <f t="shared" ca="1" si="187"/>
        <v>15130</v>
      </c>
      <c r="W1343" s="40"/>
      <c r="X1343" s="49">
        <v>850</v>
      </c>
      <c r="Y1343" s="42">
        <f t="shared" si="179"/>
        <v>6001</v>
      </c>
      <c r="Z1343" s="42">
        <f t="shared" ca="1" si="180"/>
        <v>78930.8</v>
      </c>
      <c r="AA1343" s="42">
        <f t="shared" ca="1" si="181"/>
        <v>16802.80000000001</v>
      </c>
    </row>
    <row r="1344" spans="1:27" hidden="1" x14ac:dyDescent="0.3">
      <c r="A1344" s="40">
        <v>964</v>
      </c>
      <c r="B1344" s="40" t="s">
        <v>838</v>
      </c>
      <c r="C1344" s="40" t="s">
        <v>972</v>
      </c>
      <c r="D1344" s="40" t="s">
        <v>973</v>
      </c>
      <c r="E1344" s="40">
        <v>86.25</v>
      </c>
      <c r="F1344" s="38" t="s">
        <v>1851</v>
      </c>
      <c r="G1344" s="38" t="s">
        <v>793</v>
      </c>
      <c r="H1344" s="40">
        <v>35</v>
      </c>
      <c r="I1344" s="48">
        <v>43432</v>
      </c>
      <c r="J1344" s="48">
        <v>43475</v>
      </c>
      <c r="K1344" s="48">
        <v>43570</v>
      </c>
      <c r="L1344" s="40">
        <v>43</v>
      </c>
      <c r="M1344" s="40">
        <v>138</v>
      </c>
      <c r="N1344" s="40">
        <v>8600</v>
      </c>
      <c r="O1344" s="42">
        <f t="shared" si="184"/>
        <v>60716</v>
      </c>
      <c r="P1344" s="42"/>
      <c r="Q1344" s="42">
        <v>857</v>
      </c>
      <c r="R1344" s="42">
        <f t="shared" ca="1" si="186"/>
        <v>17</v>
      </c>
      <c r="S1344" s="42">
        <f t="shared" si="178"/>
        <v>6050.4199999999992</v>
      </c>
      <c r="T1344" s="49">
        <f t="shared" ca="1" si="187"/>
        <v>11998</v>
      </c>
      <c r="W1344" s="40"/>
      <c r="X1344" s="49">
        <v>835</v>
      </c>
      <c r="Y1344" s="42">
        <f t="shared" si="179"/>
        <v>5895.1</v>
      </c>
      <c r="Z1344" s="42">
        <f t="shared" ca="1" si="180"/>
        <v>78930.8</v>
      </c>
      <c r="AA1344" s="42">
        <f t="shared" ca="1" si="181"/>
        <v>16802.80000000001</v>
      </c>
    </row>
    <row r="1345" spans="1:27" hidden="1" x14ac:dyDescent="0.3">
      <c r="A1345" s="40">
        <v>965</v>
      </c>
      <c r="B1345" s="40" t="s">
        <v>838</v>
      </c>
      <c r="C1345" s="40" t="s">
        <v>972</v>
      </c>
      <c r="D1345" s="40" t="s">
        <v>973</v>
      </c>
      <c r="E1345" s="40">
        <v>86.23</v>
      </c>
      <c r="F1345" s="38" t="s">
        <v>1852</v>
      </c>
      <c r="G1345" s="38" t="s">
        <v>794</v>
      </c>
      <c r="H1345" s="40">
        <v>35</v>
      </c>
      <c r="I1345" s="48">
        <v>43428</v>
      </c>
      <c r="J1345" s="48">
        <v>43472</v>
      </c>
      <c r="K1345" s="48">
        <v>43570</v>
      </c>
      <c r="L1345" s="40">
        <v>44</v>
      </c>
      <c r="M1345" s="40">
        <v>142</v>
      </c>
      <c r="N1345" s="40">
        <v>9758</v>
      </c>
      <c r="O1345" s="42">
        <f t="shared" si="184"/>
        <v>68891.48</v>
      </c>
      <c r="P1345" s="42"/>
      <c r="Q1345" s="42">
        <v>839</v>
      </c>
      <c r="R1345" s="42">
        <f t="shared" ca="1" si="186"/>
        <v>17</v>
      </c>
      <c r="S1345" s="42">
        <f t="shared" si="178"/>
        <v>5923.34</v>
      </c>
      <c r="T1345" s="49">
        <f t="shared" ca="1" si="187"/>
        <v>12165.5</v>
      </c>
      <c r="W1345" s="40"/>
      <c r="X1345" s="49">
        <v>809</v>
      </c>
      <c r="Y1345" s="42">
        <f t="shared" si="179"/>
        <v>5711.54</v>
      </c>
      <c r="Z1345" s="42">
        <f t="shared" ca="1" si="180"/>
        <v>78930.8</v>
      </c>
      <c r="AA1345" s="42">
        <f t="shared" ca="1" si="181"/>
        <v>16802.80000000001</v>
      </c>
    </row>
    <row r="1346" spans="1:27" hidden="1" x14ac:dyDescent="0.3">
      <c r="A1346" s="40">
        <v>966</v>
      </c>
      <c r="B1346" s="40" t="s">
        <v>838</v>
      </c>
      <c r="C1346" s="40" t="s">
        <v>972</v>
      </c>
      <c r="D1346" s="40" t="s">
        <v>973</v>
      </c>
      <c r="E1346" s="40">
        <v>86.21</v>
      </c>
      <c r="F1346" s="38" t="s">
        <v>1853</v>
      </c>
      <c r="G1346" s="38" t="s">
        <v>795</v>
      </c>
      <c r="H1346" s="40">
        <v>35</v>
      </c>
      <c r="I1346" s="48">
        <v>43426</v>
      </c>
      <c r="J1346" s="48">
        <v>43468</v>
      </c>
      <c r="K1346" s="48">
        <v>43567</v>
      </c>
      <c r="L1346" s="40">
        <v>42</v>
      </c>
      <c r="M1346" s="40">
        <v>141</v>
      </c>
      <c r="N1346" s="40">
        <v>9870</v>
      </c>
      <c r="O1346" s="42">
        <f t="shared" si="184"/>
        <v>69682.2</v>
      </c>
      <c r="P1346" s="42"/>
      <c r="Q1346" s="42">
        <v>833</v>
      </c>
      <c r="R1346" s="42">
        <f t="shared" ca="1" si="186"/>
        <v>17</v>
      </c>
      <c r="S1346" s="42">
        <f t="shared" ref="S1346:S1409" si="188">(Q1346/H1346)*247.1</f>
        <v>5880.9800000000005</v>
      </c>
      <c r="T1346" s="49">
        <f t="shared" ca="1" si="187"/>
        <v>11662</v>
      </c>
      <c r="W1346" s="40"/>
      <c r="X1346" s="49">
        <v>821</v>
      </c>
      <c r="Y1346" s="42">
        <f t="shared" ref="Y1346:Y1409" si="189">(X1346/H1346)*247.1</f>
        <v>5796.2599999999993</v>
      </c>
      <c r="Z1346" s="42">
        <f t="shared" ref="Z1346:Z1409" ca="1" si="190">S1346*R1346</f>
        <v>78930.8</v>
      </c>
      <c r="AA1346" s="42">
        <f t="shared" ref="AA1346:AA1409" ca="1" si="191">Z1346-O1346</f>
        <v>16802.80000000001</v>
      </c>
    </row>
    <row r="1347" spans="1:27" hidden="1" x14ac:dyDescent="0.3">
      <c r="A1347" s="40">
        <v>967</v>
      </c>
      <c r="B1347" s="40" t="s">
        <v>838</v>
      </c>
      <c r="C1347" s="40" t="s">
        <v>972</v>
      </c>
      <c r="D1347" s="40" t="s">
        <v>973</v>
      </c>
      <c r="E1347" s="40">
        <v>86.19</v>
      </c>
      <c r="F1347" s="38" t="s">
        <v>1854</v>
      </c>
      <c r="G1347" s="38" t="s">
        <v>796</v>
      </c>
      <c r="H1347" s="40">
        <v>35</v>
      </c>
      <c r="I1347" s="48">
        <v>43428</v>
      </c>
      <c r="J1347" s="48">
        <v>43470</v>
      </c>
      <c r="K1347" s="48">
        <v>43570</v>
      </c>
      <c r="L1347" s="40">
        <v>42</v>
      </c>
      <c r="M1347" s="40">
        <v>142</v>
      </c>
      <c r="N1347" s="40">
        <v>10670</v>
      </c>
      <c r="O1347" s="42">
        <f t="shared" si="184"/>
        <v>75330.2</v>
      </c>
      <c r="P1347" s="42"/>
      <c r="Q1347" s="42">
        <v>850</v>
      </c>
      <c r="R1347" s="42">
        <f t="shared" ca="1" si="186"/>
        <v>17</v>
      </c>
      <c r="S1347" s="42">
        <f t="shared" si="188"/>
        <v>6001</v>
      </c>
      <c r="T1347" s="49">
        <f t="shared" ca="1" si="187"/>
        <v>12325</v>
      </c>
      <c r="W1347" s="40"/>
      <c r="X1347" s="49">
        <v>808</v>
      </c>
      <c r="Y1347" s="42">
        <f t="shared" si="189"/>
        <v>5704.48</v>
      </c>
      <c r="Z1347" s="42">
        <f t="shared" ca="1" si="190"/>
        <v>78930.8</v>
      </c>
      <c r="AA1347" s="42">
        <f t="shared" ca="1" si="191"/>
        <v>16802.80000000001</v>
      </c>
    </row>
    <row r="1348" spans="1:27" hidden="1" x14ac:dyDescent="0.3">
      <c r="A1348" s="40">
        <v>968</v>
      </c>
      <c r="B1348" s="40" t="s">
        <v>838</v>
      </c>
      <c r="C1348" s="40" t="s">
        <v>972</v>
      </c>
      <c r="D1348" s="40" t="s">
        <v>973</v>
      </c>
      <c r="E1348" s="40">
        <v>86.17</v>
      </c>
      <c r="F1348" s="38" t="s">
        <v>1981</v>
      </c>
      <c r="G1348" s="38" t="s">
        <v>797</v>
      </c>
      <c r="H1348" s="40">
        <v>35</v>
      </c>
      <c r="I1348" s="48">
        <v>43428</v>
      </c>
      <c r="J1348" s="48">
        <v>43468</v>
      </c>
      <c r="K1348" s="48">
        <v>43567</v>
      </c>
      <c r="L1348" s="40">
        <v>40</v>
      </c>
      <c r="M1348" s="40">
        <v>139</v>
      </c>
      <c r="N1348" s="40">
        <v>10110</v>
      </c>
      <c r="O1348" s="42">
        <f t="shared" si="184"/>
        <v>71376.599999999991</v>
      </c>
      <c r="P1348" s="42"/>
      <c r="Q1348" s="42">
        <v>821</v>
      </c>
      <c r="R1348" s="42">
        <f t="shared" ca="1" si="186"/>
        <v>17</v>
      </c>
      <c r="S1348" s="42">
        <f t="shared" si="188"/>
        <v>5796.2599999999993</v>
      </c>
      <c r="T1348" s="49">
        <f t="shared" ca="1" si="187"/>
        <v>11904.5</v>
      </c>
      <c r="W1348" s="40"/>
      <c r="X1348" s="49">
        <v>799</v>
      </c>
      <c r="Y1348" s="42">
        <f t="shared" si="189"/>
        <v>5640.94</v>
      </c>
      <c r="Z1348" s="42">
        <f t="shared" ca="1" si="190"/>
        <v>78930.8</v>
      </c>
      <c r="AA1348" s="42">
        <f t="shared" ca="1" si="191"/>
        <v>16802.80000000001</v>
      </c>
    </row>
    <row r="1349" spans="1:27" hidden="1" x14ac:dyDescent="0.3">
      <c r="A1349" s="40">
        <v>969</v>
      </c>
      <c r="B1349" s="40" t="s">
        <v>838</v>
      </c>
      <c r="C1349" s="40" t="s">
        <v>972</v>
      </c>
      <c r="D1349" s="40" t="s">
        <v>973</v>
      </c>
      <c r="E1349" s="40">
        <v>86.16</v>
      </c>
      <c r="F1349" s="38" t="s">
        <v>1855</v>
      </c>
      <c r="G1349" s="38" t="s">
        <v>798</v>
      </c>
      <c r="H1349" s="40">
        <v>35</v>
      </c>
      <c r="I1349" s="48">
        <v>43427</v>
      </c>
      <c r="J1349" s="48">
        <v>43472</v>
      </c>
      <c r="K1349" s="48">
        <v>43569</v>
      </c>
      <c r="L1349" s="40">
        <v>45</v>
      </c>
      <c r="M1349" s="40">
        <v>142</v>
      </c>
      <c r="N1349" s="40">
        <v>9750</v>
      </c>
      <c r="O1349" s="42">
        <f t="shared" si="184"/>
        <v>68835</v>
      </c>
      <c r="P1349" s="42"/>
      <c r="Q1349" s="42">
        <v>833</v>
      </c>
      <c r="R1349" s="42">
        <f t="shared" si="186"/>
        <v>11.884753901560623</v>
      </c>
      <c r="S1349" s="42">
        <f t="shared" si="188"/>
        <v>5880.9800000000005</v>
      </c>
      <c r="T1349" s="49">
        <v>9900</v>
      </c>
      <c r="W1349" s="40"/>
      <c r="X1349" s="49">
        <v>809</v>
      </c>
      <c r="Y1349" s="42">
        <f t="shared" si="189"/>
        <v>5711.54</v>
      </c>
      <c r="Z1349" s="42">
        <f t="shared" si="190"/>
        <v>69894</v>
      </c>
      <c r="AA1349" s="42">
        <f t="shared" si="191"/>
        <v>1059</v>
      </c>
    </row>
    <row r="1350" spans="1:27" hidden="1" x14ac:dyDescent="0.3">
      <c r="A1350" s="40">
        <v>970</v>
      </c>
      <c r="B1350" s="40" t="s">
        <v>838</v>
      </c>
      <c r="C1350" s="40" t="s">
        <v>972</v>
      </c>
      <c r="D1350" s="40" t="s">
        <v>973</v>
      </c>
      <c r="E1350" s="40">
        <v>86.13</v>
      </c>
      <c r="F1350" s="38" t="s">
        <v>1856</v>
      </c>
      <c r="G1350" s="38" t="s">
        <v>799</v>
      </c>
      <c r="H1350" s="40">
        <v>35</v>
      </c>
      <c r="I1350" s="48">
        <v>43431</v>
      </c>
      <c r="J1350" s="48">
        <v>43469</v>
      </c>
      <c r="K1350" s="48">
        <v>43571</v>
      </c>
      <c r="L1350" s="40">
        <v>38</v>
      </c>
      <c r="M1350" s="40">
        <v>140</v>
      </c>
      <c r="N1350" s="40">
        <v>10050</v>
      </c>
      <c r="O1350" s="42">
        <f t="shared" si="184"/>
        <v>70953</v>
      </c>
      <c r="P1350" s="42"/>
      <c r="Q1350" s="42">
        <v>899</v>
      </c>
      <c r="R1350" s="42">
        <f t="shared" ca="1" si="186"/>
        <v>17</v>
      </c>
      <c r="S1350" s="42">
        <f t="shared" si="188"/>
        <v>6346.9400000000005</v>
      </c>
      <c r="T1350" s="49">
        <f ca="1">R1350*Q1350</f>
        <v>12586</v>
      </c>
      <c r="W1350" s="40"/>
      <c r="X1350" s="49">
        <v>875</v>
      </c>
      <c r="Y1350" s="42">
        <f t="shared" si="189"/>
        <v>6177.5</v>
      </c>
      <c r="Z1350" s="42">
        <f t="shared" ca="1" si="190"/>
        <v>78930.8</v>
      </c>
      <c r="AA1350" s="42">
        <f t="shared" ca="1" si="191"/>
        <v>16802.80000000001</v>
      </c>
    </row>
    <row r="1351" spans="1:27" hidden="1" x14ac:dyDescent="0.3">
      <c r="A1351" s="40">
        <v>971</v>
      </c>
      <c r="B1351" s="40" t="s">
        <v>838</v>
      </c>
      <c r="C1351" s="40" t="s">
        <v>972</v>
      </c>
      <c r="D1351" s="40" t="s">
        <v>973</v>
      </c>
      <c r="E1351" s="40">
        <v>86.11</v>
      </c>
      <c r="F1351" s="38" t="s">
        <v>1857</v>
      </c>
      <c r="G1351" s="38" t="s">
        <v>787</v>
      </c>
      <c r="H1351" s="40">
        <v>35</v>
      </c>
      <c r="I1351" s="48">
        <v>43431</v>
      </c>
      <c r="J1351" s="48">
        <v>43470</v>
      </c>
      <c r="K1351" s="48">
        <v>43589</v>
      </c>
      <c r="L1351" s="40">
        <v>39</v>
      </c>
      <c r="M1351" s="40">
        <v>158</v>
      </c>
      <c r="N1351" s="40">
        <v>9870</v>
      </c>
      <c r="O1351" s="42">
        <f t="shared" si="184"/>
        <v>69682.2</v>
      </c>
      <c r="P1351" s="42"/>
      <c r="Q1351" s="42">
        <v>955</v>
      </c>
      <c r="R1351" s="42">
        <f t="shared" ca="1" si="186"/>
        <v>17</v>
      </c>
      <c r="S1351" s="42">
        <f t="shared" si="188"/>
        <v>6742.2999999999993</v>
      </c>
      <c r="T1351" s="49">
        <f ca="1">R1351*Q1351</f>
        <v>12892.5</v>
      </c>
      <c r="W1351" s="40"/>
      <c r="X1351" s="49">
        <v>909</v>
      </c>
      <c r="Y1351" s="42">
        <f t="shared" si="189"/>
        <v>6417.54</v>
      </c>
      <c r="Z1351" s="42">
        <f t="shared" ca="1" si="190"/>
        <v>78930.8</v>
      </c>
      <c r="AA1351" s="42">
        <f t="shared" ca="1" si="191"/>
        <v>16802.80000000001</v>
      </c>
    </row>
    <row r="1352" spans="1:27" hidden="1" x14ac:dyDescent="0.3">
      <c r="A1352" s="40">
        <v>972</v>
      </c>
      <c r="B1352" s="40" t="s">
        <v>838</v>
      </c>
      <c r="C1352" s="40" t="s">
        <v>972</v>
      </c>
      <c r="D1352" s="40" t="s">
        <v>973</v>
      </c>
      <c r="E1352" s="40">
        <v>86.7</v>
      </c>
      <c r="F1352" s="38" t="s">
        <v>1850</v>
      </c>
      <c r="G1352" s="38" t="s">
        <v>800</v>
      </c>
      <c r="H1352" s="40">
        <v>35</v>
      </c>
      <c r="I1352" s="48">
        <v>43429</v>
      </c>
      <c r="J1352" s="48">
        <v>43469</v>
      </c>
      <c r="K1352" s="48">
        <v>43568</v>
      </c>
      <c r="L1352" s="40">
        <v>40</v>
      </c>
      <c r="M1352" s="40">
        <v>139</v>
      </c>
      <c r="N1352" s="40">
        <v>10310</v>
      </c>
      <c r="O1352" s="42">
        <f t="shared" si="184"/>
        <v>72788.599999999991</v>
      </c>
      <c r="P1352" s="42"/>
      <c r="Q1352" s="42">
        <v>863</v>
      </c>
      <c r="R1352" s="42">
        <f t="shared" ca="1" si="186"/>
        <v>17</v>
      </c>
      <c r="S1352" s="42">
        <f t="shared" si="188"/>
        <v>6092.78</v>
      </c>
      <c r="T1352" s="49">
        <f ca="1">R1352*Q1352</f>
        <v>12082</v>
      </c>
      <c r="W1352" s="40"/>
      <c r="X1352" s="49">
        <v>809</v>
      </c>
      <c r="Y1352" s="42">
        <f t="shared" si="189"/>
        <v>5711.54</v>
      </c>
      <c r="Z1352" s="42">
        <f t="shared" ca="1" si="190"/>
        <v>78930.8</v>
      </c>
      <c r="AA1352" s="42">
        <f t="shared" ca="1" si="191"/>
        <v>16802.80000000001</v>
      </c>
    </row>
    <row r="1353" spans="1:27" hidden="1" x14ac:dyDescent="0.3">
      <c r="A1353" s="40">
        <v>973</v>
      </c>
      <c r="B1353" s="40" t="s">
        <v>838</v>
      </c>
      <c r="C1353" s="40" t="s">
        <v>972</v>
      </c>
      <c r="D1353" s="40" t="s">
        <v>973</v>
      </c>
      <c r="E1353" s="40">
        <v>86.2</v>
      </c>
      <c r="F1353" s="38" t="s">
        <v>1982</v>
      </c>
      <c r="G1353" s="38" t="s">
        <v>801</v>
      </c>
      <c r="H1353" s="40">
        <v>35</v>
      </c>
      <c r="I1353" s="48">
        <v>43424</v>
      </c>
      <c r="J1353" s="48">
        <v>43474</v>
      </c>
      <c r="K1353" s="48">
        <v>43586</v>
      </c>
      <c r="L1353" s="40">
        <v>50</v>
      </c>
      <c r="M1353" s="40">
        <v>162</v>
      </c>
      <c r="N1353" s="40">
        <v>10550</v>
      </c>
      <c r="O1353" s="42">
        <f t="shared" si="184"/>
        <v>74483</v>
      </c>
      <c r="P1353" s="42"/>
      <c r="Q1353" s="42">
        <v>893</v>
      </c>
      <c r="R1353" s="42">
        <f t="shared" ca="1" si="186"/>
        <v>17</v>
      </c>
      <c r="S1353" s="42">
        <f t="shared" si="188"/>
        <v>6304.58</v>
      </c>
      <c r="T1353" s="49">
        <f ca="1">R1353*Q1353</f>
        <v>12948.5</v>
      </c>
      <c r="W1353" s="40"/>
      <c r="X1353" s="49">
        <v>789</v>
      </c>
      <c r="Y1353" s="42">
        <f t="shared" si="189"/>
        <v>5570.34</v>
      </c>
      <c r="Z1353" s="42">
        <f t="shared" ca="1" si="190"/>
        <v>78930.8</v>
      </c>
      <c r="AA1353" s="42">
        <f t="shared" ca="1" si="191"/>
        <v>16802.80000000001</v>
      </c>
    </row>
    <row r="1354" spans="1:27" hidden="1" x14ac:dyDescent="0.3">
      <c r="A1354" s="40">
        <v>974</v>
      </c>
      <c r="B1354" s="40" t="s">
        <v>838</v>
      </c>
      <c r="C1354" s="40" t="s">
        <v>1566</v>
      </c>
      <c r="D1354" s="40" t="s">
        <v>1567</v>
      </c>
      <c r="E1354" s="40">
        <v>59.02</v>
      </c>
      <c r="F1354" s="38" t="s">
        <v>1844</v>
      </c>
      <c r="G1354" s="38" t="s">
        <v>787</v>
      </c>
      <c r="H1354" s="40">
        <v>35</v>
      </c>
      <c r="I1354" s="48">
        <v>43438</v>
      </c>
      <c r="J1354" s="48">
        <v>43478</v>
      </c>
      <c r="K1354" s="48">
        <v>43579</v>
      </c>
      <c r="L1354" s="40">
        <v>40</v>
      </c>
      <c r="M1354" s="40">
        <v>141</v>
      </c>
      <c r="N1354" s="40">
        <v>11470</v>
      </c>
      <c r="O1354" s="42">
        <f t="shared" si="184"/>
        <v>80978.2</v>
      </c>
      <c r="P1354" s="42"/>
      <c r="Q1354" s="42">
        <v>948</v>
      </c>
      <c r="R1354" s="42">
        <f t="shared" si="186"/>
        <v>13.75</v>
      </c>
      <c r="S1354" s="42">
        <f t="shared" si="188"/>
        <v>6692.88</v>
      </c>
      <c r="T1354" s="49">
        <v>13035</v>
      </c>
      <c r="W1354" s="40"/>
      <c r="X1354" s="49">
        <v>847</v>
      </c>
      <c r="Y1354" s="42">
        <f t="shared" si="189"/>
        <v>5979.82</v>
      </c>
      <c r="Z1354" s="42">
        <f t="shared" si="190"/>
        <v>92027.1</v>
      </c>
      <c r="AA1354" s="42">
        <f t="shared" si="191"/>
        <v>11048.900000000009</v>
      </c>
    </row>
    <row r="1355" spans="1:27" hidden="1" x14ac:dyDescent="0.3">
      <c r="A1355" s="40">
        <v>975</v>
      </c>
      <c r="B1355" s="40" t="s">
        <v>838</v>
      </c>
      <c r="C1355" s="40" t="s">
        <v>1566</v>
      </c>
      <c r="D1355" s="40" t="s">
        <v>1567</v>
      </c>
      <c r="E1355" s="40">
        <v>59.25</v>
      </c>
      <c r="F1355" s="38" t="s">
        <v>1846</v>
      </c>
      <c r="G1355" s="38" t="s">
        <v>789</v>
      </c>
      <c r="H1355" s="40">
        <v>35</v>
      </c>
      <c r="I1355" s="48">
        <v>43435</v>
      </c>
      <c r="J1355" s="48">
        <v>43474</v>
      </c>
      <c r="K1355" s="48">
        <v>43579</v>
      </c>
      <c r="L1355" s="40">
        <v>39</v>
      </c>
      <c r="M1355" s="40">
        <v>144</v>
      </c>
      <c r="N1355" s="40">
        <v>11450</v>
      </c>
      <c r="O1355" s="42">
        <f t="shared" si="184"/>
        <v>80837</v>
      </c>
      <c r="P1355" s="42"/>
      <c r="Q1355" s="42">
        <v>913</v>
      </c>
      <c r="R1355" s="42">
        <f t="shared" si="186"/>
        <v>13.749178532311062</v>
      </c>
      <c r="S1355" s="42">
        <f t="shared" si="188"/>
        <v>6445.78</v>
      </c>
      <c r="T1355" s="49">
        <v>12553</v>
      </c>
      <c r="W1355" s="40"/>
      <c r="X1355" s="49">
        <v>841</v>
      </c>
      <c r="Y1355" s="42">
        <f t="shared" si="189"/>
        <v>5937.46</v>
      </c>
      <c r="Z1355" s="42">
        <f t="shared" si="190"/>
        <v>88624.18</v>
      </c>
      <c r="AA1355" s="42">
        <f t="shared" si="191"/>
        <v>7787.179999999993</v>
      </c>
    </row>
    <row r="1356" spans="1:27" hidden="1" x14ac:dyDescent="0.3">
      <c r="A1356" s="40">
        <v>976</v>
      </c>
      <c r="B1356" s="40" t="s">
        <v>838</v>
      </c>
      <c r="C1356" s="40" t="s">
        <v>1566</v>
      </c>
      <c r="D1356" s="40" t="s">
        <v>1567</v>
      </c>
      <c r="E1356" s="40">
        <v>59.15</v>
      </c>
      <c r="F1356" s="38" t="s">
        <v>1846</v>
      </c>
      <c r="G1356" s="38" t="s">
        <v>789</v>
      </c>
      <c r="H1356" s="40">
        <v>35</v>
      </c>
      <c r="I1356" s="48">
        <v>43428</v>
      </c>
      <c r="J1356" s="48">
        <v>43471</v>
      </c>
      <c r="K1356" s="48">
        <v>43577</v>
      </c>
      <c r="L1356" s="40">
        <v>43</v>
      </c>
      <c r="M1356" s="40">
        <v>149</v>
      </c>
      <c r="N1356" s="40">
        <v>11320</v>
      </c>
      <c r="O1356" s="42">
        <f t="shared" si="184"/>
        <v>79919.199999999997</v>
      </c>
      <c r="P1356" s="42"/>
      <c r="Q1356" s="42">
        <v>909</v>
      </c>
      <c r="R1356" s="42">
        <f t="shared" si="186"/>
        <v>14.499449944994499</v>
      </c>
      <c r="S1356" s="42">
        <f t="shared" si="188"/>
        <v>6417.54</v>
      </c>
      <c r="T1356" s="49">
        <v>13180</v>
      </c>
      <c r="W1356" s="40"/>
      <c r="X1356" s="49">
        <v>837</v>
      </c>
      <c r="Y1356" s="42">
        <f t="shared" si="189"/>
        <v>5909.22</v>
      </c>
      <c r="Z1356" s="42">
        <f t="shared" si="190"/>
        <v>93050.8</v>
      </c>
      <c r="AA1356" s="42">
        <f t="shared" si="191"/>
        <v>13131.600000000006</v>
      </c>
    </row>
    <row r="1357" spans="1:27" hidden="1" x14ac:dyDescent="0.3">
      <c r="A1357" s="40">
        <v>977</v>
      </c>
      <c r="B1357" s="40" t="s">
        <v>838</v>
      </c>
      <c r="C1357" s="40" t="s">
        <v>1566</v>
      </c>
      <c r="D1357" s="40" t="s">
        <v>1567</v>
      </c>
      <c r="E1357" s="40">
        <v>59.11</v>
      </c>
      <c r="F1357" s="38" t="s">
        <v>1847</v>
      </c>
      <c r="G1357" s="38" t="s">
        <v>790</v>
      </c>
      <c r="H1357" s="40">
        <v>35</v>
      </c>
      <c r="I1357" s="48">
        <v>43435</v>
      </c>
      <c r="J1357" s="48">
        <v>43473</v>
      </c>
      <c r="K1357" s="48">
        <v>43579</v>
      </c>
      <c r="L1357" s="40">
        <v>38</v>
      </c>
      <c r="M1357" s="40">
        <v>144</v>
      </c>
      <c r="N1357" s="40">
        <v>11470</v>
      </c>
      <c r="O1357" s="42">
        <f t="shared" si="184"/>
        <v>80978.2</v>
      </c>
      <c r="P1357" s="42"/>
      <c r="Q1357" s="42">
        <v>911</v>
      </c>
      <c r="R1357" s="42">
        <f t="shared" si="186"/>
        <v>14.499451152579583</v>
      </c>
      <c r="S1357" s="42">
        <f t="shared" si="188"/>
        <v>6431.66</v>
      </c>
      <c r="T1357" s="49">
        <v>13209</v>
      </c>
      <c r="W1357" s="40"/>
      <c r="X1357" s="49">
        <v>841</v>
      </c>
      <c r="Y1357" s="42">
        <f t="shared" si="189"/>
        <v>5937.46</v>
      </c>
      <c r="Z1357" s="42">
        <f t="shared" si="190"/>
        <v>93255.54</v>
      </c>
      <c r="AA1357" s="42">
        <f t="shared" si="191"/>
        <v>12277.339999999997</v>
      </c>
    </row>
    <row r="1358" spans="1:27" hidden="1" x14ac:dyDescent="0.3">
      <c r="A1358" s="40">
        <v>978</v>
      </c>
      <c r="B1358" s="40" t="s">
        <v>838</v>
      </c>
      <c r="C1358" s="40" t="s">
        <v>1566</v>
      </c>
      <c r="D1358" s="40" t="s">
        <v>1567</v>
      </c>
      <c r="E1358" s="40">
        <v>59.15</v>
      </c>
      <c r="F1358" s="38" t="s">
        <v>1848</v>
      </c>
      <c r="G1358" s="38" t="s">
        <v>791</v>
      </c>
      <c r="H1358" s="40">
        <v>35</v>
      </c>
      <c r="I1358" s="48">
        <v>43433</v>
      </c>
      <c r="J1358" s="48">
        <v>43473</v>
      </c>
      <c r="K1358" s="48">
        <v>43580</v>
      </c>
      <c r="L1358" s="40">
        <v>40</v>
      </c>
      <c r="M1358" s="40">
        <v>147</v>
      </c>
      <c r="N1358" s="40">
        <v>11540</v>
      </c>
      <c r="O1358" s="42">
        <f t="shared" si="184"/>
        <v>81472.399999999994</v>
      </c>
      <c r="P1358" s="42"/>
      <c r="Q1358" s="42">
        <v>885</v>
      </c>
      <c r="R1358" s="42">
        <f t="shared" si="186"/>
        <v>13.749152542372881</v>
      </c>
      <c r="S1358" s="42">
        <f t="shared" si="188"/>
        <v>6248.0999999999995</v>
      </c>
      <c r="T1358" s="49">
        <v>12168</v>
      </c>
      <c r="W1358" s="40"/>
      <c r="X1358" s="49">
        <v>809</v>
      </c>
      <c r="Y1358" s="42">
        <f t="shared" si="189"/>
        <v>5711.54</v>
      </c>
      <c r="Z1358" s="42">
        <f t="shared" si="190"/>
        <v>85906.079999999987</v>
      </c>
      <c r="AA1358" s="42">
        <f t="shared" si="191"/>
        <v>4433.679999999993</v>
      </c>
    </row>
    <row r="1359" spans="1:27" hidden="1" x14ac:dyDescent="0.3">
      <c r="A1359" s="40">
        <v>979</v>
      </c>
      <c r="B1359" s="40" t="s">
        <v>838</v>
      </c>
      <c r="C1359" s="40" t="s">
        <v>1566</v>
      </c>
      <c r="D1359" s="40" t="s">
        <v>1567</v>
      </c>
      <c r="E1359" s="40">
        <v>59.3</v>
      </c>
      <c r="F1359" s="38" t="s">
        <v>1849</v>
      </c>
      <c r="G1359" s="38" t="s">
        <v>792</v>
      </c>
      <c r="H1359" s="40">
        <v>35</v>
      </c>
      <c r="I1359" s="48">
        <v>43428</v>
      </c>
      <c r="J1359" s="48">
        <v>43471</v>
      </c>
      <c r="K1359" s="48">
        <v>43571</v>
      </c>
      <c r="L1359" s="40">
        <v>43</v>
      </c>
      <c r="M1359" s="40">
        <v>143</v>
      </c>
      <c r="N1359" s="40">
        <v>11420</v>
      </c>
      <c r="O1359" s="42">
        <f t="shared" si="184"/>
        <v>80625.2</v>
      </c>
      <c r="P1359" s="42"/>
      <c r="Q1359" s="42">
        <v>835</v>
      </c>
      <c r="R1359" s="42">
        <f t="shared" si="186"/>
        <v>14.407185628742514</v>
      </c>
      <c r="S1359" s="42">
        <f t="shared" si="188"/>
        <v>5895.1</v>
      </c>
      <c r="T1359" s="49">
        <v>12030</v>
      </c>
      <c r="W1359" s="40"/>
      <c r="X1359" s="49">
        <v>770</v>
      </c>
      <c r="Y1359" s="42">
        <f t="shared" si="189"/>
        <v>5436.2</v>
      </c>
      <c r="Z1359" s="42">
        <f t="shared" si="190"/>
        <v>84931.8</v>
      </c>
      <c r="AA1359" s="42">
        <f t="shared" si="191"/>
        <v>4306.6000000000058</v>
      </c>
    </row>
    <row r="1360" spans="1:27" hidden="1" x14ac:dyDescent="0.3">
      <c r="A1360" s="40">
        <v>980</v>
      </c>
      <c r="B1360" s="40" t="s">
        <v>838</v>
      </c>
      <c r="C1360" s="40" t="s">
        <v>1566</v>
      </c>
      <c r="D1360" s="40" t="s">
        <v>1567</v>
      </c>
      <c r="E1360" s="40">
        <v>59.4</v>
      </c>
      <c r="F1360" s="38" t="s">
        <v>1850</v>
      </c>
      <c r="G1360" s="38" t="s">
        <v>787</v>
      </c>
      <c r="H1360" s="40">
        <v>35</v>
      </c>
      <c r="I1360" s="48">
        <v>43428</v>
      </c>
      <c r="J1360" s="48">
        <v>43470</v>
      </c>
      <c r="K1360" s="48">
        <v>43593</v>
      </c>
      <c r="L1360" s="40">
        <v>42</v>
      </c>
      <c r="M1360" s="40">
        <v>165</v>
      </c>
      <c r="N1360" s="40">
        <v>11410</v>
      </c>
      <c r="O1360" s="42">
        <f t="shared" si="184"/>
        <v>80554.599999999991</v>
      </c>
      <c r="P1360" s="42"/>
      <c r="Q1360" s="42">
        <v>875</v>
      </c>
      <c r="R1360" s="42">
        <f t="shared" si="186"/>
        <v>13.765714285714285</v>
      </c>
      <c r="S1360" s="42">
        <f t="shared" si="188"/>
        <v>6177.5</v>
      </c>
      <c r="T1360" s="49">
        <v>12045</v>
      </c>
      <c r="W1360" s="40"/>
      <c r="X1360" s="49">
        <v>799</v>
      </c>
      <c r="Y1360" s="42">
        <f t="shared" si="189"/>
        <v>5640.94</v>
      </c>
      <c r="Z1360" s="42">
        <f t="shared" si="190"/>
        <v>85037.7</v>
      </c>
      <c r="AA1360" s="42">
        <f t="shared" si="191"/>
        <v>4483.1000000000058</v>
      </c>
    </row>
    <row r="1361" spans="1:27" hidden="1" x14ac:dyDescent="0.3">
      <c r="A1361" s="40">
        <v>981</v>
      </c>
      <c r="B1361" s="40" t="s">
        <v>838</v>
      </c>
      <c r="C1361" s="40" t="s">
        <v>1566</v>
      </c>
      <c r="D1361" s="40" t="s">
        <v>1567</v>
      </c>
      <c r="E1361" s="40">
        <v>59.21</v>
      </c>
      <c r="F1361" s="38" t="s">
        <v>1844</v>
      </c>
      <c r="G1361" s="38" t="s">
        <v>787</v>
      </c>
      <c r="H1361" s="40">
        <v>35</v>
      </c>
      <c r="I1361" s="48">
        <v>43432</v>
      </c>
      <c r="J1361" s="48">
        <v>43472</v>
      </c>
      <c r="K1361" s="48">
        <v>43578</v>
      </c>
      <c r="L1361" s="40">
        <v>40</v>
      </c>
      <c r="M1361" s="40">
        <v>146</v>
      </c>
      <c r="N1361" s="40">
        <v>11530</v>
      </c>
      <c r="O1361" s="42">
        <f t="shared" si="184"/>
        <v>81401.8</v>
      </c>
      <c r="P1361" s="42"/>
      <c r="Q1361" s="42">
        <v>878</v>
      </c>
      <c r="R1361" s="42">
        <f t="shared" si="186"/>
        <v>13.749430523917995</v>
      </c>
      <c r="S1361" s="42">
        <f t="shared" si="188"/>
        <v>6198.6799999999994</v>
      </c>
      <c r="T1361" s="49">
        <v>12072</v>
      </c>
      <c r="W1361" s="40"/>
      <c r="X1361" s="49">
        <v>807</v>
      </c>
      <c r="Y1361" s="42">
        <f t="shared" si="189"/>
        <v>5697.42</v>
      </c>
      <c r="Z1361" s="42">
        <f t="shared" si="190"/>
        <v>85228.319999999992</v>
      </c>
      <c r="AA1361" s="42">
        <f t="shared" si="191"/>
        <v>3826.5199999999895</v>
      </c>
    </row>
    <row r="1362" spans="1:27" hidden="1" x14ac:dyDescent="0.3">
      <c r="A1362" s="40">
        <v>982</v>
      </c>
      <c r="B1362" s="40" t="s">
        <v>838</v>
      </c>
      <c r="C1362" s="40" t="s">
        <v>1566</v>
      </c>
      <c r="D1362" s="40" t="s">
        <v>1567</v>
      </c>
      <c r="E1362" s="40">
        <v>59.23</v>
      </c>
      <c r="F1362" s="38" t="s">
        <v>1851</v>
      </c>
      <c r="G1362" s="38" t="s">
        <v>793</v>
      </c>
      <c r="H1362" s="40">
        <v>35</v>
      </c>
      <c r="I1362" s="48">
        <v>43437</v>
      </c>
      <c r="J1362" s="48">
        <v>43476</v>
      </c>
      <c r="K1362" s="48">
        <v>43582</v>
      </c>
      <c r="L1362" s="40">
        <v>39</v>
      </c>
      <c r="M1362" s="40">
        <v>145</v>
      </c>
      <c r="N1362" s="40">
        <v>11410</v>
      </c>
      <c r="O1362" s="42">
        <f t="shared" si="184"/>
        <v>80554.599999999991</v>
      </c>
      <c r="P1362" s="42"/>
      <c r="Q1362" s="42">
        <v>911</v>
      </c>
      <c r="R1362" s="42">
        <f t="shared" si="186"/>
        <v>13.749725576289791</v>
      </c>
      <c r="S1362" s="42">
        <f t="shared" si="188"/>
        <v>6431.66</v>
      </c>
      <c r="T1362" s="49">
        <v>12526</v>
      </c>
      <c r="W1362" s="40"/>
      <c r="X1362" s="49">
        <v>815</v>
      </c>
      <c r="Y1362" s="42">
        <f t="shared" si="189"/>
        <v>5753.9</v>
      </c>
      <c r="Z1362" s="42">
        <f t="shared" si="190"/>
        <v>88433.56</v>
      </c>
      <c r="AA1362" s="42">
        <f t="shared" si="191"/>
        <v>7878.9600000000064</v>
      </c>
    </row>
    <row r="1363" spans="1:27" hidden="1" x14ac:dyDescent="0.3">
      <c r="A1363" s="40">
        <v>983</v>
      </c>
      <c r="B1363" s="40" t="s">
        <v>838</v>
      </c>
      <c r="C1363" s="40" t="s">
        <v>1566</v>
      </c>
      <c r="D1363" s="40" t="s">
        <v>1567</v>
      </c>
      <c r="E1363" s="40">
        <v>59.6</v>
      </c>
      <c r="F1363" s="38" t="s">
        <v>1852</v>
      </c>
      <c r="G1363" s="38" t="s">
        <v>794</v>
      </c>
      <c r="H1363" s="40">
        <v>35</v>
      </c>
      <c r="I1363" s="48">
        <v>43436</v>
      </c>
      <c r="J1363" s="48">
        <v>43473</v>
      </c>
      <c r="K1363" s="48">
        <v>43579</v>
      </c>
      <c r="L1363" s="40">
        <v>37</v>
      </c>
      <c r="M1363" s="40">
        <v>143</v>
      </c>
      <c r="N1363" s="40">
        <v>11540</v>
      </c>
      <c r="O1363" s="42">
        <f t="shared" si="184"/>
        <v>81472.399999999994</v>
      </c>
      <c r="P1363" s="42"/>
      <c r="Q1363" s="42">
        <v>911</v>
      </c>
      <c r="R1363" s="42">
        <f t="shared" si="186"/>
        <v>13.749725576289791</v>
      </c>
      <c r="S1363" s="42">
        <f t="shared" si="188"/>
        <v>6431.66</v>
      </c>
      <c r="T1363" s="49">
        <v>12526</v>
      </c>
      <c r="W1363" s="40"/>
      <c r="X1363" s="49">
        <v>809</v>
      </c>
      <c r="Y1363" s="42">
        <f t="shared" si="189"/>
        <v>5711.54</v>
      </c>
      <c r="Z1363" s="42">
        <f t="shared" si="190"/>
        <v>88433.56</v>
      </c>
      <c r="AA1363" s="42">
        <f t="shared" si="191"/>
        <v>6961.1600000000035</v>
      </c>
    </row>
    <row r="1364" spans="1:27" hidden="1" x14ac:dyDescent="0.3">
      <c r="A1364" s="40">
        <v>984</v>
      </c>
      <c r="B1364" s="40" t="s">
        <v>838</v>
      </c>
      <c r="C1364" s="40" t="s">
        <v>1566</v>
      </c>
      <c r="D1364" s="40" t="s">
        <v>1567</v>
      </c>
      <c r="E1364" s="40">
        <v>59.8</v>
      </c>
      <c r="F1364" s="38" t="s">
        <v>1853</v>
      </c>
      <c r="G1364" s="38" t="s">
        <v>795</v>
      </c>
      <c r="H1364" s="40">
        <v>35</v>
      </c>
      <c r="I1364" s="48">
        <v>43435</v>
      </c>
      <c r="J1364" s="48">
        <v>43472</v>
      </c>
      <c r="K1364" s="48">
        <v>43580</v>
      </c>
      <c r="L1364" s="40">
        <v>37</v>
      </c>
      <c r="M1364" s="40">
        <v>145</v>
      </c>
      <c r="N1364" s="40">
        <v>11540</v>
      </c>
      <c r="O1364" s="42">
        <f t="shared" si="184"/>
        <v>81472.399999999994</v>
      </c>
      <c r="P1364" s="42"/>
      <c r="Q1364" s="42">
        <v>909</v>
      </c>
      <c r="R1364" s="42">
        <f t="shared" si="186"/>
        <v>13.749174917491748</v>
      </c>
      <c r="S1364" s="42">
        <f t="shared" si="188"/>
        <v>6417.54</v>
      </c>
      <c r="T1364" s="49">
        <v>12498</v>
      </c>
      <c r="W1364" s="40"/>
      <c r="X1364" s="49">
        <v>842</v>
      </c>
      <c r="Y1364" s="42">
        <f t="shared" si="189"/>
        <v>5944.5199999999995</v>
      </c>
      <c r="Z1364" s="42">
        <f t="shared" si="190"/>
        <v>88235.87999999999</v>
      </c>
      <c r="AA1364" s="42">
        <f t="shared" si="191"/>
        <v>6763.4799999999959</v>
      </c>
    </row>
    <row r="1365" spans="1:27" hidden="1" x14ac:dyDescent="0.3">
      <c r="A1365" s="40">
        <v>985</v>
      </c>
      <c r="B1365" s="40" t="s">
        <v>838</v>
      </c>
      <c r="C1365" s="40" t="s">
        <v>1566</v>
      </c>
      <c r="D1365" s="40" t="s">
        <v>1567</v>
      </c>
      <c r="E1365" s="40">
        <v>59.9</v>
      </c>
      <c r="F1365" s="38" t="s">
        <v>1854</v>
      </c>
      <c r="G1365" s="38" t="s">
        <v>796</v>
      </c>
      <c r="H1365" s="40">
        <v>35</v>
      </c>
      <c r="I1365" s="48">
        <v>43432</v>
      </c>
      <c r="J1365" s="48">
        <v>43472</v>
      </c>
      <c r="K1365" s="48">
        <v>43582</v>
      </c>
      <c r="L1365" s="40">
        <v>40</v>
      </c>
      <c r="M1365" s="40">
        <v>150</v>
      </c>
      <c r="N1365" s="40">
        <v>11430</v>
      </c>
      <c r="O1365" s="42">
        <f t="shared" si="184"/>
        <v>80695.799999999988</v>
      </c>
      <c r="P1365" s="42"/>
      <c r="Q1365" s="42">
        <v>911</v>
      </c>
      <c r="R1365" s="42">
        <f t="shared" si="186"/>
        <v>13.748627881448957</v>
      </c>
      <c r="S1365" s="42">
        <f t="shared" si="188"/>
        <v>6431.66</v>
      </c>
      <c r="T1365" s="49">
        <v>12525</v>
      </c>
      <c r="W1365" s="40"/>
      <c r="X1365" s="49">
        <v>841</v>
      </c>
      <c r="Y1365" s="42">
        <f t="shared" si="189"/>
        <v>5937.46</v>
      </c>
      <c r="Z1365" s="42">
        <f t="shared" si="190"/>
        <v>88426.5</v>
      </c>
      <c r="AA1365" s="42">
        <f t="shared" si="191"/>
        <v>7730.7000000000116</v>
      </c>
    </row>
    <row r="1366" spans="1:27" hidden="1" x14ac:dyDescent="0.3">
      <c r="A1366" s="40">
        <v>986</v>
      </c>
      <c r="B1366" s="40" t="s">
        <v>838</v>
      </c>
      <c r="C1366" s="40" t="s">
        <v>1566</v>
      </c>
      <c r="D1366" s="40" t="s">
        <v>1567</v>
      </c>
      <c r="E1366" s="42">
        <v>59.1</v>
      </c>
      <c r="F1366" s="38" t="s">
        <v>1981</v>
      </c>
      <c r="G1366" s="38" t="s">
        <v>797</v>
      </c>
      <c r="H1366" s="40">
        <v>35</v>
      </c>
      <c r="I1366" s="48">
        <v>43433</v>
      </c>
      <c r="J1366" s="48">
        <v>43471</v>
      </c>
      <c r="K1366" s="48">
        <v>43579</v>
      </c>
      <c r="L1366" s="40">
        <v>38</v>
      </c>
      <c r="M1366" s="40">
        <v>146</v>
      </c>
      <c r="N1366" s="40">
        <v>11470</v>
      </c>
      <c r="O1366" s="42">
        <f t="shared" si="184"/>
        <v>80978.2</v>
      </c>
      <c r="P1366" s="42"/>
      <c r="Q1366" s="42">
        <v>877</v>
      </c>
      <c r="R1366" s="42">
        <f t="shared" si="186"/>
        <v>13.749144811858608</v>
      </c>
      <c r="S1366" s="42">
        <f t="shared" si="188"/>
        <v>6191.62</v>
      </c>
      <c r="T1366" s="49">
        <v>12058</v>
      </c>
      <c r="W1366" s="40"/>
      <c r="X1366" s="49">
        <v>798</v>
      </c>
      <c r="Y1366" s="42">
        <f t="shared" si="189"/>
        <v>5633.88</v>
      </c>
      <c r="Z1366" s="42">
        <f t="shared" si="190"/>
        <v>85129.48</v>
      </c>
      <c r="AA1366" s="42">
        <f t="shared" si="191"/>
        <v>4151.2799999999988</v>
      </c>
    </row>
    <row r="1367" spans="1:27" hidden="1" x14ac:dyDescent="0.3">
      <c r="A1367" s="40">
        <v>987</v>
      </c>
      <c r="B1367" s="40" t="s">
        <v>838</v>
      </c>
      <c r="C1367" s="40" t="s">
        <v>1566</v>
      </c>
      <c r="D1367" s="40" t="s">
        <v>1567</v>
      </c>
      <c r="E1367" s="40">
        <v>59.16</v>
      </c>
      <c r="F1367" s="38" t="s">
        <v>1855</v>
      </c>
      <c r="G1367" s="38" t="s">
        <v>798</v>
      </c>
      <c r="H1367" s="40">
        <v>35</v>
      </c>
      <c r="I1367" s="48">
        <v>43429</v>
      </c>
      <c r="J1367" s="48">
        <v>43468</v>
      </c>
      <c r="K1367" s="48">
        <v>43575</v>
      </c>
      <c r="L1367" s="40">
        <v>39</v>
      </c>
      <c r="M1367" s="40">
        <v>146</v>
      </c>
      <c r="N1367" s="40">
        <v>11320</v>
      </c>
      <c r="O1367" s="42">
        <f t="shared" si="184"/>
        <v>79919.199999999997</v>
      </c>
      <c r="P1367" s="42"/>
      <c r="Q1367" s="42">
        <v>877</v>
      </c>
      <c r="R1367" s="42">
        <f t="shared" si="186"/>
        <v>13.749144811858608</v>
      </c>
      <c r="S1367" s="42">
        <f t="shared" si="188"/>
        <v>6191.62</v>
      </c>
      <c r="T1367" s="49">
        <v>12058</v>
      </c>
      <c r="W1367" s="40"/>
      <c r="X1367" s="49">
        <v>815</v>
      </c>
      <c r="Y1367" s="42">
        <f t="shared" si="189"/>
        <v>5753.9</v>
      </c>
      <c r="Z1367" s="42">
        <f t="shared" si="190"/>
        <v>85129.48</v>
      </c>
      <c r="AA1367" s="42">
        <f t="shared" si="191"/>
        <v>5210.2799999999988</v>
      </c>
    </row>
    <row r="1368" spans="1:27" hidden="1" x14ac:dyDescent="0.3">
      <c r="A1368" s="40">
        <v>988</v>
      </c>
      <c r="B1368" s="40" t="s">
        <v>838</v>
      </c>
      <c r="C1368" s="40" t="s">
        <v>1566</v>
      </c>
      <c r="D1368" s="40" t="s">
        <v>1567</v>
      </c>
      <c r="E1368" s="40">
        <v>59.17</v>
      </c>
      <c r="F1368" s="38" t="s">
        <v>1856</v>
      </c>
      <c r="G1368" s="38" t="s">
        <v>799</v>
      </c>
      <c r="H1368" s="40">
        <v>35</v>
      </c>
      <c r="I1368" s="48">
        <v>43447</v>
      </c>
      <c r="J1368" s="48">
        <v>43475</v>
      </c>
      <c r="K1368" s="48">
        <v>43582</v>
      </c>
      <c r="L1368" s="40">
        <v>28</v>
      </c>
      <c r="M1368" s="40">
        <v>135</v>
      </c>
      <c r="N1368" s="40">
        <v>11570</v>
      </c>
      <c r="O1368" s="42">
        <f t="shared" si="184"/>
        <v>81684.2</v>
      </c>
      <c r="P1368" s="42"/>
      <c r="Q1368" s="42">
        <v>787</v>
      </c>
      <c r="R1368" s="42">
        <f t="shared" si="186"/>
        <v>15.339263024142312</v>
      </c>
      <c r="S1368" s="42">
        <f t="shared" si="188"/>
        <v>5556.2199999999993</v>
      </c>
      <c r="T1368" s="49">
        <v>12072</v>
      </c>
      <c r="W1368" s="40"/>
      <c r="X1368" s="49">
        <v>807</v>
      </c>
      <c r="Y1368" s="42">
        <f t="shared" si="189"/>
        <v>5697.42</v>
      </c>
      <c r="Z1368" s="42">
        <f t="shared" si="190"/>
        <v>85228.319999999992</v>
      </c>
      <c r="AA1368" s="42">
        <f t="shared" si="191"/>
        <v>3544.1199999999953</v>
      </c>
    </row>
    <row r="1369" spans="1:27" hidden="1" x14ac:dyDescent="0.3">
      <c r="A1369" s="40">
        <v>989</v>
      </c>
      <c r="B1369" s="40" t="s">
        <v>838</v>
      </c>
      <c r="C1369" s="40" t="s">
        <v>1566</v>
      </c>
      <c r="D1369" s="40" t="s">
        <v>1567</v>
      </c>
      <c r="E1369" s="40">
        <v>59.2</v>
      </c>
      <c r="F1369" s="38" t="s">
        <v>1857</v>
      </c>
      <c r="G1369" s="38" t="s">
        <v>787</v>
      </c>
      <c r="H1369" s="40">
        <v>35</v>
      </c>
      <c r="I1369" s="48">
        <v>43432</v>
      </c>
      <c r="J1369" s="48">
        <v>43469</v>
      </c>
      <c r="K1369" s="48">
        <v>43582</v>
      </c>
      <c r="L1369" s="40">
        <v>37</v>
      </c>
      <c r="M1369" s="40">
        <v>150</v>
      </c>
      <c r="N1369" s="40">
        <v>11550</v>
      </c>
      <c r="O1369" s="42">
        <f t="shared" si="184"/>
        <v>81543</v>
      </c>
      <c r="P1369" s="42"/>
      <c r="Q1369" s="42">
        <v>909</v>
      </c>
      <c r="R1369" s="42">
        <f t="shared" si="186"/>
        <v>13.749174917491748</v>
      </c>
      <c r="S1369" s="42">
        <f t="shared" si="188"/>
        <v>6417.54</v>
      </c>
      <c r="T1369" s="49">
        <v>12498</v>
      </c>
      <c r="W1369" s="40"/>
      <c r="X1369" s="49">
        <v>841</v>
      </c>
      <c r="Y1369" s="42">
        <f t="shared" si="189"/>
        <v>5937.46</v>
      </c>
      <c r="Z1369" s="42">
        <f t="shared" si="190"/>
        <v>88235.87999999999</v>
      </c>
      <c r="AA1369" s="42">
        <f t="shared" si="191"/>
        <v>6692.8799999999901</v>
      </c>
    </row>
    <row r="1370" spans="1:27" hidden="1" x14ac:dyDescent="0.3">
      <c r="A1370" s="40">
        <v>990</v>
      </c>
      <c r="B1370" s="40" t="s">
        <v>838</v>
      </c>
      <c r="C1370" s="40" t="s">
        <v>1568</v>
      </c>
      <c r="D1370" s="40" t="s">
        <v>1567</v>
      </c>
      <c r="E1370" s="40">
        <v>58.16</v>
      </c>
      <c r="F1370" s="38" t="s">
        <v>1850</v>
      </c>
      <c r="G1370" s="38" t="s">
        <v>800</v>
      </c>
      <c r="H1370" s="40">
        <v>35</v>
      </c>
      <c r="I1370" s="48">
        <v>43432</v>
      </c>
      <c r="J1370" s="48">
        <v>43477</v>
      </c>
      <c r="K1370" s="48">
        <v>43575</v>
      </c>
      <c r="L1370" s="40">
        <v>45</v>
      </c>
      <c r="M1370" s="40">
        <v>143</v>
      </c>
      <c r="N1370" s="40">
        <v>11625</v>
      </c>
      <c r="O1370" s="42">
        <f t="shared" si="184"/>
        <v>82072.5</v>
      </c>
      <c r="P1370" s="42"/>
      <c r="Q1370" s="42">
        <v>875</v>
      </c>
      <c r="R1370" s="42">
        <f t="shared" si="186"/>
        <v>15</v>
      </c>
      <c r="S1370" s="42">
        <f t="shared" si="188"/>
        <v>6177.5</v>
      </c>
      <c r="T1370" s="49">
        <v>13125</v>
      </c>
      <c r="W1370" s="40"/>
      <c r="X1370" s="49">
        <v>782</v>
      </c>
      <c r="Y1370" s="42">
        <f t="shared" si="189"/>
        <v>5520.9199999999992</v>
      </c>
      <c r="Z1370" s="42">
        <f t="shared" si="190"/>
        <v>92662.5</v>
      </c>
      <c r="AA1370" s="42">
        <f t="shared" si="191"/>
        <v>10590</v>
      </c>
    </row>
    <row r="1371" spans="1:27" hidden="1" x14ac:dyDescent="0.3">
      <c r="A1371" s="40">
        <v>991</v>
      </c>
      <c r="B1371" s="40" t="s">
        <v>838</v>
      </c>
      <c r="C1371" s="40" t="s">
        <v>1568</v>
      </c>
      <c r="D1371" s="40" t="s">
        <v>1567</v>
      </c>
      <c r="E1371" s="40">
        <v>58.22</v>
      </c>
      <c r="F1371" s="38" t="s">
        <v>1982</v>
      </c>
      <c r="G1371" s="38" t="s">
        <v>801</v>
      </c>
      <c r="H1371" s="40">
        <v>35</v>
      </c>
      <c r="I1371" s="48">
        <v>43435</v>
      </c>
      <c r="J1371" s="48">
        <v>43475</v>
      </c>
      <c r="K1371" s="48">
        <v>43578</v>
      </c>
      <c r="L1371" s="40">
        <v>40</v>
      </c>
      <c r="M1371" s="40">
        <v>143</v>
      </c>
      <c r="N1371" s="40">
        <v>11700</v>
      </c>
      <c r="O1371" s="42">
        <f t="shared" si="184"/>
        <v>82602</v>
      </c>
      <c r="P1371" s="42"/>
      <c r="Q1371" s="42">
        <v>870</v>
      </c>
      <c r="R1371" s="42">
        <f t="shared" si="186"/>
        <v>15</v>
      </c>
      <c r="S1371" s="42">
        <f t="shared" si="188"/>
        <v>6142.2</v>
      </c>
      <c r="T1371" s="49">
        <v>13050</v>
      </c>
      <c r="W1371" s="40"/>
      <c r="X1371" s="49">
        <v>780</v>
      </c>
      <c r="Y1371" s="42">
        <f t="shared" si="189"/>
        <v>5506.7999999999993</v>
      </c>
      <c r="Z1371" s="42">
        <f t="shared" si="190"/>
        <v>92133</v>
      </c>
      <c r="AA1371" s="42">
        <f t="shared" si="191"/>
        <v>9531</v>
      </c>
    </row>
    <row r="1372" spans="1:27" hidden="1" x14ac:dyDescent="0.3">
      <c r="A1372" s="40">
        <v>992</v>
      </c>
      <c r="B1372" s="40" t="s">
        <v>838</v>
      </c>
      <c r="C1372" s="40" t="s">
        <v>1568</v>
      </c>
      <c r="D1372" s="40" t="s">
        <v>1567</v>
      </c>
      <c r="E1372" s="40">
        <v>58.17</v>
      </c>
      <c r="F1372" s="38" t="s">
        <v>1844</v>
      </c>
      <c r="G1372" s="38" t="s">
        <v>787</v>
      </c>
      <c r="H1372" s="40">
        <v>35</v>
      </c>
      <c r="I1372" s="48">
        <v>43435</v>
      </c>
      <c r="J1372" s="48">
        <v>43485</v>
      </c>
      <c r="K1372" s="48">
        <v>43579</v>
      </c>
      <c r="L1372" s="40">
        <v>50</v>
      </c>
      <c r="M1372" s="40">
        <v>144</v>
      </c>
      <c r="N1372" s="40">
        <v>11670</v>
      </c>
      <c r="O1372" s="42">
        <f t="shared" si="184"/>
        <v>82390.2</v>
      </c>
      <c r="P1372" s="42"/>
      <c r="Q1372" s="42">
        <v>875</v>
      </c>
      <c r="R1372" s="42">
        <f t="shared" si="186"/>
        <v>15</v>
      </c>
      <c r="S1372" s="42">
        <f t="shared" si="188"/>
        <v>6177.5</v>
      </c>
      <c r="T1372" s="49">
        <v>13125</v>
      </c>
      <c r="W1372" s="40"/>
      <c r="X1372" s="49">
        <v>785</v>
      </c>
      <c r="Y1372" s="42">
        <f t="shared" si="189"/>
        <v>5542.0999999999995</v>
      </c>
      <c r="Z1372" s="42">
        <f t="shared" si="190"/>
        <v>92662.5</v>
      </c>
      <c r="AA1372" s="42">
        <f t="shared" si="191"/>
        <v>10272.300000000003</v>
      </c>
    </row>
    <row r="1373" spans="1:27" hidden="1" x14ac:dyDescent="0.3">
      <c r="A1373" s="40">
        <v>993</v>
      </c>
      <c r="B1373" s="40" t="s">
        <v>838</v>
      </c>
      <c r="C1373" s="40" t="s">
        <v>1568</v>
      </c>
      <c r="D1373" s="40" t="s">
        <v>1567</v>
      </c>
      <c r="E1373" s="40">
        <v>58.2</v>
      </c>
      <c r="F1373" s="38" t="s">
        <v>1845</v>
      </c>
      <c r="G1373" s="38" t="s">
        <v>788</v>
      </c>
      <c r="H1373" s="40">
        <v>35</v>
      </c>
      <c r="I1373" s="48">
        <v>43437</v>
      </c>
      <c r="J1373" s="48">
        <v>43477</v>
      </c>
      <c r="K1373" s="48">
        <v>43579</v>
      </c>
      <c r="L1373" s="40">
        <v>40</v>
      </c>
      <c r="M1373" s="40">
        <v>142</v>
      </c>
      <c r="N1373" s="40">
        <v>11520</v>
      </c>
      <c r="O1373" s="42">
        <f t="shared" si="184"/>
        <v>81331.199999999997</v>
      </c>
      <c r="P1373" s="42"/>
      <c r="Q1373" s="42">
        <v>875</v>
      </c>
      <c r="R1373" s="42">
        <f t="shared" si="186"/>
        <v>15</v>
      </c>
      <c r="S1373" s="42">
        <f t="shared" si="188"/>
        <v>6177.5</v>
      </c>
      <c r="T1373" s="49">
        <v>13125</v>
      </c>
      <c r="W1373" s="40"/>
      <c r="X1373" s="49">
        <v>782</v>
      </c>
      <c r="Y1373" s="42">
        <f t="shared" si="189"/>
        <v>5520.9199999999992</v>
      </c>
      <c r="Z1373" s="42">
        <f t="shared" si="190"/>
        <v>92662.5</v>
      </c>
      <c r="AA1373" s="42">
        <f t="shared" si="191"/>
        <v>11331.300000000003</v>
      </c>
    </row>
    <row r="1374" spans="1:27" hidden="1" x14ac:dyDescent="0.3">
      <c r="A1374" s="40">
        <v>994</v>
      </c>
      <c r="B1374" s="40" t="s">
        <v>838</v>
      </c>
      <c r="C1374" s="40" t="s">
        <v>1568</v>
      </c>
      <c r="D1374" s="40" t="s">
        <v>1567</v>
      </c>
      <c r="E1374" s="40">
        <v>58.26</v>
      </c>
      <c r="F1374" s="38" t="s">
        <v>1846</v>
      </c>
      <c r="G1374" s="38" t="s">
        <v>789</v>
      </c>
      <c r="H1374" s="40">
        <v>35</v>
      </c>
      <c r="I1374" s="48">
        <v>43438</v>
      </c>
      <c r="J1374" s="48">
        <v>43474</v>
      </c>
      <c r="K1374" s="48">
        <v>43581</v>
      </c>
      <c r="L1374" s="40">
        <v>36</v>
      </c>
      <c r="M1374" s="40">
        <v>143</v>
      </c>
      <c r="N1374" s="40">
        <v>11550</v>
      </c>
      <c r="O1374" s="42">
        <f t="shared" si="184"/>
        <v>81543</v>
      </c>
      <c r="P1374" s="42"/>
      <c r="Q1374" s="42">
        <v>872</v>
      </c>
      <c r="R1374" s="42">
        <f t="shared" si="186"/>
        <v>15</v>
      </c>
      <c r="S1374" s="42">
        <f t="shared" si="188"/>
        <v>6156.32</v>
      </c>
      <c r="T1374" s="49">
        <v>13080</v>
      </c>
      <c r="W1374" s="40"/>
      <c r="X1374" s="49">
        <v>779</v>
      </c>
      <c r="Y1374" s="42">
        <f t="shared" si="189"/>
        <v>5499.74</v>
      </c>
      <c r="Z1374" s="42">
        <f t="shared" si="190"/>
        <v>92344.799999999988</v>
      </c>
      <c r="AA1374" s="42">
        <f t="shared" si="191"/>
        <v>10801.799999999988</v>
      </c>
    </row>
    <row r="1375" spans="1:27" hidden="1" x14ac:dyDescent="0.3">
      <c r="A1375" s="40">
        <v>995</v>
      </c>
      <c r="B1375" s="40" t="s">
        <v>838</v>
      </c>
      <c r="C1375" s="40" t="s">
        <v>1568</v>
      </c>
      <c r="D1375" s="40" t="s">
        <v>1567</v>
      </c>
      <c r="E1375" s="40">
        <v>58.01</v>
      </c>
      <c r="F1375" s="38" t="s">
        <v>1846</v>
      </c>
      <c r="G1375" s="38" t="s">
        <v>789</v>
      </c>
      <c r="H1375" s="40">
        <v>35</v>
      </c>
      <c r="I1375" s="48">
        <v>43431</v>
      </c>
      <c r="J1375" s="48">
        <v>43472</v>
      </c>
      <c r="K1375" s="48">
        <v>43575</v>
      </c>
      <c r="L1375" s="40">
        <v>41</v>
      </c>
      <c r="M1375" s="40">
        <v>144</v>
      </c>
      <c r="N1375" s="40">
        <v>11690</v>
      </c>
      <c r="O1375" s="42">
        <f t="shared" si="184"/>
        <v>82531.399999999994</v>
      </c>
      <c r="P1375" s="42"/>
      <c r="Q1375" s="42">
        <v>875</v>
      </c>
      <c r="R1375" s="42">
        <f t="shared" si="186"/>
        <v>15</v>
      </c>
      <c r="S1375" s="42">
        <f t="shared" si="188"/>
        <v>6177.5</v>
      </c>
      <c r="T1375" s="49">
        <v>13125</v>
      </c>
      <c r="W1375" s="40"/>
      <c r="X1375" s="49">
        <v>782</v>
      </c>
      <c r="Y1375" s="42">
        <f t="shared" si="189"/>
        <v>5520.9199999999992</v>
      </c>
      <c r="Z1375" s="42">
        <f t="shared" si="190"/>
        <v>92662.5</v>
      </c>
      <c r="AA1375" s="42">
        <f t="shared" si="191"/>
        <v>10131.100000000006</v>
      </c>
    </row>
    <row r="1376" spans="1:27" hidden="1" x14ac:dyDescent="0.3">
      <c r="A1376" s="40">
        <v>996</v>
      </c>
      <c r="B1376" s="40" t="s">
        <v>838</v>
      </c>
      <c r="C1376" s="40" t="s">
        <v>1568</v>
      </c>
      <c r="D1376" s="40" t="s">
        <v>1567</v>
      </c>
      <c r="E1376" s="40">
        <v>58.05</v>
      </c>
      <c r="F1376" s="38" t="s">
        <v>1847</v>
      </c>
      <c r="G1376" s="38" t="s">
        <v>790</v>
      </c>
      <c r="H1376" s="40">
        <v>35</v>
      </c>
      <c r="I1376" s="48">
        <v>43435</v>
      </c>
      <c r="J1376" s="48">
        <v>43474</v>
      </c>
      <c r="K1376" s="48">
        <v>43578</v>
      </c>
      <c r="L1376" s="40">
        <v>39</v>
      </c>
      <c r="M1376" s="40">
        <v>143</v>
      </c>
      <c r="N1376" s="40">
        <v>11725</v>
      </c>
      <c r="O1376" s="42">
        <f t="shared" ref="O1376:O1439" si="192">(N1376/H1376)*247.1</f>
        <v>82778.5</v>
      </c>
      <c r="P1376" s="42"/>
      <c r="Q1376" s="42">
        <v>870</v>
      </c>
      <c r="R1376" s="42">
        <f t="shared" si="186"/>
        <v>15</v>
      </c>
      <c r="S1376" s="42">
        <f t="shared" si="188"/>
        <v>6142.2</v>
      </c>
      <c r="T1376" s="49">
        <v>13050</v>
      </c>
      <c r="W1376" s="40"/>
      <c r="X1376" s="49">
        <v>780</v>
      </c>
      <c r="Y1376" s="42">
        <f t="shared" si="189"/>
        <v>5506.7999999999993</v>
      </c>
      <c r="Z1376" s="42">
        <f t="shared" si="190"/>
        <v>92133</v>
      </c>
      <c r="AA1376" s="42">
        <f t="shared" si="191"/>
        <v>9354.5</v>
      </c>
    </row>
    <row r="1377" spans="1:27" hidden="1" x14ac:dyDescent="0.3">
      <c r="A1377" s="40">
        <v>997</v>
      </c>
      <c r="B1377" s="40" t="s">
        <v>838</v>
      </c>
      <c r="C1377" s="40" t="s">
        <v>1568</v>
      </c>
      <c r="D1377" s="40" t="s">
        <v>1567</v>
      </c>
      <c r="E1377" s="40">
        <v>58.04</v>
      </c>
      <c r="F1377" s="38" t="s">
        <v>1848</v>
      </c>
      <c r="G1377" s="38" t="s">
        <v>791</v>
      </c>
      <c r="H1377" s="40">
        <v>35</v>
      </c>
      <c r="I1377" s="48">
        <v>43435</v>
      </c>
      <c r="J1377" s="48">
        <v>43476</v>
      </c>
      <c r="K1377" s="48">
        <v>43579</v>
      </c>
      <c r="L1377" s="40">
        <v>41</v>
      </c>
      <c r="M1377" s="40">
        <v>144</v>
      </c>
      <c r="N1377" s="40">
        <v>11620</v>
      </c>
      <c r="O1377" s="42">
        <f t="shared" si="192"/>
        <v>82037.2</v>
      </c>
      <c r="P1377" s="42"/>
      <c r="Q1377" s="42">
        <v>858</v>
      </c>
      <c r="R1377" s="42">
        <f t="shared" si="186"/>
        <v>15</v>
      </c>
      <c r="S1377" s="42">
        <f t="shared" si="188"/>
        <v>6057.4800000000005</v>
      </c>
      <c r="T1377" s="49">
        <v>12870</v>
      </c>
      <c r="W1377" s="40"/>
      <c r="X1377" s="49">
        <v>765</v>
      </c>
      <c r="Y1377" s="42">
        <f t="shared" si="189"/>
        <v>5400.9</v>
      </c>
      <c r="Z1377" s="42">
        <f t="shared" si="190"/>
        <v>90862.200000000012</v>
      </c>
      <c r="AA1377" s="42">
        <f t="shared" si="191"/>
        <v>8825.0000000000146</v>
      </c>
    </row>
    <row r="1378" spans="1:27" hidden="1" x14ac:dyDescent="0.3">
      <c r="A1378" s="40">
        <v>998</v>
      </c>
      <c r="B1378" s="40" t="s">
        <v>838</v>
      </c>
      <c r="C1378" s="40" t="s">
        <v>1568</v>
      </c>
      <c r="D1378" s="40" t="s">
        <v>1567</v>
      </c>
      <c r="E1378" s="40">
        <v>58.02</v>
      </c>
      <c r="F1378" s="38" t="s">
        <v>1849</v>
      </c>
      <c r="G1378" s="38" t="s">
        <v>792</v>
      </c>
      <c r="H1378" s="40">
        <v>35</v>
      </c>
      <c r="I1378" s="48">
        <v>43432</v>
      </c>
      <c r="J1378" s="48">
        <v>43474</v>
      </c>
      <c r="K1378" s="48">
        <v>43576</v>
      </c>
      <c r="L1378" s="40">
        <v>42</v>
      </c>
      <c r="M1378" s="40">
        <v>144</v>
      </c>
      <c r="N1378" s="40">
        <v>11610</v>
      </c>
      <c r="O1378" s="42">
        <f t="shared" si="192"/>
        <v>81966.600000000006</v>
      </c>
      <c r="P1378" s="42"/>
      <c r="Q1378" s="42">
        <v>861</v>
      </c>
      <c r="R1378" s="42">
        <f t="shared" si="186"/>
        <v>15</v>
      </c>
      <c r="S1378" s="42">
        <f t="shared" si="188"/>
        <v>6078.66</v>
      </c>
      <c r="T1378" s="49">
        <v>12915</v>
      </c>
      <c r="W1378" s="40"/>
      <c r="X1378" s="49">
        <v>765</v>
      </c>
      <c r="Y1378" s="42">
        <f t="shared" si="189"/>
        <v>5400.9</v>
      </c>
      <c r="Z1378" s="42">
        <f t="shared" si="190"/>
        <v>91179.9</v>
      </c>
      <c r="AA1378" s="42">
        <f t="shared" si="191"/>
        <v>9213.2999999999884</v>
      </c>
    </row>
    <row r="1379" spans="1:27" hidden="1" x14ac:dyDescent="0.3">
      <c r="A1379" s="40">
        <v>999</v>
      </c>
      <c r="B1379" s="40" t="s">
        <v>838</v>
      </c>
      <c r="C1379" s="40" t="s">
        <v>1568</v>
      </c>
      <c r="D1379" s="40" t="s">
        <v>1567</v>
      </c>
      <c r="E1379" s="40">
        <v>58.09</v>
      </c>
      <c r="F1379" s="38" t="s">
        <v>1850</v>
      </c>
      <c r="G1379" s="38" t="s">
        <v>787</v>
      </c>
      <c r="H1379" s="40">
        <v>35</v>
      </c>
      <c r="I1379" s="48">
        <v>43437</v>
      </c>
      <c r="J1379" s="48">
        <v>43477</v>
      </c>
      <c r="K1379" s="48">
        <v>43583</v>
      </c>
      <c r="L1379" s="40">
        <v>40</v>
      </c>
      <c r="M1379" s="40">
        <v>146</v>
      </c>
      <c r="N1379" s="40">
        <v>11525</v>
      </c>
      <c r="O1379" s="42">
        <f t="shared" si="192"/>
        <v>81366.5</v>
      </c>
      <c r="P1379" s="42"/>
      <c r="Q1379" s="42">
        <v>851</v>
      </c>
      <c r="R1379" s="42">
        <f t="shared" si="186"/>
        <v>13.749706227967097</v>
      </c>
      <c r="S1379" s="42">
        <f t="shared" si="188"/>
        <v>6008.0599999999995</v>
      </c>
      <c r="T1379" s="49">
        <v>11701</v>
      </c>
      <c r="W1379" s="40"/>
      <c r="X1379" s="49">
        <v>765</v>
      </c>
      <c r="Y1379" s="42">
        <f t="shared" si="189"/>
        <v>5400.9</v>
      </c>
      <c r="Z1379" s="42">
        <f t="shared" si="190"/>
        <v>82609.06</v>
      </c>
      <c r="AA1379" s="42">
        <f t="shared" si="191"/>
        <v>1242.5599999999977</v>
      </c>
    </row>
    <row r="1380" spans="1:27" hidden="1" x14ac:dyDescent="0.3">
      <c r="A1380" s="40">
        <v>1000</v>
      </c>
      <c r="B1380" s="40" t="s">
        <v>838</v>
      </c>
      <c r="C1380" s="40" t="s">
        <v>1568</v>
      </c>
      <c r="D1380" s="40" t="s">
        <v>1567</v>
      </c>
      <c r="E1380" s="40">
        <v>58.25</v>
      </c>
      <c r="F1380" s="38" t="s">
        <v>1844</v>
      </c>
      <c r="G1380" s="38" t="s">
        <v>787</v>
      </c>
      <c r="H1380" s="40">
        <v>35</v>
      </c>
      <c r="I1380" s="48">
        <v>43438</v>
      </c>
      <c r="J1380" s="48">
        <v>43475</v>
      </c>
      <c r="K1380" s="48">
        <v>43581</v>
      </c>
      <c r="L1380" s="40">
        <v>37</v>
      </c>
      <c r="M1380" s="40">
        <v>143</v>
      </c>
      <c r="N1380" s="40">
        <v>11545</v>
      </c>
      <c r="O1380" s="42">
        <f t="shared" si="192"/>
        <v>81507.7</v>
      </c>
      <c r="P1380" s="42"/>
      <c r="Q1380" s="42">
        <v>872</v>
      </c>
      <c r="R1380" s="42">
        <f t="shared" si="186"/>
        <v>15</v>
      </c>
      <c r="S1380" s="42">
        <f t="shared" si="188"/>
        <v>6156.32</v>
      </c>
      <c r="T1380" s="49">
        <v>13080</v>
      </c>
      <c r="W1380" s="40"/>
      <c r="X1380" s="49">
        <v>779</v>
      </c>
      <c r="Y1380" s="42">
        <f t="shared" si="189"/>
        <v>5499.74</v>
      </c>
      <c r="Z1380" s="42">
        <f t="shared" si="190"/>
        <v>92344.799999999988</v>
      </c>
      <c r="AA1380" s="42">
        <f t="shared" si="191"/>
        <v>10837.099999999991</v>
      </c>
    </row>
    <row r="1381" spans="1:27" hidden="1" x14ac:dyDescent="0.3">
      <c r="A1381" s="40">
        <v>1001</v>
      </c>
      <c r="B1381" s="40" t="s">
        <v>838</v>
      </c>
      <c r="C1381" s="40" t="s">
        <v>1568</v>
      </c>
      <c r="D1381" s="40" t="s">
        <v>1567</v>
      </c>
      <c r="E1381" s="40">
        <v>58.23</v>
      </c>
      <c r="F1381" s="38" t="s">
        <v>1851</v>
      </c>
      <c r="G1381" s="38" t="s">
        <v>793</v>
      </c>
      <c r="H1381" s="40">
        <v>35</v>
      </c>
      <c r="I1381" s="48">
        <v>43462</v>
      </c>
      <c r="J1381" s="48">
        <v>43498</v>
      </c>
      <c r="K1381" s="48">
        <v>43580</v>
      </c>
      <c r="L1381" s="40">
        <v>36</v>
      </c>
      <c r="M1381" s="40">
        <v>118</v>
      </c>
      <c r="N1381" s="40">
        <v>11470</v>
      </c>
      <c r="O1381" s="42">
        <f t="shared" si="192"/>
        <v>80978.2</v>
      </c>
      <c r="P1381" s="42"/>
      <c r="Q1381" s="42">
        <v>871</v>
      </c>
      <c r="R1381" s="42">
        <f t="shared" si="186"/>
        <v>15</v>
      </c>
      <c r="S1381" s="42">
        <f t="shared" si="188"/>
        <v>6149.26</v>
      </c>
      <c r="T1381" s="49">
        <v>13065</v>
      </c>
      <c r="W1381" s="40"/>
      <c r="X1381" s="49">
        <v>782</v>
      </c>
      <c r="Y1381" s="42">
        <f t="shared" si="189"/>
        <v>5520.9199999999992</v>
      </c>
      <c r="Z1381" s="42">
        <f t="shared" si="190"/>
        <v>92238.900000000009</v>
      </c>
      <c r="AA1381" s="42">
        <f t="shared" si="191"/>
        <v>11260.700000000012</v>
      </c>
    </row>
    <row r="1382" spans="1:27" hidden="1" x14ac:dyDescent="0.3">
      <c r="A1382" s="40">
        <v>1002</v>
      </c>
      <c r="B1382" s="40" t="s">
        <v>838</v>
      </c>
      <c r="C1382" s="40" t="s">
        <v>1568</v>
      </c>
      <c r="D1382" s="40" t="s">
        <v>1567</v>
      </c>
      <c r="E1382" s="40">
        <v>58.13</v>
      </c>
      <c r="F1382" s="38" t="s">
        <v>1852</v>
      </c>
      <c r="G1382" s="38" t="s">
        <v>794</v>
      </c>
      <c r="H1382" s="40">
        <v>35</v>
      </c>
      <c r="I1382" s="48">
        <v>43438</v>
      </c>
      <c r="J1382" s="48">
        <v>43478</v>
      </c>
      <c r="K1382" s="48">
        <v>43580</v>
      </c>
      <c r="L1382" s="40">
        <v>40</v>
      </c>
      <c r="M1382" s="40">
        <v>142</v>
      </c>
      <c r="N1382" s="40">
        <v>11660</v>
      </c>
      <c r="O1382" s="42">
        <f t="shared" si="192"/>
        <v>82319.600000000006</v>
      </c>
      <c r="P1382" s="42"/>
      <c r="Q1382" s="42">
        <v>801</v>
      </c>
      <c r="R1382" s="42">
        <f t="shared" si="186"/>
        <v>16.310861423220974</v>
      </c>
      <c r="S1382" s="42">
        <f t="shared" si="188"/>
        <v>5655.06</v>
      </c>
      <c r="T1382" s="49">
        <v>13065</v>
      </c>
      <c r="W1382" s="40"/>
      <c r="X1382" s="49">
        <v>780</v>
      </c>
      <c r="Y1382" s="42">
        <f t="shared" si="189"/>
        <v>5506.7999999999993</v>
      </c>
      <c r="Z1382" s="42">
        <f t="shared" si="190"/>
        <v>92238.900000000009</v>
      </c>
      <c r="AA1382" s="42">
        <f t="shared" si="191"/>
        <v>9919.3000000000029</v>
      </c>
    </row>
    <row r="1383" spans="1:27" hidden="1" x14ac:dyDescent="0.3">
      <c r="A1383" s="40">
        <v>1003</v>
      </c>
      <c r="B1383" s="40" t="s">
        <v>838</v>
      </c>
      <c r="C1383" s="40" t="s">
        <v>1568</v>
      </c>
      <c r="D1383" s="40" t="s">
        <v>1567</v>
      </c>
      <c r="E1383" s="40">
        <v>58.14</v>
      </c>
      <c r="F1383" s="38" t="s">
        <v>1853</v>
      </c>
      <c r="G1383" s="38" t="s">
        <v>795</v>
      </c>
      <c r="H1383" s="40">
        <v>35</v>
      </c>
      <c r="I1383" s="48">
        <v>43436</v>
      </c>
      <c r="J1383" s="48">
        <v>43479</v>
      </c>
      <c r="K1383" s="48">
        <v>43580</v>
      </c>
      <c r="L1383" s="40">
        <v>43</v>
      </c>
      <c r="M1383" s="40">
        <v>144</v>
      </c>
      <c r="N1383" s="40">
        <v>11315</v>
      </c>
      <c r="O1383" s="42">
        <f t="shared" si="192"/>
        <v>79883.899999999994</v>
      </c>
      <c r="P1383" s="42"/>
      <c r="Q1383" s="42">
        <v>872</v>
      </c>
      <c r="R1383" s="42">
        <f t="shared" si="186"/>
        <v>15</v>
      </c>
      <c r="S1383" s="42">
        <f t="shared" si="188"/>
        <v>6156.32</v>
      </c>
      <c r="T1383" s="49">
        <v>13080</v>
      </c>
      <c r="W1383" s="40"/>
      <c r="X1383" s="49">
        <v>785</v>
      </c>
      <c r="Y1383" s="42">
        <f t="shared" si="189"/>
        <v>5542.0999999999995</v>
      </c>
      <c r="Z1383" s="42">
        <f t="shared" si="190"/>
        <v>92344.799999999988</v>
      </c>
      <c r="AA1383" s="42">
        <f t="shared" si="191"/>
        <v>12460.899999999994</v>
      </c>
    </row>
    <row r="1384" spans="1:27" hidden="1" x14ac:dyDescent="0.3">
      <c r="A1384" s="40">
        <v>1004</v>
      </c>
      <c r="B1384" s="40" t="s">
        <v>838</v>
      </c>
      <c r="C1384" s="40" t="s">
        <v>1568</v>
      </c>
      <c r="D1384" s="40" t="s">
        <v>1567</v>
      </c>
      <c r="E1384" s="40">
        <v>58.19</v>
      </c>
      <c r="F1384" s="38" t="s">
        <v>1854</v>
      </c>
      <c r="G1384" s="38" t="s">
        <v>796</v>
      </c>
      <c r="H1384" s="40">
        <v>35</v>
      </c>
      <c r="I1384" s="48">
        <v>43435</v>
      </c>
      <c r="J1384" s="48">
        <v>43475</v>
      </c>
      <c r="K1384" s="48">
        <v>43577</v>
      </c>
      <c r="L1384" s="40">
        <v>40</v>
      </c>
      <c r="M1384" s="40">
        <v>142</v>
      </c>
      <c r="N1384" s="40">
        <v>11310</v>
      </c>
      <c r="O1384" s="42">
        <f t="shared" si="192"/>
        <v>79848.600000000006</v>
      </c>
      <c r="P1384" s="42"/>
      <c r="Q1384" s="42">
        <v>870</v>
      </c>
      <c r="R1384" s="42">
        <f t="shared" si="186"/>
        <v>15</v>
      </c>
      <c r="S1384" s="42">
        <f t="shared" si="188"/>
        <v>6142.2</v>
      </c>
      <c r="T1384" s="49">
        <v>13050</v>
      </c>
      <c r="W1384" s="40"/>
      <c r="X1384" s="49">
        <v>780</v>
      </c>
      <c r="Y1384" s="42">
        <f t="shared" si="189"/>
        <v>5506.7999999999993</v>
      </c>
      <c r="Z1384" s="42">
        <f t="shared" si="190"/>
        <v>92133</v>
      </c>
      <c r="AA1384" s="42">
        <f t="shared" si="191"/>
        <v>12284.399999999994</v>
      </c>
    </row>
    <row r="1385" spans="1:27" hidden="1" x14ac:dyDescent="0.3">
      <c r="A1385" s="40">
        <v>1005</v>
      </c>
      <c r="B1385" s="40" t="s">
        <v>838</v>
      </c>
      <c r="C1385" s="40" t="s">
        <v>1568</v>
      </c>
      <c r="D1385" s="40" t="s">
        <v>1567</v>
      </c>
      <c r="E1385" s="42">
        <v>58.1</v>
      </c>
      <c r="F1385" s="38" t="s">
        <v>1981</v>
      </c>
      <c r="G1385" s="38" t="s">
        <v>797</v>
      </c>
      <c r="H1385" s="40">
        <v>35</v>
      </c>
      <c r="I1385" s="48">
        <v>43435</v>
      </c>
      <c r="J1385" s="48">
        <v>43475</v>
      </c>
      <c r="K1385" s="48">
        <v>43576</v>
      </c>
      <c r="L1385" s="40">
        <v>40</v>
      </c>
      <c r="M1385" s="40">
        <v>141</v>
      </c>
      <c r="N1385" s="40">
        <v>11570</v>
      </c>
      <c r="O1385" s="42">
        <f t="shared" si="192"/>
        <v>81684.2</v>
      </c>
      <c r="P1385" s="42"/>
      <c r="Q1385" s="42">
        <v>872</v>
      </c>
      <c r="R1385" s="42">
        <f t="shared" si="186"/>
        <v>15</v>
      </c>
      <c r="S1385" s="42">
        <f t="shared" si="188"/>
        <v>6156.32</v>
      </c>
      <c r="T1385" s="49">
        <v>13080</v>
      </c>
      <c r="W1385" s="40"/>
      <c r="X1385" s="49">
        <v>782</v>
      </c>
      <c r="Y1385" s="42">
        <f t="shared" si="189"/>
        <v>5520.9199999999992</v>
      </c>
      <c r="Z1385" s="42">
        <f t="shared" si="190"/>
        <v>92344.799999999988</v>
      </c>
      <c r="AA1385" s="42">
        <f t="shared" si="191"/>
        <v>10660.599999999991</v>
      </c>
    </row>
    <row r="1386" spans="1:27" hidden="1" x14ac:dyDescent="0.3">
      <c r="A1386" s="40">
        <v>1006</v>
      </c>
      <c r="B1386" s="40" t="s">
        <v>838</v>
      </c>
      <c r="C1386" s="40" t="s">
        <v>1568</v>
      </c>
      <c r="D1386" s="40" t="s">
        <v>1567</v>
      </c>
      <c r="E1386" s="40">
        <v>58.06</v>
      </c>
      <c r="F1386" s="38" t="s">
        <v>1855</v>
      </c>
      <c r="G1386" s="38" t="s">
        <v>798</v>
      </c>
      <c r="H1386" s="40">
        <v>35</v>
      </c>
      <c r="I1386" s="48">
        <v>43432</v>
      </c>
      <c r="J1386" s="48">
        <v>43473</v>
      </c>
      <c r="K1386" s="48">
        <v>43566</v>
      </c>
      <c r="L1386" s="40">
        <v>41</v>
      </c>
      <c r="M1386" s="40">
        <v>134</v>
      </c>
      <c r="N1386" s="40">
        <v>11265</v>
      </c>
      <c r="O1386" s="42">
        <f t="shared" si="192"/>
        <v>79530.899999999994</v>
      </c>
      <c r="P1386" s="42"/>
      <c r="Q1386" s="42">
        <v>871</v>
      </c>
      <c r="R1386" s="42">
        <f t="shared" si="186"/>
        <v>15</v>
      </c>
      <c r="S1386" s="42">
        <f t="shared" si="188"/>
        <v>6149.26</v>
      </c>
      <c r="T1386" s="49">
        <v>13065</v>
      </c>
      <c r="W1386" s="40"/>
      <c r="X1386" s="49">
        <v>781</v>
      </c>
      <c r="Y1386" s="42">
        <f t="shared" si="189"/>
        <v>5513.86</v>
      </c>
      <c r="Z1386" s="42">
        <f t="shared" si="190"/>
        <v>92238.900000000009</v>
      </c>
      <c r="AA1386" s="42">
        <f t="shared" si="191"/>
        <v>12708.000000000015</v>
      </c>
    </row>
    <row r="1387" spans="1:27" hidden="1" x14ac:dyDescent="0.3">
      <c r="A1387" s="40">
        <v>1007</v>
      </c>
      <c r="B1387" s="40" t="s">
        <v>838</v>
      </c>
      <c r="C1387" s="40" t="s">
        <v>1568</v>
      </c>
      <c r="D1387" s="40" t="s">
        <v>1567</v>
      </c>
      <c r="E1387" s="40">
        <v>58.12</v>
      </c>
      <c r="F1387" s="38" t="s">
        <v>1856</v>
      </c>
      <c r="G1387" s="38" t="s">
        <v>799</v>
      </c>
      <c r="H1387" s="40">
        <v>35</v>
      </c>
      <c r="I1387" s="48">
        <v>43432</v>
      </c>
      <c r="J1387" s="48">
        <v>43476</v>
      </c>
      <c r="K1387" s="48">
        <v>43590</v>
      </c>
      <c r="L1387" s="40">
        <v>44</v>
      </c>
      <c r="M1387" s="40">
        <v>158</v>
      </c>
      <c r="N1387" s="40">
        <v>11270</v>
      </c>
      <c r="O1387" s="42">
        <f t="shared" si="192"/>
        <v>79566.2</v>
      </c>
      <c r="P1387" s="42"/>
      <c r="Q1387" s="42">
        <v>1050</v>
      </c>
      <c r="R1387" s="42">
        <f t="shared" si="186"/>
        <v>13.74952380952381</v>
      </c>
      <c r="S1387" s="42">
        <f t="shared" si="188"/>
        <v>7413</v>
      </c>
      <c r="T1387" s="49">
        <v>14437</v>
      </c>
      <c r="W1387" s="40"/>
      <c r="X1387" s="49">
        <v>875</v>
      </c>
      <c r="Y1387" s="42">
        <f t="shared" si="189"/>
        <v>6177.5</v>
      </c>
      <c r="Z1387" s="42">
        <f t="shared" si="190"/>
        <v>101925.22</v>
      </c>
      <c r="AA1387" s="42">
        <f t="shared" si="191"/>
        <v>22359.020000000004</v>
      </c>
    </row>
    <row r="1388" spans="1:27" hidden="1" x14ac:dyDescent="0.3">
      <c r="A1388" s="40">
        <v>1008</v>
      </c>
      <c r="B1388" s="40" t="s">
        <v>838</v>
      </c>
      <c r="C1388" s="40" t="s">
        <v>1568</v>
      </c>
      <c r="D1388" s="40" t="s">
        <v>1567</v>
      </c>
      <c r="E1388" s="40">
        <v>58.08</v>
      </c>
      <c r="F1388" s="38" t="s">
        <v>1857</v>
      </c>
      <c r="G1388" s="38" t="s">
        <v>787</v>
      </c>
      <c r="H1388" s="40">
        <v>35</v>
      </c>
      <c r="I1388" s="48">
        <v>43429</v>
      </c>
      <c r="J1388" s="48">
        <v>43474</v>
      </c>
      <c r="K1388" s="48">
        <v>43574</v>
      </c>
      <c r="L1388" s="40">
        <v>45</v>
      </c>
      <c r="M1388" s="40">
        <v>145</v>
      </c>
      <c r="N1388" s="40">
        <v>11250</v>
      </c>
      <c r="O1388" s="42">
        <f t="shared" si="192"/>
        <v>79425</v>
      </c>
      <c r="P1388" s="42"/>
      <c r="Q1388" s="42">
        <v>869</v>
      </c>
      <c r="R1388" s="42">
        <f t="shared" ref="R1388:R1420" si="193">T1388/Q1388</f>
        <v>15</v>
      </c>
      <c r="S1388" s="42">
        <f t="shared" si="188"/>
        <v>6135.14</v>
      </c>
      <c r="T1388" s="49">
        <v>13035</v>
      </c>
      <c r="W1388" s="40"/>
      <c r="X1388" s="49">
        <v>780</v>
      </c>
      <c r="Y1388" s="42">
        <f t="shared" si="189"/>
        <v>5506.7999999999993</v>
      </c>
      <c r="Z1388" s="42">
        <f t="shared" si="190"/>
        <v>92027.1</v>
      </c>
      <c r="AA1388" s="42">
        <f t="shared" si="191"/>
        <v>12602.100000000006</v>
      </c>
    </row>
    <row r="1389" spans="1:27" hidden="1" x14ac:dyDescent="0.3">
      <c r="A1389" s="40">
        <v>1009</v>
      </c>
      <c r="B1389" s="40" t="s">
        <v>838</v>
      </c>
      <c r="C1389" s="40" t="s">
        <v>1568</v>
      </c>
      <c r="D1389" s="40" t="s">
        <v>1567</v>
      </c>
      <c r="E1389" s="40">
        <v>58.03</v>
      </c>
      <c r="F1389" s="38" t="s">
        <v>1850</v>
      </c>
      <c r="G1389" s="38" t="s">
        <v>800</v>
      </c>
      <c r="H1389" s="40">
        <v>35</v>
      </c>
      <c r="I1389" s="48">
        <v>43432</v>
      </c>
      <c r="J1389" s="48">
        <v>43476</v>
      </c>
      <c r="K1389" s="48">
        <v>43590</v>
      </c>
      <c r="L1389" s="40">
        <v>44</v>
      </c>
      <c r="M1389" s="40">
        <v>158</v>
      </c>
      <c r="N1389" s="40">
        <v>11570</v>
      </c>
      <c r="O1389" s="42">
        <f t="shared" si="192"/>
        <v>81684.2</v>
      </c>
      <c r="P1389" s="42"/>
      <c r="Q1389" s="42">
        <v>1085</v>
      </c>
      <c r="R1389" s="42">
        <f t="shared" si="193"/>
        <v>12.499539170506912</v>
      </c>
      <c r="S1389" s="42">
        <f t="shared" si="188"/>
        <v>7660.0999999999995</v>
      </c>
      <c r="T1389" s="49">
        <v>13562</v>
      </c>
      <c r="W1389" s="40"/>
      <c r="X1389" s="49">
        <v>882</v>
      </c>
      <c r="Y1389" s="42">
        <f t="shared" si="189"/>
        <v>6226.92</v>
      </c>
      <c r="Z1389" s="42">
        <f t="shared" si="190"/>
        <v>95747.719999999987</v>
      </c>
      <c r="AA1389" s="42">
        <f t="shared" si="191"/>
        <v>14063.51999999999</v>
      </c>
    </row>
    <row r="1390" spans="1:27" hidden="1" x14ac:dyDescent="0.3">
      <c r="A1390" s="40">
        <v>1010</v>
      </c>
      <c r="B1390" s="40" t="s">
        <v>838</v>
      </c>
      <c r="C1390" s="40" t="s">
        <v>1568</v>
      </c>
      <c r="D1390" s="40" t="s">
        <v>1567</v>
      </c>
      <c r="E1390" s="40">
        <v>58.07</v>
      </c>
      <c r="F1390" s="38" t="s">
        <v>1982</v>
      </c>
      <c r="G1390" s="38" t="s">
        <v>801</v>
      </c>
      <c r="H1390" s="40">
        <v>35</v>
      </c>
      <c r="I1390" s="48">
        <v>43435</v>
      </c>
      <c r="J1390" s="48">
        <v>43475</v>
      </c>
      <c r="K1390" s="48">
        <v>43592</v>
      </c>
      <c r="L1390" s="40">
        <v>40</v>
      </c>
      <c r="M1390" s="40">
        <v>157</v>
      </c>
      <c r="N1390" s="40">
        <v>11600</v>
      </c>
      <c r="O1390" s="42">
        <f t="shared" si="192"/>
        <v>81896</v>
      </c>
      <c r="P1390" s="42"/>
      <c r="Q1390" s="42">
        <v>1055</v>
      </c>
      <c r="R1390" s="42">
        <f t="shared" si="193"/>
        <v>12.499526066350711</v>
      </c>
      <c r="S1390" s="42">
        <f t="shared" si="188"/>
        <v>7448.2999999999993</v>
      </c>
      <c r="T1390" s="49">
        <v>13187</v>
      </c>
      <c r="W1390" s="40"/>
      <c r="X1390" s="49">
        <v>842</v>
      </c>
      <c r="Y1390" s="42">
        <f t="shared" si="189"/>
        <v>5944.5199999999995</v>
      </c>
      <c r="Z1390" s="42">
        <f t="shared" si="190"/>
        <v>93100.219999999987</v>
      </c>
      <c r="AA1390" s="42">
        <f t="shared" si="191"/>
        <v>11204.219999999987</v>
      </c>
    </row>
    <row r="1391" spans="1:27" hidden="1" x14ac:dyDescent="0.3">
      <c r="A1391" s="40">
        <v>1011</v>
      </c>
      <c r="B1391" s="40" t="s">
        <v>838</v>
      </c>
      <c r="C1391" s="40" t="s">
        <v>1568</v>
      </c>
      <c r="D1391" s="40" t="s">
        <v>1567</v>
      </c>
      <c r="E1391" s="40">
        <v>58.15</v>
      </c>
      <c r="F1391" s="38" t="s">
        <v>1857</v>
      </c>
      <c r="G1391" s="38" t="s">
        <v>787</v>
      </c>
      <c r="H1391" s="40">
        <v>35</v>
      </c>
      <c r="I1391" s="48">
        <v>43436</v>
      </c>
      <c r="J1391" s="48">
        <v>43478</v>
      </c>
      <c r="K1391" s="48">
        <v>43594</v>
      </c>
      <c r="L1391" s="40">
        <v>42</v>
      </c>
      <c r="M1391" s="40">
        <v>158</v>
      </c>
      <c r="N1391" s="40">
        <v>11605</v>
      </c>
      <c r="O1391" s="42">
        <f t="shared" si="192"/>
        <v>81931.299999999988</v>
      </c>
      <c r="P1391" s="42"/>
      <c r="Q1391" s="42">
        <v>1121</v>
      </c>
      <c r="R1391" s="42">
        <f t="shared" si="193"/>
        <v>13.749330954504906</v>
      </c>
      <c r="S1391" s="42">
        <f t="shared" si="188"/>
        <v>7914.26</v>
      </c>
      <c r="T1391" s="49">
        <v>15413</v>
      </c>
      <c r="W1391" s="40"/>
      <c r="X1391" s="49">
        <v>877</v>
      </c>
      <c r="Y1391" s="42">
        <f t="shared" si="189"/>
        <v>6191.62</v>
      </c>
      <c r="Z1391" s="42">
        <f t="shared" si="190"/>
        <v>108815.78</v>
      </c>
      <c r="AA1391" s="42">
        <f t="shared" si="191"/>
        <v>26884.48000000001</v>
      </c>
    </row>
    <row r="1392" spans="1:27" hidden="1" x14ac:dyDescent="0.3">
      <c r="A1392" s="40">
        <v>1012</v>
      </c>
      <c r="B1392" s="40" t="s">
        <v>838</v>
      </c>
      <c r="C1392" s="40" t="s">
        <v>1568</v>
      </c>
      <c r="D1392" s="40" t="s">
        <v>1567</v>
      </c>
      <c r="E1392" s="40">
        <v>58.24</v>
      </c>
      <c r="F1392" s="38" t="s">
        <v>1857</v>
      </c>
      <c r="G1392" s="38" t="s">
        <v>787</v>
      </c>
      <c r="H1392" s="40">
        <v>35</v>
      </c>
      <c r="I1392" s="48">
        <v>43435</v>
      </c>
      <c r="J1392" s="48">
        <v>43476</v>
      </c>
      <c r="K1392" s="48">
        <v>43592</v>
      </c>
      <c r="L1392" s="40">
        <v>41</v>
      </c>
      <c r="M1392" s="40">
        <v>157</v>
      </c>
      <c r="N1392" s="40">
        <v>11520</v>
      </c>
      <c r="O1392" s="42">
        <f t="shared" si="192"/>
        <v>81331.199999999997</v>
      </c>
      <c r="P1392" s="42"/>
      <c r="Q1392" s="42">
        <v>1085</v>
      </c>
      <c r="R1392" s="42">
        <f t="shared" si="193"/>
        <v>13.749308755760369</v>
      </c>
      <c r="S1392" s="42">
        <f t="shared" si="188"/>
        <v>7660.0999999999995</v>
      </c>
      <c r="T1392" s="49">
        <v>14918</v>
      </c>
      <c r="W1392" s="40"/>
      <c r="X1392" s="49">
        <v>878</v>
      </c>
      <c r="Y1392" s="42">
        <f t="shared" si="189"/>
        <v>6198.6799999999994</v>
      </c>
      <c r="Z1392" s="42">
        <f t="shared" si="190"/>
        <v>105321.08</v>
      </c>
      <c r="AA1392" s="42">
        <f t="shared" si="191"/>
        <v>23989.880000000005</v>
      </c>
    </row>
    <row r="1393" spans="1:27" hidden="1" x14ac:dyDescent="0.3">
      <c r="A1393" s="40">
        <v>1013</v>
      </c>
      <c r="B1393" s="40" t="s">
        <v>838</v>
      </c>
      <c r="C1393" s="40" t="s">
        <v>1568</v>
      </c>
      <c r="D1393" s="40" t="s">
        <v>1567</v>
      </c>
      <c r="E1393" s="40">
        <v>58.21</v>
      </c>
      <c r="F1393" s="38" t="s">
        <v>1857</v>
      </c>
      <c r="G1393" s="38" t="s">
        <v>787</v>
      </c>
      <c r="H1393" s="40">
        <v>35</v>
      </c>
      <c r="I1393" s="48">
        <v>43436</v>
      </c>
      <c r="J1393" s="48">
        <v>43475</v>
      </c>
      <c r="K1393" s="48">
        <v>43594</v>
      </c>
      <c r="L1393" s="40">
        <v>39</v>
      </c>
      <c r="M1393" s="40">
        <v>158</v>
      </c>
      <c r="N1393" s="40">
        <v>11460</v>
      </c>
      <c r="O1393" s="42">
        <f t="shared" si="192"/>
        <v>80907.600000000006</v>
      </c>
      <c r="P1393" s="42"/>
      <c r="Q1393" s="42">
        <v>1121</v>
      </c>
      <c r="R1393" s="42">
        <f t="shared" si="193"/>
        <v>12.499553969669938</v>
      </c>
      <c r="S1393" s="42">
        <f t="shared" si="188"/>
        <v>7914.26</v>
      </c>
      <c r="T1393" s="49">
        <v>14012</v>
      </c>
      <c r="W1393" s="40"/>
      <c r="X1393" s="49">
        <v>910</v>
      </c>
      <c r="Y1393" s="42">
        <f t="shared" si="189"/>
        <v>6424.5999999999995</v>
      </c>
      <c r="Z1393" s="42">
        <f t="shared" si="190"/>
        <v>98924.72</v>
      </c>
      <c r="AA1393" s="42">
        <f t="shared" si="191"/>
        <v>18017.119999999995</v>
      </c>
    </row>
    <row r="1394" spans="1:27" hidden="1" x14ac:dyDescent="0.3">
      <c r="A1394" s="40">
        <v>1014</v>
      </c>
      <c r="B1394" s="40" t="s">
        <v>838</v>
      </c>
      <c r="C1394" s="40" t="s">
        <v>1568</v>
      </c>
      <c r="D1394" s="40" t="s">
        <v>1567</v>
      </c>
      <c r="E1394" s="40">
        <v>58.18</v>
      </c>
      <c r="F1394" s="38" t="s">
        <v>1857</v>
      </c>
      <c r="G1394" s="38" t="s">
        <v>787</v>
      </c>
      <c r="H1394" s="40">
        <v>35</v>
      </c>
      <c r="I1394" s="48">
        <v>43437</v>
      </c>
      <c r="J1394" s="48">
        <v>43477</v>
      </c>
      <c r="K1394" s="48">
        <v>43595</v>
      </c>
      <c r="L1394" s="40">
        <v>40</v>
      </c>
      <c r="M1394" s="40">
        <v>158</v>
      </c>
      <c r="N1394" s="40">
        <v>11390</v>
      </c>
      <c r="O1394" s="42">
        <f t="shared" si="192"/>
        <v>80413.400000000009</v>
      </c>
      <c r="P1394" s="42"/>
      <c r="Q1394" s="42">
        <v>1056</v>
      </c>
      <c r="R1394" s="42">
        <f t="shared" si="193"/>
        <v>13.75</v>
      </c>
      <c r="S1394" s="42">
        <f t="shared" si="188"/>
        <v>7455.36</v>
      </c>
      <c r="T1394" s="49">
        <v>14520</v>
      </c>
      <c r="W1394" s="40"/>
      <c r="X1394" s="49">
        <v>875</v>
      </c>
      <c r="Y1394" s="42">
        <f t="shared" si="189"/>
        <v>6177.5</v>
      </c>
      <c r="Z1394" s="42">
        <f t="shared" si="190"/>
        <v>102511.2</v>
      </c>
      <c r="AA1394" s="42">
        <f t="shared" si="191"/>
        <v>22097.799999999988</v>
      </c>
    </row>
    <row r="1395" spans="1:27" hidden="1" x14ac:dyDescent="0.3">
      <c r="A1395" s="40">
        <v>1015</v>
      </c>
      <c r="B1395" s="40" t="s">
        <v>838</v>
      </c>
      <c r="C1395" s="40" t="s">
        <v>1568</v>
      </c>
      <c r="D1395" s="40" t="s">
        <v>1567</v>
      </c>
      <c r="E1395" s="40">
        <v>58.11</v>
      </c>
      <c r="F1395" s="38" t="s">
        <v>1857</v>
      </c>
      <c r="G1395" s="38" t="s">
        <v>787</v>
      </c>
      <c r="H1395" s="40">
        <v>35</v>
      </c>
      <c r="I1395" s="48">
        <v>43435</v>
      </c>
      <c r="J1395" s="48">
        <v>43476</v>
      </c>
      <c r="K1395" s="48">
        <v>43592</v>
      </c>
      <c r="L1395" s="40">
        <v>41</v>
      </c>
      <c r="M1395" s="40">
        <v>157</v>
      </c>
      <c r="N1395" s="40">
        <v>11520</v>
      </c>
      <c r="O1395" s="42">
        <f t="shared" si="192"/>
        <v>81331.199999999997</v>
      </c>
      <c r="P1395" s="42"/>
      <c r="Q1395" s="42">
        <v>1125</v>
      </c>
      <c r="R1395" s="42">
        <f t="shared" si="193"/>
        <v>12.477333333333334</v>
      </c>
      <c r="S1395" s="42">
        <f t="shared" si="188"/>
        <v>7942.5000000000009</v>
      </c>
      <c r="T1395" s="49">
        <v>14037</v>
      </c>
      <c r="W1395" s="40"/>
      <c r="X1395" s="49">
        <v>911</v>
      </c>
      <c r="Y1395" s="42">
        <f t="shared" si="189"/>
        <v>6431.66</v>
      </c>
      <c r="Z1395" s="42">
        <f t="shared" si="190"/>
        <v>99101.220000000016</v>
      </c>
      <c r="AA1395" s="42">
        <f t="shared" si="191"/>
        <v>17770.020000000019</v>
      </c>
    </row>
    <row r="1396" spans="1:27" hidden="1" x14ac:dyDescent="0.3">
      <c r="A1396" s="40">
        <v>1016</v>
      </c>
      <c r="B1396" s="40" t="s">
        <v>838</v>
      </c>
      <c r="C1396" s="40" t="s">
        <v>1569</v>
      </c>
      <c r="D1396" s="40" t="s">
        <v>973</v>
      </c>
      <c r="E1396" s="40">
        <v>96.24</v>
      </c>
      <c r="F1396" s="38" t="s">
        <v>1857</v>
      </c>
      <c r="G1396" s="38" t="s">
        <v>787</v>
      </c>
      <c r="H1396" s="40">
        <v>35</v>
      </c>
      <c r="I1396" s="48">
        <v>43425</v>
      </c>
      <c r="J1396" s="48">
        <v>43457</v>
      </c>
      <c r="K1396" s="48">
        <v>43564</v>
      </c>
      <c r="L1396" s="40">
        <v>32</v>
      </c>
      <c r="M1396" s="40">
        <v>139</v>
      </c>
      <c r="N1396" s="40">
        <v>9800</v>
      </c>
      <c r="O1396" s="42">
        <f t="shared" si="192"/>
        <v>69188</v>
      </c>
      <c r="P1396" s="42"/>
      <c r="Q1396" s="42">
        <v>779</v>
      </c>
      <c r="R1396" s="42">
        <f t="shared" ca="1" si="193"/>
        <v>17</v>
      </c>
      <c r="S1396" s="42">
        <f t="shared" si="188"/>
        <v>5499.74</v>
      </c>
      <c r="T1396" s="49">
        <f t="shared" ref="T1396:T1408" ca="1" si="194">Q1396*R1396</f>
        <v>12853.5</v>
      </c>
      <c r="W1396" s="40"/>
      <c r="X1396" s="49">
        <v>725</v>
      </c>
      <c r="Y1396" s="42">
        <f t="shared" si="189"/>
        <v>5118.5</v>
      </c>
      <c r="Z1396" s="42">
        <f t="shared" ca="1" si="190"/>
        <v>78930.8</v>
      </c>
      <c r="AA1396" s="42">
        <f t="shared" ca="1" si="191"/>
        <v>16802.80000000001</v>
      </c>
    </row>
    <row r="1397" spans="1:27" hidden="1" x14ac:dyDescent="0.3">
      <c r="A1397" s="40">
        <v>1017</v>
      </c>
      <c r="B1397" s="40" t="s">
        <v>838</v>
      </c>
      <c r="C1397" s="40" t="s">
        <v>1570</v>
      </c>
      <c r="D1397" s="40" t="s">
        <v>973</v>
      </c>
      <c r="E1397" s="40">
        <v>96.22</v>
      </c>
      <c r="F1397" s="38" t="s">
        <v>1857</v>
      </c>
      <c r="G1397" s="38" t="s">
        <v>787</v>
      </c>
      <c r="H1397" s="40">
        <v>35</v>
      </c>
      <c r="I1397" s="48">
        <v>43424</v>
      </c>
      <c r="J1397" s="48">
        <v>43459</v>
      </c>
      <c r="K1397" s="48">
        <v>43600</v>
      </c>
      <c r="L1397" s="40">
        <v>35</v>
      </c>
      <c r="M1397" s="40">
        <v>176</v>
      </c>
      <c r="N1397" s="40">
        <v>9890</v>
      </c>
      <c r="O1397" s="42">
        <f t="shared" si="192"/>
        <v>69823.399999999994</v>
      </c>
      <c r="P1397" s="42"/>
      <c r="Q1397" s="42">
        <v>872</v>
      </c>
      <c r="R1397" s="42">
        <f t="shared" ca="1" si="193"/>
        <v>17</v>
      </c>
      <c r="S1397" s="42">
        <f t="shared" si="188"/>
        <v>6156.32</v>
      </c>
      <c r="T1397" s="49">
        <f t="shared" ca="1" si="194"/>
        <v>12644</v>
      </c>
      <c r="W1397" s="40"/>
      <c r="X1397" s="49">
        <v>854</v>
      </c>
      <c r="Y1397" s="42">
        <f t="shared" si="189"/>
        <v>6029.24</v>
      </c>
      <c r="Z1397" s="42">
        <f t="shared" ca="1" si="190"/>
        <v>78930.8</v>
      </c>
      <c r="AA1397" s="42">
        <f t="shared" ca="1" si="191"/>
        <v>16802.80000000001</v>
      </c>
    </row>
    <row r="1398" spans="1:27" hidden="1" x14ac:dyDescent="0.3">
      <c r="A1398" s="40">
        <v>1018</v>
      </c>
      <c r="B1398" s="40" t="s">
        <v>838</v>
      </c>
      <c r="C1398" s="40" t="s">
        <v>1571</v>
      </c>
      <c r="D1398" s="40" t="s">
        <v>973</v>
      </c>
      <c r="E1398" s="40">
        <v>96.19</v>
      </c>
      <c r="F1398" s="38" t="s">
        <v>1857</v>
      </c>
      <c r="G1398" s="38" t="s">
        <v>787</v>
      </c>
      <c r="H1398" s="40">
        <v>35</v>
      </c>
      <c r="I1398" s="48">
        <v>43429</v>
      </c>
      <c r="J1398" s="48">
        <v>43475</v>
      </c>
      <c r="K1398" s="48">
        <v>43589</v>
      </c>
      <c r="L1398" s="40">
        <v>46</v>
      </c>
      <c r="M1398" s="40">
        <v>160</v>
      </c>
      <c r="N1398" s="40">
        <v>10650</v>
      </c>
      <c r="O1398" s="42">
        <f t="shared" si="192"/>
        <v>75189</v>
      </c>
      <c r="P1398" s="42"/>
      <c r="Q1398" s="42">
        <v>843</v>
      </c>
      <c r="R1398" s="42">
        <f t="shared" ca="1" si="193"/>
        <v>17</v>
      </c>
      <c r="S1398" s="42">
        <f t="shared" si="188"/>
        <v>5951.58</v>
      </c>
      <c r="T1398" s="49">
        <f t="shared" ca="1" si="194"/>
        <v>12645</v>
      </c>
      <c r="W1398" s="40"/>
      <c r="X1398" s="49">
        <v>829</v>
      </c>
      <c r="Y1398" s="42">
        <f t="shared" si="189"/>
        <v>5852.74</v>
      </c>
      <c r="Z1398" s="42">
        <f t="shared" ca="1" si="190"/>
        <v>78930.8</v>
      </c>
      <c r="AA1398" s="42">
        <f t="shared" ca="1" si="191"/>
        <v>16802.80000000001</v>
      </c>
    </row>
    <row r="1399" spans="1:27" hidden="1" x14ac:dyDescent="0.3">
      <c r="A1399" s="40">
        <v>1019</v>
      </c>
      <c r="B1399" s="40" t="s">
        <v>838</v>
      </c>
      <c r="C1399" s="40" t="s">
        <v>1572</v>
      </c>
      <c r="D1399" s="40" t="s">
        <v>973</v>
      </c>
      <c r="E1399" s="40">
        <v>96.17</v>
      </c>
      <c r="F1399" s="38" t="s">
        <v>1857</v>
      </c>
      <c r="G1399" s="38" t="s">
        <v>787</v>
      </c>
      <c r="H1399" s="40">
        <v>35</v>
      </c>
      <c r="I1399" s="48">
        <v>43433</v>
      </c>
      <c r="J1399" s="48">
        <v>43455</v>
      </c>
      <c r="K1399" s="48">
        <v>43565</v>
      </c>
      <c r="L1399" s="40">
        <v>22</v>
      </c>
      <c r="M1399" s="40">
        <v>132</v>
      </c>
      <c r="N1399" s="40">
        <v>9800</v>
      </c>
      <c r="O1399" s="42">
        <f t="shared" si="192"/>
        <v>69188</v>
      </c>
      <c r="P1399" s="42"/>
      <c r="Q1399" s="42">
        <v>784</v>
      </c>
      <c r="R1399" s="42">
        <f t="shared" ca="1" si="193"/>
        <v>17</v>
      </c>
      <c r="S1399" s="42">
        <f t="shared" si="188"/>
        <v>5535.04</v>
      </c>
      <c r="T1399" s="49">
        <f t="shared" ca="1" si="194"/>
        <v>12936</v>
      </c>
      <c r="W1399" s="40"/>
      <c r="X1399" s="49">
        <v>768</v>
      </c>
      <c r="Y1399" s="42">
        <f t="shared" si="189"/>
        <v>5422.08</v>
      </c>
      <c r="Z1399" s="42">
        <f t="shared" ca="1" si="190"/>
        <v>78930.8</v>
      </c>
      <c r="AA1399" s="42">
        <f t="shared" ca="1" si="191"/>
        <v>16802.80000000001</v>
      </c>
    </row>
    <row r="1400" spans="1:27" hidden="1" x14ac:dyDescent="0.3">
      <c r="A1400" s="40">
        <v>1020</v>
      </c>
      <c r="B1400" s="40" t="s">
        <v>838</v>
      </c>
      <c r="C1400" s="40" t="s">
        <v>1573</v>
      </c>
      <c r="D1400" s="40" t="s">
        <v>973</v>
      </c>
      <c r="E1400" s="40">
        <v>96.16</v>
      </c>
      <c r="F1400" s="38" t="s">
        <v>1857</v>
      </c>
      <c r="G1400" s="38" t="s">
        <v>787</v>
      </c>
      <c r="H1400" s="40">
        <v>35</v>
      </c>
      <c r="I1400" s="48">
        <v>43423</v>
      </c>
      <c r="J1400" s="48">
        <v>43457</v>
      </c>
      <c r="K1400" s="48">
        <v>43562</v>
      </c>
      <c r="L1400" s="40">
        <v>34</v>
      </c>
      <c r="M1400" s="40">
        <v>139</v>
      </c>
      <c r="N1400" s="40">
        <v>9790</v>
      </c>
      <c r="O1400" s="42">
        <f t="shared" si="192"/>
        <v>69117.399999999994</v>
      </c>
      <c r="P1400" s="42"/>
      <c r="Q1400" s="42">
        <v>795</v>
      </c>
      <c r="R1400" s="42">
        <f t="shared" ca="1" si="193"/>
        <v>17</v>
      </c>
      <c r="S1400" s="42">
        <f t="shared" si="188"/>
        <v>5612.7</v>
      </c>
      <c r="T1400" s="49">
        <f t="shared" ca="1" si="194"/>
        <v>13117.5</v>
      </c>
      <c r="W1400" s="40"/>
      <c r="X1400" s="49">
        <v>738</v>
      </c>
      <c r="Y1400" s="42">
        <f t="shared" si="189"/>
        <v>5210.28</v>
      </c>
      <c r="Z1400" s="42">
        <f t="shared" ca="1" si="190"/>
        <v>78930.8</v>
      </c>
      <c r="AA1400" s="42">
        <f t="shared" ca="1" si="191"/>
        <v>16802.80000000001</v>
      </c>
    </row>
    <row r="1401" spans="1:27" hidden="1" x14ac:dyDescent="0.3">
      <c r="A1401" s="40">
        <v>1021</v>
      </c>
      <c r="B1401" s="40" t="s">
        <v>838</v>
      </c>
      <c r="C1401" s="40" t="s">
        <v>1574</v>
      </c>
      <c r="D1401" s="40" t="s">
        <v>973</v>
      </c>
      <c r="E1401" s="40">
        <v>96.15</v>
      </c>
      <c r="F1401" s="38" t="s">
        <v>1857</v>
      </c>
      <c r="G1401" s="38" t="s">
        <v>787</v>
      </c>
      <c r="H1401" s="40">
        <v>35</v>
      </c>
      <c r="I1401" s="48">
        <v>43423</v>
      </c>
      <c r="J1401" s="48">
        <v>43457</v>
      </c>
      <c r="K1401" s="48">
        <v>43584</v>
      </c>
      <c r="L1401" s="40">
        <v>34</v>
      </c>
      <c r="M1401" s="40">
        <v>161</v>
      </c>
      <c r="N1401" s="40">
        <v>9520</v>
      </c>
      <c r="O1401" s="42">
        <f t="shared" si="192"/>
        <v>67211.199999999997</v>
      </c>
      <c r="P1401" s="42"/>
      <c r="Q1401" s="42">
        <v>809</v>
      </c>
      <c r="R1401" s="42">
        <f t="shared" ca="1" si="193"/>
        <v>17</v>
      </c>
      <c r="S1401" s="42">
        <f t="shared" si="188"/>
        <v>5711.54</v>
      </c>
      <c r="T1401" s="49">
        <f t="shared" ca="1" si="194"/>
        <v>12539.5</v>
      </c>
      <c r="W1401" s="40"/>
      <c r="X1401" s="49">
        <v>809</v>
      </c>
      <c r="Y1401" s="42">
        <f t="shared" si="189"/>
        <v>5711.54</v>
      </c>
      <c r="Z1401" s="42">
        <f t="shared" ca="1" si="190"/>
        <v>78930.8</v>
      </c>
      <c r="AA1401" s="42">
        <f t="shared" ca="1" si="191"/>
        <v>16802.80000000001</v>
      </c>
    </row>
    <row r="1402" spans="1:27" hidden="1" x14ac:dyDescent="0.3">
      <c r="A1402" s="40">
        <v>1022</v>
      </c>
      <c r="B1402" s="40" t="s">
        <v>838</v>
      </c>
      <c r="C1402" s="40" t="s">
        <v>1575</v>
      </c>
      <c r="D1402" s="40" t="s">
        <v>973</v>
      </c>
      <c r="E1402" s="40">
        <v>96.11</v>
      </c>
      <c r="F1402" s="38" t="s">
        <v>1857</v>
      </c>
      <c r="G1402" s="38" t="s">
        <v>787</v>
      </c>
      <c r="H1402" s="40">
        <v>35</v>
      </c>
      <c r="I1402" s="48">
        <v>43424</v>
      </c>
      <c r="J1402" s="48">
        <v>43458</v>
      </c>
      <c r="K1402" s="48">
        <v>43584</v>
      </c>
      <c r="L1402" s="40">
        <v>34</v>
      </c>
      <c r="M1402" s="40">
        <v>160</v>
      </c>
      <c r="N1402" s="40">
        <v>9740</v>
      </c>
      <c r="O1402" s="42">
        <f t="shared" si="192"/>
        <v>68764.399999999994</v>
      </c>
      <c r="P1402" s="42"/>
      <c r="Q1402" s="42">
        <v>786</v>
      </c>
      <c r="R1402" s="42">
        <f t="shared" ca="1" si="193"/>
        <v>17</v>
      </c>
      <c r="S1402" s="42">
        <f t="shared" si="188"/>
        <v>5549.16</v>
      </c>
      <c r="T1402" s="49">
        <f t="shared" ca="1" si="194"/>
        <v>12969</v>
      </c>
      <c r="W1402" s="40"/>
      <c r="X1402" s="49">
        <v>778</v>
      </c>
      <c r="Y1402" s="42">
        <f t="shared" si="189"/>
        <v>5492.6799999999994</v>
      </c>
      <c r="Z1402" s="42">
        <f t="shared" ca="1" si="190"/>
        <v>78930.8</v>
      </c>
      <c r="AA1402" s="42">
        <f t="shared" ca="1" si="191"/>
        <v>16802.80000000001</v>
      </c>
    </row>
    <row r="1403" spans="1:27" hidden="1" x14ac:dyDescent="0.3">
      <c r="A1403" s="40">
        <v>1023</v>
      </c>
      <c r="B1403" s="40" t="s">
        <v>838</v>
      </c>
      <c r="C1403" s="40" t="s">
        <v>1576</v>
      </c>
      <c r="D1403" s="40" t="s">
        <v>973</v>
      </c>
      <c r="E1403" s="42">
        <v>96.1</v>
      </c>
      <c r="F1403" s="38" t="s">
        <v>1857</v>
      </c>
      <c r="G1403" s="38" t="s">
        <v>787</v>
      </c>
      <c r="H1403" s="40">
        <v>35</v>
      </c>
      <c r="I1403" s="48">
        <v>43426</v>
      </c>
      <c r="J1403" s="48">
        <v>43457</v>
      </c>
      <c r="K1403" s="48">
        <v>43572</v>
      </c>
      <c r="L1403" s="40">
        <v>31</v>
      </c>
      <c r="M1403" s="40">
        <v>146</v>
      </c>
      <c r="N1403" s="40">
        <v>10300</v>
      </c>
      <c r="O1403" s="42">
        <f t="shared" si="192"/>
        <v>72718</v>
      </c>
      <c r="P1403" s="42"/>
      <c r="Q1403" s="42">
        <v>803</v>
      </c>
      <c r="R1403" s="42">
        <f t="shared" ca="1" si="193"/>
        <v>17</v>
      </c>
      <c r="S1403" s="42">
        <f t="shared" si="188"/>
        <v>5669.18</v>
      </c>
      <c r="T1403" s="49">
        <f t="shared" ca="1" si="194"/>
        <v>13249.5</v>
      </c>
      <c r="W1403" s="40"/>
      <c r="X1403" s="49">
        <v>792</v>
      </c>
      <c r="Y1403" s="42">
        <f t="shared" si="189"/>
        <v>5591.52</v>
      </c>
      <c r="Z1403" s="42">
        <f t="shared" ca="1" si="190"/>
        <v>78930.8</v>
      </c>
      <c r="AA1403" s="42">
        <f t="shared" ca="1" si="191"/>
        <v>16802.80000000001</v>
      </c>
    </row>
    <row r="1404" spans="1:27" hidden="1" x14ac:dyDescent="0.3">
      <c r="A1404" s="40">
        <v>1024</v>
      </c>
      <c r="B1404" s="40" t="s">
        <v>838</v>
      </c>
      <c r="C1404" s="40" t="s">
        <v>1577</v>
      </c>
      <c r="D1404" s="40" t="s">
        <v>973</v>
      </c>
      <c r="E1404" s="40">
        <v>96.5</v>
      </c>
      <c r="F1404" s="38" t="s">
        <v>1857</v>
      </c>
      <c r="G1404" s="38" t="s">
        <v>787</v>
      </c>
      <c r="H1404" s="40">
        <v>35</v>
      </c>
      <c r="I1404" s="48">
        <v>43425</v>
      </c>
      <c r="J1404" s="48">
        <v>43458</v>
      </c>
      <c r="K1404" s="48">
        <v>43565</v>
      </c>
      <c r="L1404" s="40">
        <v>33</v>
      </c>
      <c r="M1404" s="40">
        <v>140</v>
      </c>
      <c r="N1404" s="40">
        <v>9820</v>
      </c>
      <c r="O1404" s="42">
        <f t="shared" si="192"/>
        <v>69329.2</v>
      </c>
      <c r="P1404" s="42"/>
      <c r="Q1404" s="42">
        <v>827</v>
      </c>
      <c r="R1404" s="42">
        <f t="shared" ca="1" si="193"/>
        <v>17</v>
      </c>
      <c r="S1404" s="42">
        <f t="shared" si="188"/>
        <v>5838.62</v>
      </c>
      <c r="T1404" s="49">
        <f t="shared" ca="1" si="194"/>
        <v>13645.5</v>
      </c>
      <c r="W1404" s="40"/>
      <c r="X1404" s="49">
        <v>810</v>
      </c>
      <c r="Y1404" s="42">
        <f t="shared" si="189"/>
        <v>5718.5999999999995</v>
      </c>
      <c r="Z1404" s="42">
        <f t="shared" ca="1" si="190"/>
        <v>78930.8</v>
      </c>
      <c r="AA1404" s="42">
        <f t="shared" ca="1" si="191"/>
        <v>16802.80000000001</v>
      </c>
    </row>
    <row r="1405" spans="1:27" hidden="1" x14ac:dyDescent="0.3">
      <c r="A1405" s="40">
        <v>1025</v>
      </c>
      <c r="B1405" s="40" t="s">
        <v>838</v>
      </c>
      <c r="C1405" s="40" t="s">
        <v>1578</v>
      </c>
      <c r="D1405" s="40" t="s">
        <v>973</v>
      </c>
      <c r="E1405" s="40">
        <v>96.6</v>
      </c>
      <c r="F1405" s="38" t="s">
        <v>1857</v>
      </c>
      <c r="G1405" s="38" t="s">
        <v>787</v>
      </c>
      <c r="H1405" s="40">
        <v>35</v>
      </c>
      <c r="I1405" s="48">
        <v>43428</v>
      </c>
      <c r="J1405" s="48">
        <v>43462</v>
      </c>
      <c r="K1405" s="48">
        <v>43567</v>
      </c>
      <c r="L1405" s="40">
        <v>34</v>
      </c>
      <c r="M1405" s="40">
        <v>139</v>
      </c>
      <c r="N1405" s="40">
        <v>10100</v>
      </c>
      <c r="O1405" s="42">
        <f t="shared" si="192"/>
        <v>71306</v>
      </c>
      <c r="P1405" s="42"/>
      <c r="Q1405" s="42">
        <v>815</v>
      </c>
      <c r="R1405" s="42">
        <f t="shared" ca="1" si="193"/>
        <v>17</v>
      </c>
      <c r="S1405" s="42">
        <f t="shared" si="188"/>
        <v>5753.9</v>
      </c>
      <c r="T1405" s="49">
        <f t="shared" ca="1" si="194"/>
        <v>13447.5</v>
      </c>
      <c r="W1405" s="40"/>
      <c r="X1405" s="49">
        <v>798</v>
      </c>
      <c r="Y1405" s="42">
        <f t="shared" si="189"/>
        <v>5633.88</v>
      </c>
      <c r="Z1405" s="42">
        <f t="shared" ca="1" si="190"/>
        <v>78930.8</v>
      </c>
      <c r="AA1405" s="42">
        <f t="shared" ca="1" si="191"/>
        <v>16802.80000000001</v>
      </c>
    </row>
    <row r="1406" spans="1:27" hidden="1" x14ac:dyDescent="0.3">
      <c r="A1406" s="40">
        <v>1026</v>
      </c>
      <c r="B1406" s="40" t="s">
        <v>838</v>
      </c>
      <c r="C1406" s="40" t="s">
        <v>1579</v>
      </c>
      <c r="D1406" s="40" t="s">
        <v>973</v>
      </c>
      <c r="E1406" s="40">
        <v>96.3</v>
      </c>
      <c r="F1406" s="38" t="s">
        <v>1857</v>
      </c>
      <c r="G1406" s="38" t="s">
        <v>787</v>
      </c>
      <c r="H1406" s="40">
        <v>35</v>
      </c>
      <c r="I1406" s="48">
        <v>43426</v>
      </c>
      <c r="J1406" s="48">
        <v>43457</v>
      </c>
      <c r="K1406" s="48">
        <v>43565</v>
      </c>
      <c r="L1406" s="40">
        <v>31</v>
      </c>
      <c r="M1406" s="40">
        <v>139</v>
      </c>
      <c r="N1406" s="40">
        <v>13490</v>
      </c>
      <c r="O1406" s="42">
        <f t="shared" si="192"/>
        <v>95239.400000000009</v>
      </c>
      <c r="P1406" s="42"/>
      <c r="Q1406" s="42">
        <v>831</v>
      </c>
      <c r="R1406" s="42">
        <f t="shared" ca="1" si="193"/>
        <v>17</v>
      </c>
      <c r="S1406" s="42">
        <f t="shared" si="188"/>
        <v>5866.86</v>
      </c>
      <c r="T1406" s="49">
        <f t="shared" ca="1" si="194"/>
        <v>13711.5</v>
      </c>
      <c r="W1406" s="40"/>
      <c r="X1406" s="49">
        <v>809</v>
      </c>
      <c r="Y1406" s="42">
        <f t="shared" si="189"/>
        <v>5711.54</v>
      </c>
      <c r="Z1406" s="42">
        <f t="shared" ca="1" si="190"/>
        <v>78930.8</v>
      </c>
      <c r="AA1406" s="42">
        <f t="shared" ca="1" si="191"/>
        <v>16802.80000000001</v>
      </c>
    </row>
    <row r="1407" spans="1:27" hidden="1" x14ac:dyDescent="0.3">
      <c r="A1407" s="40">
        <v>1027</v>
      </c>
      <c r="B1407" s="40" t="s">
        <v>838</v>
      </c>
      <c r="C1407" s="40" t="s">
        <v>1580</v>
      </c>
      <c r="D1407" s="40" t="s">
        <v>973</v>
      </c>
      <c r="E1407" s="40">
        <v>96.2</v>
      </c>
      <c r="F1407" s="38" t="s">
        <v>1857</v>
      </c>
      <c r="G1407" s="38" t="s">
        <v>787</v>
      </c>
      <c r="H1407" s="40">
        <v>35</v>
      </c>
      <c r="I1407" s="48">
        <v>43426</v>
      </c>
      <c r="J1407" s="48">
        <v>43459</v>
      </c>
      <c r="K1407" s="48">
        <v>43565</v>
      </c>
      <c r="L1407" s="40">
        <v>33</v>
      </c>
      <c r="M1407" s="40">
        <v>139</v>
      </c>
      <c r="N1407" s="40">
        <v>9980</v>
      </c>
      <c r="O1407" s="42">
        <f t="shared" si="192"/>
        <v>70458.8</v>
      </c>
      <c r="P1407" s="42"/>
      <c r="Q1407" s="42">
        <v>836</v>
      </c>
      <c r="R1407" s="42">
        <f t="shared" ca="1" si="193"/>
        <v>17</v>
      </c>
      <c r="S1407" s="42">
        <f t="shared" si="188"/>
        <v>5902.16</v>
      </c>
      <c r="T1407" s="49">
        <f t="shared" ca="1" si="194"/>
        <v>13794</v>
      </c>
      <c r="W1407" s="40"/>
      <c r="X1407" s="49">
        <v>809</v>
      </c>
      <c r="Y1407" s="42">
        <f t="shared" si="189"/>
        <v>5711.54</v>
      </c>
      <c r="Z1407" s="42">
        <f t="shared" ca="1" si="190"/>
        <v>78930.8</v>
      </c>
      <c r="AA1407" s="42">
        <f t="shared" ca="1" si="191"/>
        <v>16802.80000000001</v>
      </c>
    </row>
    <row r="1408" spans="1:27" hidden="1" x14ac:dyDescent="0.3">
      <c r="A1408" s="40">
        <v>1028</v>
      </c>
      <c r="B1408" s="40" t="s">
        <v>838</v>
      </c>
      <c r="C1408" s="40" t="s">
        <v>1581</v>
      </c>
      <c r="D1408" s="40" t="s">
        <v>973</v>
      </c>
      <c r="E1408" s="40">
        <v>96.1</v>
      </c>
      <c r="F1408" s="38" t="s">
        <v>1857</v>
      </c>
      <c r="G1408" s="38" t="s">
        <v>787</v>
      </c>
      <c r="H1408" s="40">
        <v>35</v>
      </c>
      <c r="I1408" s="48">
        <v>43423</v>
      </c>
      <c r="J1408" s="48">
        <v>43458</v>
      </c>
      <c r="K1408" s="48">
        <v>43561</v>
      </c>
      <c r="L1408" s="40">
        <v>35</v>
      </c>
      <c r="M1408" s="40">
        <v>138</v>
      </c>
      <c r="N1408" s="40">
        <v>9730</v>
      </c>
      <c r="O1408" s="42">
        <f t="shared" si="192"/>
        <v>68693.8</v>
      </c>
      <c r="P1408" s="42"/>
      <c r="Q1408" s="42">
        <v>839</v>
      </c>
      <c r="R1408" s="42">
        <f t="shared" ca="1" si="193"/>
        <v>17</v>
      </c>
      <c r="S1408" s="42">
        <f t="shared" si="188"/>
        <v>5923.34</v>
      </c>
      <c r="T1408" s="49">
        <f t="shared" ca="1" si="194"/>
        <v>13424</v>
      </c>
      <c r="W1408" s="40"/>
      <c r="X1408" s="49">
        <v>808</v>
      </c>
      <c r="Y1408" s="42">
        <f t="shared" si="189"/>
        <v>5704.48</v>
      </c>
      <c r="Z1408" s="42">
        <f t="shared" ca="1" si="190"/>
        <v>78930.8</v>
      </c>
      <c r="AA1408" s="42">
        <f t="shared" ca="1" si="191"/>
        <v>16802.80000000001</v>
      </c>
    </row>
    <row r="1409" spans="1:27" hidden="1" x14ac:dyDescent="0.3">
      <c r="A1409" s="40">
        <v>769</v>
      </c>
      <c r="B1409" s="40" t="s">
        <v>1260</v>
      </c>
      <c r="C1409" s="40" t="s">
        <v>1261</v>
      </c>
      <c r="D1409" s="40" t="s">
        <v>1262</v>
      </c>
      <c r="E1409" s="123" t="s">
        <v>1404</v>
      </c>
      <c r="F1409" s="121" t="s">
        <v>191</v>
      </c>
      <c r="G1409" s="121" t="s">
        <v>192</v>
      </c>
      <c r="H1409" s="40">
        <v>35</v>
      </c>
      <c r="I1409" s="48">
        <v>43423</v>
      </c>
      <c r="J1409" s="48">
        <v>43462</v>
      </c>
      <c r="K1409" s="48">
        <v>43565</v>
      </c>
      <c r="L1409" s="49">
        <v>39</v>
      </c>
      <c r="M1409" s="49">
        <v>142</v>
      </c>
      <c r="N1409" s="40">
        <v>9237</v>
      </c>
      <c r="O1409" s="42">
        <f t="shared" si="192"/>
        <v>65213.22</v>
      </c>
      <c r="Q1409" s="42">
        <v>583</v>
      </c>
      <c r="R1409" s="42">
        <f t="shared" si="193"/>
        <v>19.499142367066895</v>
      </c>
      <c r="S1409" s="42">
        <f t="shared" si="188"/>
        <v>4115.9800000000005</v>
      </c>
      <c r="T1409" s="40">
        <v>11368</v>
      </c>
      <c r="U1409" s="42">
        <v>425</v>
      </c>
      <c r="W1409" s="40"/>
      <c r="X1409" s="49">
        <f t="shared" ref="X1409:X1420" si="195">Q1409-78</f>
        <v>505</v>
      </c>
      <c r="Y1409" s="42">
        <f t="shared" si="189"/>
        <v>3565.3</v>
      </c>
      <c r="Z1409" s="42">
        <f t="shared" si="190"/>
        <v>80258.080000000002</v>
      </c>
      <c r="AA1409" s="42">
        <f t="shared" si="191"/>
        <v>15044.86</v>
      </c>
    </row>
    <row r="1410" spans="1:27" hidden="1" x14ac:dyDescent="0.3">
      <c r="A1410" s="40">
        <v>770</v>
      </c>
      <c r="B1410" s="40" t="s">
        <v>1260</v>
      </c>
      <c r="C1410" s="40" t="s">
        <v>1261</v>
      </c>
      <c r="D1410" s="40" t="s">
        <v>1262</v>
      </c>
      <c r="E1410" s="123" t="s">
        <v>1405</v>
      </c>
      <c r="F1410" s="121" t="s">
        <v>193</v>
      </c>
      <c r="G1410" s="121" t="s">
        <v>194</v>
      </c>
      <c r="H1410" s="40">
        <v>35</v>
      </c>
      <c r="I1410" s="48">
        <v>43425</v>
      </c>
      <c r="J1410" s="48">
        <v>43467</v>
      </c>
      <c r="K1410" s="48">
        <v>43567</v>
      </c>
      <c r="L1410" s="49">
        <v>42</v>
      </c>
      <c r="M1410" s="49">
        <v>142</v>
      </c>
      <c r="N1410" s="40">
        <v>9677</v>
      </c>
      <c r="O1410" s="42">
        <f t="shared" si="192"/>
        <v>68319.62</v>
      </c>
      <c r="Q1410" s="42">
        <v>596</v>
      </c>
      <c r="R1410" s="42">
        <f t="shared" si="193"/>
        <v>18.139261744966444</v>
      </c>
      <c r="S1410" s="42">
        <f t="shared" ref="S1410:S1468" si="196">(Q1410/H1410)*247.1</f>
        <v>4207.76</v>
      </c>
      <c r="T1410" s="40">
        <v>10811</v>
      </c>
      <c r="U1410" s="42">
        <v>409</v>
      </c>
      <c r="W1410" s="40"/>
      <c r="X1410" s="49">
        <f t="shared" si="195"/>
        <v>518</v>
      </c>
      <c r="Y1410" s="42">
        <f t="shared" ref="Y1410:Y1468" si="197">(X1410/H1410)*247.1</f>
        <v>3657.08</v>
      </c>
      <c r="Z1410" s="42">
        <f t="shared" ref="Z1410:Z1468" si="198">S1410*R1410</f>
        <v>76325.66</v>
      </c>
      <c r="AA1410" s="42">
        <f t="shared" ref="AA1410:AA1468" si="199">Z1410-O1410</f>
        <v>8006.0400000000081</v>
      </c>
    </row>
    <row r="1411" spans="1:27" hidden="1" x14ac:dyDescent="0.3">
      <c r="A1411" s="40">
        <v>771</v>
      </c>
      <c r="B1411" s="40" t="s">
        <v>1260</v>
      </c>
      <c r="C1411" s="40" t="s">
        <v>1261</v>
      </c>
      <c r="D1411" s="40" t="s">
        <v>1262</v>
      </c>
      <c r="E1411" s="123" t="s">
        <v>1406</v>
      </c>
      <c r="F1411" s="121" t="s">
        <v>195</v>
      </c>
      <c r="G1411" s="121" t="s">
        <v>196</v>
      </c>
      <c r="H1411" s="40">
        <v>35</v>
      </c>
      <c r="I1411" s="48">
        <v>43425</v>
      </c>
      <c r="J1411" s="48">
        <v>43465</v>
      </c>
      <c r="K1411" s="48">
        <v>43570</v>
      </c>
      <c r="L1411" s="49">
        <v>40</v>
      </c>
      <c r="M1411" s="49">
        <v>145</v>
      </c>
      <c r="N1411" s="40">
        <v>10157</v>
      </c>
      <c r="O1411" s="42">
        <f t="shared" si="192"/>
        <v>71708.42</v>
      </c>
      <c r="Q1411" s="42">
        <v>587</v>
      </c>
      <c r="R1411" s="42">
        <f t="shared" si="193"/>
        <v>19.5</v>
      </c>
      <c r="S1411" s="42">
        <f t="shared" si="196"/>
        <v>4144.22</v>
      </c>
      <c r="T1411" s="40">
        <v>11446.5</v>
      </c>
      <c r="U1411" s="42">
        <v>455</v>
      </c>
      <c r="W1411" s="40"/>
      <c r="X1411" s="49">
        <f t="shared" si="195"/>
        <v>509</v>
      </c>
      <c r="Y1411" s="42">
        <f t="shared" si="197"/>
        <v>3593.54</v>
      </c>
      <c r="Z1411" s="42">
        <f t="shared" si="198"/>
        <v>80812.290000000008</v>
      </c>
      <c r="AA1411" s="42">
        <f t="shared" si="199"/>
        <v>9103.8700000000099</v>
      </c>
    </row>
    <row r="1412" spans="1:27" hidden="1" x14ac:dyDescent="0.3">
      <c r="A1412" s="40">
        <v>772</v>
      </c>
      <c r="B1412" s="40" t="s">
        <v>1260</v>
      </c>
      <c r="C1412" s="40" t="s">
        <v>1261</v>
      </c>
      <c r="D1412" s="40" t="s">
        <v>1262</v>
      </c>
      <c r="E1412" s="123" t="s">
        <v>1407</v>
      </c>
      <c r="F1412" s="121" t="s">
        <v>197</v>
      </c>
      <c r="G1412" s="121" t="s">
        <v>198</v>
      </c>
      <c r="H1412" s="40">
        <v>35</v>
      </c>
      <c r="I1412" s="48">
        <v>43424</v>
      </c>
      <c r="J1412" s="48">
        <v>43468</v>
      </c>
      <c r="K1412" s="48">
        <v>43569</v>
      </c>
      <c r="L1412" s="49">
        <v>44</v>
      </c>
      <c r="M1412" s="49">
        <v>145</v>
      </c>
      <c r="N1412" s="40">
        <v>10577</v>
      </c>
      <c r="O1412" s="42">
        <f t="shared" si="192"/>
        <v>74673.62</v>
      </c>
      <c r="Q1412" s="42">
        <v>591</v>
      </c>
      <c r="R1412" s="42">
        <f t="shared" si="193"/>
        <v>18.749576988155667</v>
      </c>
      <c r="S1412" s="42">
        <f t="shared" si="196"/>
        <v>4172.46</v>
      </c>
      <c r="T1412" s="40">
        <v>11081</v>
      </c>
      <c r="U1412" s="42"/>
      <c r="W1412" s="40"/>
      <c r="X1412" s="49">
        <f t="shared" si="195"/>
        <v>513</v>
      </c>
      <c r="Y1412" s="42">
        <f t="shared" si="197"/>
        <v>3621.7799999999997</v>
      </c>
      <c r="Z1412" s="42">
        <f t="shared" si="198"/>
        <v>78231.86</v>
      </c>
      <c r="AA1412" s="42">
        <f t="shared" si="199"/>
        <v>3558.2400000000052</v>
      </c>
    </row>
    <row r="1413" spans="1:27" hidden="1" x14ac:dyDescent="0.3">
      <c r="A1413" s="40">
        <v>773</v>
      </c>
      <c r="B1413" s="40" t="s">
        <v>1260</v>
      </c>
      <c r="C1413" s="40" t="s">
        <v>1261</v>
      </c>
      <c r="D1413" s="40" t="s">
        <v>1262</v>
      </c>
      <c r="E1413" s="123" t="s">
        <v>1408</v>
      </c>
      <c r="F1413" s="121" t="s">
        <v>199</v>
      </c>
      <c r="G1413" s="121" t="s">
        <v>200</v>
      </c>
      <c r="H1413" s="40">
        <v>35</v>
      </c>
      <c r="I1413" s="48">
        <v>43426</v>
      </c>
      <c r="J1413" s="48">
        <v>43470</v>
      </c>
      <c r="K1413" s="48">
        <v>43573</v>
      </c>
      <c r="L1413" s="49">
        <v>44</v>
      </c>
      <c r="M1413" s="49">
        <v>147</v>
      </c>
      <c r="N1413" s="40">
        <v>10347</v>
      </c>
      <c r="O1413" s="42">
        <f t="shared" si="192"/>
        <v>73049.819999999992</v>
      </c>
      <c r="Q1413" s="42">
        <v>591</v>
      </c>
      <c r="R1413" s="42">
        <f t="shared" si="193"/>
        <v>19.5</v>
      </c>
      <c r="S1413" s="42">
        <f t="shared" si="196"/>
        <v>4172.46</v>
      </c>
      <c r="T1413" s="40">
        <v>11524.5</v>
      </c>
      <c r="U1413" s="42">
        <v>503</v>
      </c>
      <c r="W1413" s="40"/>
      <c r="X1413" s="49">
        <f t="shared" si="195"/>
        <v>513</v>
      </c>
      <c r="Y1413" s="42">
        <f t="shared" si="197"/>
        <v>3621.7799999999997</v>
      </c>
      <c r="Z1413" s="42">
        <f t="shared" si="198"/>
        <v>81362.97</v>
      </c>
      <c r="AA1413" s="42">
        <f t="shared" si="199"/>
        <v>8313.1500000000087</v>
      </c>
    </row>
    <row r="1414" spans="1:27" hidden="1" x14ac:dyDescent="0.3">
      <c r="A1414" s="40">
        <v>774</v>
      </c>
      <c r="B1414" s="40" t="s">
        <v>1260</v>
      </c>
      <c r="C1414" s="40" t="s">
        <v>1261</v>
      </c>
      <c r="D1414" s="40" t="s">
        <v>1262</v>
      </c>
      <c r="E1414" s="123" t="s">
        <v>1409</v>
      </c>
      <c r="F1414" s="121" t="s">
        <v>201</v>
      </c>
      <c r="G1414" s="121" t="s">
        <v>202</v>
      </c>
      <c r="H1414" s="40">
        <v>35</v>
      </c>
      <c r="I1414" s="48">
        <v>43425</v>
      </c>
      <c r="J1414" s="48">
        <v>43468</v>
      </c>
      <c r="K1414" s="48">
        <v>43573</v>
      </c>
      <c r="L1414" s="49">
        <v>43</v>
      </c>
      <c r="M1414" s="49">
        <v>148</v>
      </c>
      <c r="N1414" s="40">
        <v>10807</v>
      </c>
      <c r="O1414" s="42">
        <f t="shared" si="192"/>
        <v>76297.42</v>
      </c>
      <c r="Q1414" s="42">
        <v>595</v>
      </c>
      <c r="R1414" s="42">
        <f t="shared" si="193"/>
        <v>20</v>
      </c>
      <c r="S1414" s="42">
        <f t="shared" si="196"/>
        <v>4200.7</v>
      </c>
      <c r="T1414" s="40">
        <v>11900</v>
      </c>
      <c r="U1414" s="42">
        <v>422</v>
      </c>
      <c r="W1414" s="40"/>
      <c r="X1414" s="49">
        <f t="shared" si="195"/>
        <v>517</v>
      </c>
      <c r="Y1414" s="42">
        <f t="shared" si="197"/>
        <v>3650.02</v>
      </c>
      <c r="Z1414" s="42">
        <f t="shared" si="198"/>
        <v>84014</v>
      </c>
      <c r="AA1414" s="42">
        <f t="shared" si="199"/>
        <v>7716.5800000000017</v>
      </c>
    </row>
    <row r="1415" spans="1:27" hidden="1" x14ac:dyDescent="0.3">
      <c r="A1415" s="40">
        <v>775</v>
      </c>
      <c r="B1415" s="40" t="s">
        <v>1260</v>
      </c>
      <c r="C1415" s="40" t="s">
        <v>1261</v>
      </c>
      <c r="D1415" s="40" t="s">
        <v>1262</v>
      </c>
      <c r="E1415" s="123" t="s">
        <v>1410</v>
      </c>
      <c r="F1415" s="121" t="s">
        <v>203</v>
      </c>
      <c r="G1415" s="121" t="s">
        <v>204</v>
      </c>
      <c r="H1415" s="40">
        <v>35</v>
      </c>
      <c r="I1415" s="48">
        <v>43426</v>
      </c>
      <c r="J1415" s="48">
        <v>43470</v>
      </c>
      <c r="K1415" s="48">
        <v>43573</v>
      </c>
      <c r="L1415" s="49">
        <v>44</v>
      </c>
      <c r="M1415" s="49">
        <v>147</v>
      </c>
      <c r="N1415" s="40">
        <v>10697</v>
      </c>
      <c r="O1415" s="42">
        <f t="shared" si="192"/>
        <v>75520.819999999992</v>
      </c>
      <c r="Q1415" s="42">
        <v>576.5</v>
      </c>
      <c r="R1415" s="42">
        <f t="shared" si="193"/>
        <v>19.498699045967044</v>
      </c>
      <c r="S1415" s="42">
        <f t="shared" si="196"/>
        <v>4070.09</v>
      </c>
      <c r="T1415" s="40">
        <v>11241</v>
      </c>
      <c r="U1415" s="42">
        <v>428</v>
      </c>
      <c r="W1415" s="40"/>
      <c r="X1415" s="49">
        <f t="shared" si="195"/>
        <v>498.5</v>
      </c>
      <c r="Y1415" s="42">
        <f t="shared" si="197"/>
        <v>3519.41</v>
      </c>
      <c r="Z1415" s="42">
        <f t="shared" si="198"/>
        <v>79361.460000000006</v>
      </c>
      <c r="AA1415" s="42">
        <f t="shared" si="199"/>
        <v>3840.640000000014</v>
      </c>
    </row>
    <row r="1416" spans="1:27" hidden="1" x14ac:dyDescent="0.3">
      <c r="A1416" s="40">
        <v>776</v>
      </c>
      <c r="B1416" s="40" t="s">
        <v>1260</v>
      </c>
      <c r="C1416" s="40" t="s">
        <v>1261</v>
      </c>
      <c r="D1416" s="40" t="s">
        <v>1262</v>
      </c>
      <c r="E1416" s="123" t="s">
        <v>1411</v>
      </c>
      <c r="F1416" s="121" t="s">
        <v>205</v>
      </c>
      <c r="G1416" s="121" t="s">
        <v>206</v>
      </c>
      <c r="H1416" s="40">
        <v>35</v>
      </c>
      <c r="I1416" s="48">
        <v>43428</v>
      </c>
      <c r="J1416" s="48">
        <v>43460</v>
      </c>
      <c r="K1416" s="48">
        <v>43575</v>
      </c>
      <c r="L1416" s="49">
        <v>32</v>
      </c>
      <c r="M1416" s="49">
        <v>147</v>
      </c>
      <c r="N1416" s="40">
        <v>9627</v>
      </c>
      <c r="O1416" s="42">
        <f t="shared" si="192"/>
        <v>67966.62000000001</v>
      </c>
      <c r="Q1416" s="42">
        <v>574</v>
      </c>
      <c r="R1416" s="42">
        <f t="shared" si="193"/>
        <v>19.773519163763066</v>
      </c>
      <c r="S1416" s="42">
        <f t="shared" si="196"/>
        <v>4052.4399999999996</v>
      </c>
      <c r="T1416" s="40">
        <v>11350</v>
      </c>
      <c r="U1416" s="42">
        <v>461</v>
      </c>
      <c r="W1416" s="40"/>
      <c r="X1416" s="49">
        <f t="shared" si="195"/>
        <v>496</v>
      </c>
      <c r="Y1416" s="42">
        <f t="shared" si="197"/>
        <v>3501.7599999999998</v>
      </c>
      <c r="Z1416" s="42">
        <f t="shared" si="198"/>
        <v>80130.999999999985</v>
      </c>
      <c r="AA1416" s="42">
        <f t="shared" si="199"/>
        <v>12164.379999999976</v>
      </c>
    </row>
    <row r="1417" spans="1:27" hidden="1" x14ac:dyDescent="0.3">
      <c r="A1417" s="40">
        <v>777</v>
      </c>
      <c r="B1417" s="40" t="s">
        <v>1260</v>
      </c>
      <c r="C1417" s="40" t="s">
        <v>1261</v>
      </c>
      <c r="D1417" s="40" t="s">
        <v>1262</v>
      </c>
      <c r="E1417" s="123" t="s">
        <v>1412</v>
      </c>
      <c r="F1417" s="121" t="s">
        <v>208</v>
      </c>
      <c r="G1417" s="121" t="s">
        <v>209</v>
      </c>
      <c r="H1417" s="40">
        <v>35</v>
      </c>
      <c r="I1417" s="48">
        <v>43423</v>
      </c>
      <c r="J1417" s="48">
        <v>43469</v>
      </c>
      <c r="K1417" s="48">
        <v>43569</v>
      </c>
      <c r="L1417" s="49">
        <v>46</v>
      </c>
      <c r="M1417" s="49">
        <v>146</v>
      </c>
      <c r="N1417" s="40">
        <v>10207</v>
      </c>
      <c r="O1417" s="42">
        <f t="shared" si="192"/>
        <v>72061.42</v>
      </c>
      <c r="Q1417" s="42">
        <v>576</v>
      </c>
      <c r="R1417" s="42">
        <f t="shared" si="193"/>
        <v>20</v>
      </c>
      <c r="S1417" s="42">
        <f t="shared" si="196"/>
        <v>4066.5599999999995</v>
      </c>
      <c r="T1417" s="40">
        <v>11520</v>
      </c>
      <c r="U1417" s="42">
        <v>502</v>
      </c>
      <c r="W1417" s="40"/>
      <c r="X1417" s="49">
        <f t="shared" si="195"/>
        <v>498</v>
      </c>
      <c r="Y1417" s="42">
        <f t="shared" si="197"/>
        <v>3515.8799999999997</v>
      </c>
      <c r="Z1417" s="42">
        <f t="shared" si="198"/>
        <v>81331.199999999983</v>
      </c>
      <c r="AA1417" s="42">
        <f t="shared" si="199"/>
        <v>9269.7799999999843</v>
      </c>
    </row>
    <row r="1418" spans="1:27" hidden="1" x14ac:dyDescent="0.3">
      <c r="A1418" s="40">
        <v>778</v>
      </c>
      <c r="B1418" s="40" t="s">
        <v>1260</v>
      </c>
      <c r="C1418" s="40" t="s">
        <v>1261</v>
      </c>
      <c r="D1418" s="40" t="s">
        <v>1262</v>
      </c>
      <c r="E1418" s="123" t="s">
        <v>1413</v>
      </c>
      <c r="F1418" s="121" t="s">
        <v>210</v>
      </c>
      <c r="G1418" s="121" t="s">
        <v>211</v>
      </c>
      <c r="H1418" s="40">
        <v>35</v>
      </c>
      <c r="I1418" s="48">
        <v>43427</v>
      </c>
      <c r="J1418" s="48">
        <v>43470</v>
      </c>
      <c r="K1418" s="48">
        <v>43571</v>
      </c>
      <c r="L1418" s="49">
        <v>43</v>
      </c>
      <c r="M1418" s="49">
        <v>144</v>
      </c>
      <c r="N1418" s="40">
        <v>10127</v>
      </c>
      <c r="O1418" s="42">
        <f t="shared" si="192"/>
        <v>71496.62</v>
      </c>
      <c r="Q1418" s="42">
        <v>583</v>
      </c>
      <c r="R1418" s="42">
        <f t="shared" si="193"/>
        <v>19.499142367066895</v>
      </c>
      <c r="S1418" s="42">
        <f t="shared" si="196"/>
        <v>4115.9800000000005</v>
      </c>
      <c r="T1418" s="40">
        <v>11368</v>
      </c>
      <c r="U1418" s="42">
        <v>478</v>
      </c>
      <c r="W1418" s="40"/>
      <c r="X1418" s="49">
        <f t="shared" si="195"/>
        <v>505</v>
      </c>
      <c r="Y1418" s="42">
        <f t="shared" si="197"/>
        <v>3565.3</v>
      </c>
      <c r="Z1418" s="42">
        <f t="shared" si="198"/>
        <v>80258.080000000002</v>
      </c>
      <c r="AA1418" s="42">
        <f t="shared" si="199"/>
        <v>8761.4600000000064</v>
      </c>
    </row>
    <row r="1419" spans="1:27" hidden="1" x14ac:dyDescent="0.3">
      <c r="A1419" s="40">
        <v>779</v>
      </c>
      <c r="B1419" s="40" t="s">
        <v>1260</v>
      </c>
      <c r="C1419" s="40" t="s">
        <v>1261</v>
      </c>
      <c r="D1419" s="40" t="s">
        <v>1262</v>
      </c>
      <c r="E1419" s="123" t="s">
        <v>1414</v>
      </c>
      <c r="F1419" s="121" t="s">
        <v>212</v>
      </c>
      <c r="G1419" s="121" t="s">
        <v>213</v>
      </c>
      <c r="H1419" s="40">
        <v>35</v>
      </c>
      <c r="I1419" s="48">
        <v>43430</v>
      </c>
      <c r="J1419" s="48">
        <v>43468</v>
      </c>
      <c r="K1419" s="48">
        <v>43575</v>
      </c>
      <c r="L1419" s="49">
        <v>38</v>
      </c>
      <c r="M1419" s="49">
        <v>145</v>
      </c>
      <c r="N1419" s="40">
        <v>10807</v>
      </c>
      <c r="O1419" s="42">
        <f t="shared" si="192"/>
        <v>76297.42</v>
      </c>
      <c r="Q1419" s="42">
        <v>587</v>
      </c>
      <c r="R1419" s="42">
        <f t="shared" si="193"/>
        <v>19</v>
      </c>
      <c r="S1419" s="42">
        <f t="shared" si="196"/>
        <v>4144.22</v>
      </c>
      <c r="T1419" s="40">
        <v>11153</v>
      </c>
      <c r="U1419" s="42">
        <v>455</v>
      </c>
      <c r="W1419" s="40"/>
      <c r="X1419" s="49">
        <f t="shared" si="195"/>
        <v>509</v>
      </c>
      <c r="Y1419" s="42">
        <f t="shared" si="197"/>
        <v>3593.54</v>
      </c>
      <c r="Z1419" s="42">
        <f t="shared" si="198"/>
        <v>78740.180000000008</v>
      </c>
      <c r="AA1419" s="42">
        <f t="shared" si="199"/>
        <v>2442.7600000000093</v>
      </c>
    </row>
    <row r="1420" spans="1:27" hidden="1" x14ac:dyDescent="0.3">
      <c r="A1420" s="40">
        <v>780</v>
      </c>
      <c r="B1420" s="40" t="s">
        <v>1260</v>
      </c>
      <c r="C1420" s="40" t="s">
        <v>1261</v>
      </c>
      <c r="D1420" s="40" t="s">
        <v>1262</v>
      </c>
      <c r="E1420" s="123" t="s">
        <v>1415</v>
      </c>
      <c r="F1420" s="121" t="s">
        <v>214</v>
      </c>
      <c r="G1420" s="121" t="s">
        <v>215</v>
      </c>
      <c r="H1420" s="40">
        <v>35</v>
      </c>
      <c r="I1420" s="48">
        <v>43430</v>
      </c>
      <c r="J1420" s="48">
        <v>43461</v>
      </c>
      <c r="K1420" s="48">
        <v>43574</v>
      </c>
      <c r="L1420" s="49">
        <v>31</v>
      </c>
      <c r="M1420" s="49">
        <v>144</v>
      </c>
      <c r="N1420" s="40">
        <v>10857</v>
      </c>
      <c r="O1420" s="42">
        <f t="shared" si="192"/>
        <v>76650.42</v>
      </c>
      <c r="Q1420" s="42">
        <v>593</v>
      </c>
      <c r="R1420" s="42">
        <f t="shared" si="193"/>
        <v>20</v>
      </c>
      <c r="S1420" s="42">
        <f t="shared" si="196"/>
        <v>4186.58</v>
      </c>
      <c r="T1420" s="40">
        <v>11860</v>
      </c>
      <c r="U1420" s="42">
        <v>502</v>
      </c>
      <c r="W1420" s="40"/>
      <c r="X1420" s="49">
        <f t="shared" si="195"/>
        <v>515</v>
      </c>
      <c r="Y1420" s="42">
        <f t="shared" si="197"/>
        <v>3635.8999999999996</v>
      </c>
      <c r="Z1420" s="42">
        <f t="shared" si="198"/>
        <v>83731.600000000006</v>
      </c>
      <c r="AA1420" s="42">
        <f t="shared" si="199"/>
        <v>7081.1800000000076</v>
      </c>
    </row>
    <row r="1421" spans="1:27" hidden="1" x14ac:dyDescent="0.3">
      <c r="A1421" s="40">
        <v>333</v>
      </c>
      <c r="B1421" s="40" t="s">
        <v>712</v>
      </c>
      <c r="C1421" s="40" t="s">
        <v>713</v>
      </c>
      <c r="D1421" s="40" t="s">
        <v>714</v>
      </c>
      <c r="E1421" s="40">
        <v>60.25</v>
      </c>
      <c r="F1421" s="121" t="s">
        <v>214</v>
      </c>
      <c r="G1421" s="121" t="s">
        <v>215</v>
      </c>
      <c r="H1421" s="40">
        <v>35</v>
      </c>
      <c r="I1421" s="48">
        <v>43432</v>
      </c>
      <c r="J1421" s="48">
        <v>43471</v>
      </c>
      <c r="K1421" s="48">
        <v>43573</v>
      </c>
      <c r="L1421" s="40">
        <v>39</v>
      </c>
      <c r="M1421" s="40">
        <v>141</v>
      </c>
      <c r="N1421" s="40">
        <v>7855</v>
      </c>
      <c r="O1421" s="42">
        <f t="shared" si="192"/>
        <v>55456.299999999996</v>
      </c>
      <c r="P1421" s="42">
        <v>16</v>
      </c>
      <c r="Q1421" s="75">
        <f>((P1421*10000)/(25*247.1))*H1421</f>
        <v>906.51558073654382</v>
      </c>
      <c r="R1421" s="42">
        <v>13.75</v>
      </c>
      <c r="S1421" s="42">
        <f t="shared" si="196"/>
        <v>6399.9999999999991</v>
      </c>
      <c r="T1421" s="49">
        <f>910*13.75</f>
        <v>12512.5</v>
      </c>
      <c r="U1421" s="40">
        <v>400</v>
      </c>
      <c r="V1421" s="40">
        <v>20</v>
      </c>
      <c r="W1421" s="42">
        <f t="shared" ref="W1421:W1468" si="200">U1421/V1421</f>
        <v>20</v>
      </c>
      <c r="X1421" s="49">
        <v>700</v>
      </c>
      <c r="Y1421" s="42">
        <f t="shared" si="197"/>
        <v>4942</v>
      </c>
      <c r="Z1421" s="42">
        <f t="shared" si="198"/>
        <v>87999.999999999985</v>
      </c>
      <c r="AA1421" s="42">
        <f t="shared" si="199"/>
        <v>32543.69999999999</v>
      </c>
    </row>
    <row r="1422" spans="1:27" hidden="1" x14ac:dyDescent="0.3">
      <c r="A1422" s="40">
        <v>334</v>
      </c>
      <c r="B1422" s="40" t="s">
        <v>712</v>
      </c>
      <c r="C1422" s="40" t="s">
        <v>713</v>
      </c>
      <c r="D1422" s="40" t="s">
        <v>714</v>
      </c>
      <c r="E1422" s="40">
        <v>60.22</v>
      </c>
      <c r="F1422" s="121" t="s">
        <v>216</v>
      </c>
      <c r="G1422" s="121" t="s">
        <v>217</v>
      </c>
      <c r="H1422" s="40">
        <v>35</v>
      </c>
      <c r="I1422" s="48">
        <v>43431</v>
      </c>
      <c r="J1422" s="48">
        <v>43471</v>
      </c>
      <c r="K1422" s="48">
        <v>43575</v>
      </c>
      <c r="L1422" s="40">
        <v>40</v>
      </c>
      <c r="M1422" s="40">
        <v>144</v>
      </c>
      <c r="N1422" s="40">
        <v>7800</v>
      </c>
      <c r="O1422" s="42">
        <f t="shared" si="192"/>
        <v>55068</v>
      </c>
      <c r="P1422" s="42">
        <f>AH1428</f>
        <v>0</v>
      </c>
      <c r="Q1422" s="75">
        <f>((P1422*10000)/(25*247.1))*H1422</f>
        <v>0</v>
      </c>
      <c r="R1422" s="42">
        <v>14.5</v>
      </c>
      <c r="S1422" s="42">
        <f t="shared" si="196"/>
        <v>0</v>
      </c>
      <c r="T1422" s="49">
        <f>14.5*910</f>
        <v>13195</v>
      </c>
      <c r="U1422" s="40">
        <v>480</v>
      </c>
      <c r="V1422" s="40">
        <v>20</v>
      </c>
      <c r="W1422" s="42">
        <f t="shared" si="200"/>
        <v>24</v>
      </c>
      <c r="X1422" s="49">
        <v>840</v>
      </c>
      <c r="Y1422" s="42">
        <f t="shared" si="197"/>
        <v>5930.4</v>
      </c>
      <c r="Z1422" s="42">
        <f t="shared" si="198"/>
        <v>0</v>
      </c>
      <c r="AA1422" s="42">
        <f t="shared" si="199"/>
        <v>-55068</v>
      </c>
    </row>
    <row r="1423" spans="1:27" hidden="1" x14ac:dyDescent="0.3">
      <c r="A1423" s="40">
        <v>335</v>
      </c>
      <c r="B1423" s="40" t="s">
        <v>712</v>
      </c>
      <c r="C1423" s="40" t="s">
        <v>713</v>
      </c>
      <c r="D1423" s="40" t="s">
        <v>714</v>
      </c>
      <c r="E1423" s="40">
        <v>60.21</v>
      </c>
      <c r="F1423" s="121" t="s">
        <v>218</v>
      </c>
      <c r="G1423" s="121" t="s">
        <v>209</v>
      </c>
      <c r="H1423" s="40">
        <v>35</v>
      </c>
      <c r="I1423" s="48">
        <v>43431</v>
      </c>
      <c r="J1423" s="48">
        <v>43469</v>
      </c>
      <c r="K1423" s="48">
        <v>43573</v>
      </c>
      <c r="L1423" s="40">
        <v>38</v>
      </c>
      <c r="M1423" s="40">
        <v>142</v>
      </c>
      <c r="N1423" s="40">
        <v>8025</v>
      </c>
      <c r="O1423" s="42">
        <f t="shared" si="192"/>
        <v>56656.5</v>
      </c>
      <c r="P1423" s="42">
        <f>AH1429</f>
        <v>0</v>
      </c>
      <c r="Q1423" s="75">
        <f>((P1423*10000)/(25*247.1))*H1423</f>
        <v>0</v>
      </c>
      <c r="R1423" s="42">
        <v>14</v>
      </c>
      <c r="S1423" s="42">
        <f t="shared" si="196"/>
        <v>0</v>
      </c>
      <c r="T1423" s="49">
        <f>14*910</f>
        <v>12740</v>
      </c>
      <c r="U1423" s="40">
        <v>1000</v>
      </c>
      <c r="V1423" s="40">
        <v>50</v>
      </c>
      <c r="W1423" s="42">
        <f t="shared" si="200"/>
        <v>20</v>
      </c>
      <c r="X1423" s="49">
        <v>700</v>
      </c>
      <c r="Y1423" s="42">
        <f t="shared" si="197"/>
        <v>4942</v>
      </c>
      <c r="Z1423" s="42">
        <f t="shared" si="198"/>
        <v>0</v>
      </c>
      <c r="AA1423" s="42">
        <f t="shared" si="199"/>
        <v>-56656.5</v>
      </c>
    </row>
    <row r="1424" spans="1:27" hidden="1" x14ac:dyDescent="0.3">
      <c r="A1424" s="40">
        <v>336</v>
      </c>
      <c r="B1424" s="40" t="s">
        <v>712</v>
      </c>
      <c r="C1424" s="40" t="s">
        <v>713</v>
      </c>
      <c r="D1424" s="40" t="s">
        <v>714</v>
      </c>
      <c r="E1424" s="40">
        <v>60.2</v>
      </c>
      <c r="F1424" s="121" t="s">
        <v>219</v>
      </c>
      <c r="G1424" s="121" t="s">
        <v>220</v>
      </c>
      <c r="H1424" s="40">
        <v>35</v>
      </c>
      <c r="I1424" s="48">
        <v>43427</v>
      </c>
      <c r="J1424" s="48">
        <v>43462</v>
      </c>
      <c r="K1424" s="48">
        <v>43567</v>
      </c>
      <c r="L1424" s="40">
        <v>35</v>
      </c>
      <c r="M1424" s="40">
        <v>140</v>
      </c>
      <c r="N1424" s="40">
        <v>7700</v>
      </c>
      <c r="O1424" s="42">
        <f t="shared" si="192"/>
        <v>54362</v>
      </c>
      <c r="P1424" s="42"/>
      <c r="Q1424" s="75">
        <v>840</v>
      </c>
      <c r="R1424" s="42">
        <v>14.25</v>
      </c>
      <c r="S1424" s="42">
        <f t="shared" si="196"/>
        <v>5930.4</v>
      </c>
      <c r="T1424" s="49">
        <f t="shared" ref="T1424:T1468" si="201">R1424*Q1424</f>
        <v>11970</v>
      </c>
      <c r="U1424" s="40">
        <v>600</v>
      </c>
      <c r="V1424" s="40">
        <v>30</v>
      </c>
      <c r="W1424" s="42">
        <f t="shared" si="200"/>
        <v>20</v>
      </c>
      <c r="X1424" s="49">
        <v>700</v>
      </c>
      <c r="Y1424" s="42">
        <f t="shared" si="197"/>
        <v>4942</v>
      </c>
      <c r="Z1424" s="42">
        <f t="shared" si="198"/>
        <v>84508.2</v>
      </c>
      <c r="AA1424" s="42">
        <f t="shared" si="199"/>
        <v>30146.199999999997</v>
      </c>
    </row>
    <row r="1425" spans="1:27" hidden="1" x14ac:dyDescent="0.3">
      <c r="A1425" s="40">
        <v>337</v>
      </c>
      <c r="B1425" s="40" t="s">
        <v>712</v>
      </c>
      <c r="C1425" s="40" t="s">
        <v>713</v>
      </c>
      <c r="D1425" s="40" t="s">
        <v>714</v>
      </c>
      <c r="E1425" s="40">
        <v>60.19</v>
      </c>
      <c r="F1425" s="121" t="s">
        <v>221</v>
      </c>
      <c r="G1425" s="121" t="s">
        <v>222</v>
      </c>
      <c r="H1425" s="40">
        <v>35</v>
      </c>
      <c r="I1425" s="48">
        <v>43427</v>
      </c>
      <c r="J1425" s="48">
        <v>43463</v>
      </c>
      <c r="K1425" s="48">
        <v>43558</v>
      </c>
      <c r="L1425" s="40">
        <v>36</v>
      </c>
      <c r="M1425" s="40">
        <v>131</v>
      </c>
      <c r="N1425" s="40">
        <v>8235</v>
      </c>
      <c r="O1425" s="42">
        <f t="shared" si="192"/>
        <v>58139.1</v>
      </c>
      <c r="P1425" s="42"/>
      <c r="Q1425" s="75">
        <v>840</v>
      </c>
      <c r="R1425" s="42">
        <v>14.25</v>
      </c>
      <c r="S1425" s="42">
        <f t="shared" si="196"/>
        <v>5930.4</v>
      </c>
      <c r="T1425" s="49">
        <f t="shared" si="201"/>
        <v>11970</v>
      </c>
      <c r="U1425" s="40">
        <v>800</v>
      </c>
      <c r="V1425" s="40">
        <v>40</v>
      </c>
      <c r="W1425" s="42">
        <f t="shared" si="200"/>
        <v>20</v>
      </c>
      <c r="X1425" s="49">
        <v>700</v>
      </c>
      <c r="Y1425" s="42">
        <f t="shared" si="197"/>
        <v>4942</v>
      </c>
      <c r="Z1425" s="42">
        <f t="shared" si="198"/>
        <v>84508.2</v>
      </c>
      <c r="AA1425" s="42">
        <f t="shared" si="199"/>
        <v>26369.1</v>
      </c>
    </row>
    <row r="1426" spans="1:27" hidden="1" x14ac:dyDescent="0.3">
      <c r="A1426" s="40">
        <v>338</v>
      </c>
      <c r="B1426" s="40" t="s">
        <v>712</v>
      </c>
      <c r="C1426" s="40" t="s">
        <v>713</v>
      </c>
      <c r="D1426" s="40" t="s">
        <v>714</v>
      </c>
      <c r="E1426" s="40">
        <v>60.18</v>
      </c>
      <c r="F1426" s="121" t="s">
        <v>223</v>
      </c>
      <c r="G1426" s="121" t="s">
        <v>224</v>
      </c>
      <c r="H1426" s="40">
        <v>35</v>
      </c>
      <c r="I1426" s="48">
        <v>43427</v>
      </c>
      <c r="J1426" s="48">
        <v>43466</v>
      </c>
      <c r="K1426" s="48">
        <v>43570</v>
      </c>
      <c r="L1426" s="40">
        <v>39</v>
      </c>
      <c r="M1426" s="40">
        <v>143</v>
      </c>
      <c r="N1426" s="40">
        <v>8255</v>
      </c>
      <c r="O1426" s="42">
        <f t="shared" si="192"/>
        <v>58280.3</v>
      </c>
      <c r="P1426" s="42"/>
      <c r="Q1426" s="75">
        <v>980</v>
      </c>
      <c r="R1426" s="42">
        <v>14.25</v>
      </c>
      <c r="S1426" s="42">
        <f t="shared" si="196"/>
        <v>6918.8</v>
      </c>
      <c r="T1426" s="49">
        <f t="shared" si="201"/>
        <v>13965</v>
      </c>
      <c r="U1426" s="40">
        <v>220</v>
      </c>
      <c r="V1426" s="40">
        <v>10</v>
      </c>
      <c r="W1426" s="42">
        <f t="shared" si="200"/>
        <v>22</v>
      </c>
      <c r="X1426" s="49">
        <v>770</v>
      </c>
      <c r="Y1426" s="42">
        <f t="shared" si="197"/>
        <v>5436.2</v>
      </c>
      <c r="Z1426" s="42">
        <f t="shared" si="198"/>
        <v>98592.900000000009</v>
      </c>
      <c r="AA1426" s="42">
        <f t="shared" si="199"/>
        <v>40312.600000000006</v>
      </c>
    </row>
    <row r="1427" spans="1:27" hidden="1" x14ac:dyDescent="0.3">
      <c r="A1427" s="40">
        <v>339</v>
      </c>
      <c r="B1427" s="40" t="s">
        <v>712</v>
      </c>
      <c r="C1427" s="40" t="s">
        <v>713</v>
      </c>
      <c r="D1427" s="40" t="s">
        <v>714</v>
      </c>
      <c r="E1427" s="40">
        <v>60.16</v>
      </c>
      <c r="F1427" s="121" t="s">
        <v>225</v>
      </c>
      <c r="G1427" s="121" t="s">
        <v>226</v>
      </c>
      <c r="H1427" s="40">
        <v>35</v>
      </c>
      <c r="I1427" s="48">
        <v>43425</v>
      </c>
      <c r="J1427" s="48">
        <v>43462</v>
      </c>
      <c r="K1427" s="48">
        <v>43567</v>
      </c>
      <c r="L1427" s="40">
        <v>37</v>
      </c>
      <c r="M1427" s="40">
        <v>142</v>
      </c>
      <c r="N1427" s="40">
        <v>7985</v>
      </c>
      <c r="O1427" s="42">
        <f t="shared" si="192"/>
        <v>56374.1</v>
      </c>
      <c r="P1427" s="42"/>
      <c r="Q1427" s="75">
        <v>840</v>
      </c>
      <c r="R1427" s="42">
        <v>13.75</v>
      </c>
      <c r="S1427" s="42">
        <f t="shared" si="196"/>
        <v>5930.4</v>
      </c>
      <c r="T1427" s="49">
        <f t="shared" si="201"/>
        <v>11550</v>
      </c>
      <c r="U1427" s="40">
        <v>400</v>
      </c>
      <c r="V1427" s="40">
        <v>20</v>
      </c>
      <c r="W1427" s="42">
        <f t="shared" si="200"/>
        <v>20</v>
      </c>
      <c r="X1427" s="49">
        <v>700</v>
      </c>
      <c r="Y1427" s="42">
        <f t="shared" si="197"/>
        <v>4942</v>
      </c>
      <c r="Z1427" s="42">
        <f t="shared" si="198"/>
        <v>81543</v>
      </c>
      <c r="AA1427" s="42">
        <f t="shared" si="199"/>
        <v>25168.9</v>
      </c>
    </row>
    <row r="1428" spans="1:27" hidden="1" x14ac:dyDescent="0.3">
      <c r="A1428" s="40">
        <v>340</v>
      </c>
      <c r="B1428" s="40" t="s">
        <v>712</v>
      </c>
      <c r="C1428" s="40" t="s">
        <v>713</v>
      </c>
      <c r="D1428" s="40" t="s">
        <v>714</v>
      </c>
      <c r="E1428" s="40">
        <v>60.15</v>
      </c>
      <c r="F1428" s="121" t="s">
        <v>227</v>
      </c>
      <c r="G1428" s="121" t="s">
        <v>228</v>
      </c>
      <c r="H1428" s="40">
        <v>35</v>
      </c>
      <c r="I1428" s="48">
        <v>43425</v>
      </c>
      <c r="J1428" s="48">
        <v>43460</v>
      </c>
      <c r="K1428" s="48">
        <v>43567</v>
      </c>
      <c r="L1428" s="40">
        <v>35</v>
      </c>
      <c r="M1428" s="40">
        <v>142</v>
      </c>
      <c r="N1428" s="40">
        <v>8036</v>
      </c>
      <c r="O1428" s="42">
        <f t="shared" si="192"/>
        <v>56734.159999999996</v>
      </c>
      <c r="P1428" s="42"/>
      <c r="Q1428" s="75">
        <v>910</v>
      </c>
      <c r="R1428" s="42">
        <v>14.5</v>
      </c>
      <c r="S1428" s="42">
        <f t="shared" si="196"/>
        <v>6424.5999999999995</v>
      </c>
      <c r="T1428" s="49">
        <f t="shared" si="201"/>
        <v>13195</v>
      </c>
      <c r="U1428" s="40">
        <v>400</v>
      </c>
      <c r="V1428" s="40">
        <v>20</v>
      </c>
      <c r="W1428" s="42">
        <f t="shared" si="200"/>
        <v>20</v>
      </c>
      <c r="X1428" s="49">
        <v>700</v>
      </c>
      <c r="Y1428" s="42">
        <f t="shared" si="197"/>
        <v>4942</v>
      </c>
      <c r="Z1428" s="42">
        <f t="shared" si="198"/>
        <v>93156.7</v>
      </c>
      <c r="AA1428" s="42">
        <f t="shared" si="199"/>
        <v>36422.54</v>
      </c>
    </row>
    <row r="1429" spans="1:27" hidden="1" x14ac:dyDescent="0.3">
      <c r="A1429" s="40">
        <v>341</v>
      </c>
      <c r="B1429" s="40" t="s">
        <v>712</v>
      </c>
      <c r="C1429" s="40" t="s">
        <v>713</v>
      </c>
      <c r="D1429" s="40" t="s">
        <v>714</v>
      </c>
      <c r="E1429" s="42">
        <v>60.1</v>
      </c>
      <c r="F1429" s="121" t="s">
        <v>229</v>
      </c>
      <c r="G1429" s="121" t="s">
        <v>230</v>
      </c>
      <c r="H1429" s="40">
        <v>35</v>
      </c>
      <c r="I1429" s="48">
        <v>43422</v>
      </c>
      <c r="J1429" s="48">
        <v>43460</v>
      </c>
      <c r="K1429" s="48">
        <v>43564</v>
      </c>
      <c r="L1429" s="40">
        <v>38</v>
      </c>
      <c r="M1429" s="40">
        <v>142</v>
      </c>
      <c r="N1429" s="40">
        <v>7735</v>
      </c>
      <c r="O1429" s="42">
        <f t="shared" si="192"/>
        <v>54609.1</v>
      </c>
      <c r="P1429" s="42"/>
      <c r="Q1429" s="75">
        <v>980</v>
      </c>
      <c r="R1429" s="42">
        <v>14.25</v>
      </c>
      <c r="S1429" s="42">
        <f t="shared" si="196"/>
        <v>6918.8</v>
      </c>
      <c r="T1429" s="49">
        <f t="shared" si="201"/>
        <v>13965</v>
      </c>
      <c r="U1429" s="40">
        <v>1100</v>
      </c>
      <c r="V1429" s="40">
        <v>50</v>
      </c>
      <c r="W1429" s="42">
        <f t="shared" si="200"/>
        <v>22</v>
      </c>
      <c r="X1429" s="49">
        <v>770</v>
      </c>
      <c r="Y1429" s="42">
        <f t="shared" si="197"/>
        <v>5436.2</v>
      </c>
      <c r="Z1429" s="42">
        <f t="shared" si="198"/>
        <v>98592.900000000009</v>
      </c>
      <c r="AA1429" s="42">
        <f t="shared" si="199"/>
        <v>43983.80000000001</v>
      </c>
    </row>
    <row r="1430" spans="1:27" hidden="1" x14ac:dyDescent="0.3">
      <c r="A1430" s="40">
        <v>342</v>
      </c>
      <c r="B1430" s="40" t="s">
        <v>712</v>
      </c>
      <c r="C1430" s="40" t="s">
        <v>713</v>
      </c>
      <c r="D1430" s="40" t="s">
        <v>714</v>
      </c>
      <c r="E1430" s="40">
        <v>60.08</v>
      </c>
      <c r="F1430" s="121" t="s">
        <v>231</v>
      </c>
      <c r="G1430" s="121" t="s">
        <v>232</v>
      </c>
      <c r="H1430" s="40">
        <v>35</v>
      </c>
      <c r="I1430" s="48">
        <v>43421</v>
      </c>
      <c r="J1430" s="48">
        <v>43458</v>
      </c>
      <c r="K1430" s="48">
        <v>43564</v>
      </c>
      <c r="L1430" s="40">
        <v>37</v>
      </c>
      <c r="M1430" s="40">
        <v>143</v>
      </c>
      <c r="N1430" s="40">
        <v>8335</v>
      </c>
      <c r="O1430" s="42">
        <f t="shared" si="192"/>
        <v>58845.1</v>
      </c>
      <c r="P1430" s="42"/>
      <c r="Q1430" s="75">
        <v>840</v>
      </c>
      <c r="R1430" s="42">
        <v>15</v>
      </c>
      <c r="S1430" s="42">
        <f t="shared" si="196"/>
        <v>5930.4</v>
      </c>
      <c r="T1430" s="49">
        <f t="shared" si="201"/>
        <v>12600</v>
      </c>
      <c r="U1430" s="40">
        <v>360</v>
      </c>
      <c r="V1430" s="40">
        <v>20</v>
      </c>
      <c r="W1430" s="42">
        <f t="shared" si="200"/>
        <v>18</v>
      </c>
      <c r="X1430" s="49">
        <v>630</v>
      </c>
      <c r="Y1430" s="42">
        <f t="shared" si="197"/>
        <v>4447.8</v>
      </c>
      <c r="Z1430" s="42">
        <f t="shared" si="198"/>
        <v>88956</v>
      </c>
      <c r="AA1430" s="42">
        <f t="shared" si="199"/>
        <v>30110.9</v>
      </c>
    </row>
    <row r="1431" spans="1:27" hidden="1" x14ac:dyDescent="0.3">
      <c r="A1431" s="40">
        <v>343</v>
      </c>
      <c r="B1431" s="40" t="s">
        <v>712</v>
      </c>
      <c r="C1431" s="40" t="s">
        <v>713</v>
      </c>
      <c r="D1431" s="40" t="s">
        <v>714</v>
      </c>
      <c r="E1431" s="40">
        <v>60.06</v>
      </c>
      <c r="F1431" s="121" t="s">
        <v>233</v>
      </c>
      <c r="G1431" s="121" t="s">
        <v>222</v>
      </c>
      <c r="H1431" s="40">
        <v>35</v>
      </c>
      <c r="I1431" s="48">
        <v>43421</v>
      </c>
      <c r="J1431" s="48">
        <v>43460</v>
      </c>
      <c r="K1431" s="48">
        <v>43554</v>
      </c>
      <c r="L1431" s="40">
        <v>39</v>
      </c>
      <c r="M1431" s="40">
        <v>133</v>
      </c>
      <c r="N1431" s="40">
        <v>8227</v>
      </c>
      <c r="O1431" s="42">
        <f t="shared" si="192"/>
        <v>58082.619999999995</v>
      </c>
      <c r="P1431" s="42"/>
      <c r="Q1431" s="42">
        <v>980</v>
      </c>
      <c r="R1431" s="42">
        <v>14</v>
      </c>
      <c r="S1431" s="42">
        <f t="shared" si="196"/>
        <v>6918.8</v>
      </c>
      <c r="T1431" s="49">
        <f t="shared" si="201"/>
        <v>13720</v>
      </c>
      <c r="U1431" s="40">
        <v>660</v>
      </c>
      <c r="V1431" s="40">
        <v>30</v>
      </c>
      <c r="W1431" s="42">
        <f t="shared" si="200"/>
        <v>22</v>
      </c>
      <c r="X1431" s="49">
        <v>770</v>
      </c>
      <c r="Y1431" s="42">
        <f t="shared" si="197"/>
        <v>5436.2</v>
      </c>
      <c r="Z1431" s="42">
        <f t="shared" si="198"/>
        <v>96863.2</v>
      </c>
      <c r="AA1431" s="42">
        <f t="shared" si="199"/>
        <v>38780.58</v>
      </c>
    </row>
    <row r="1432" spans="1:27" hidden="1" x14ac:dyDescent="0.3">
      <c r="A1432" s="40">
        <v>344</v>
      </c>
      <c r="B1432" s="40" t="s">
        <v>712</v>
      </c>
      <c r="C1432" s="40" t="s">
        <v>713</v>
      </c>
      <c r="D1432" s="40" t="s">
        <v>714</v>
      </c>
      <c r="E1432" s="40">
        <v>60.04</v>
      </c>
      <c r="F1432" s="121" t="s">
        <v>234</v>
      </c>
      <c r="G1432" s="121" t="s">
        <v>235</v>
      </c>
      <c r="H1432" s="40">
        <v>35</v>
      </c>
      <c r="I1432" s="48">
        <v>43419</v>
      </c>
      <c r="J1432" s="48">
        <v>43463</v>
      </c>
      <c r="K1432" s="48">
        <v>43561</v>
      </c>
      <c r="L1432" s="40">
        <v>44</v>
      </c>
      <c r="M1432" s="40">
        <v>142</v>
      </c>
      <c r="N1432" s="40">
        <v>8635</v>
      </c>
      <c r="O1432" s="42">
        <f t="shared" si="192"/>
        <v>60963.1</v>
      </c>
      <c r="P1432" s="42"/>
      <c r="Q1432" s="42">
        <v>910</v>
      </c>
      <c r="R1432" s="42">
        <v>14.5</v>
      </c>
      <c r="S1432" s="42">
        <f t="shared" si="196"/>
        <v>6424.5999999999995</v>
      </c>
      <c r="T1432" s="49">
        <f t="shared" si="201"/>
        <v>13195</v>
      </c>
      <c r="U1432" s="40">
        <v>440</v>
      </c>
      <c r="V1432" s="40">
        <v>20</v>
      </c>
      <c r="W1432" s="42">
        <f t="shared" si="200"/>
        <v>22</v>
      </c>
      <c r="X1432" s="49">
        <v>770</v>
      </c>
      <c r="Y1432" s="42">
        <f t="shared" si="197"/>
        <v>5436.2</v>
      </c>
      <c r="Z1432" s="42">
        <f t="shared" si="198"/>
        <v>93156.7</v>
      </c>
      <c r="AA1432" s="42">
        <f t="shared" si="199"/>
        <v>32193.599999999999</v>
      </c>
    </row>
    <row r="1433" spans="1:27" hidden="1" x14ac:dyDescent="0.3">
      <c r="A1433" s="40">
        <v>345</v>
      </c>
      <c r="B1433" s="40" t="s">
        <v>712</v>
      </c>
      <c r="C1433" s="40" t="s">
        <v>713</v>
      </c>
      <c r="D1433" s="40" t="s">
        <v>714</v>
      </c>
      <c r="E1433" s="40">
        <v>60.02</v>
      </c>
      <c r="F1433" s="121" t="s">
        <v>236</v>
      </c>
      <c r="G1433" s="121" t="s">
        <v>237</v>
      </c>
      <c r="H1433" s="40">
        <v>35</v>
      </c>
      <c r="I1433" s="48">
        <v>43419</v>
      </c>
      <c r="J1433" s="48">
        <v>43457</v>
      </c>
      <c r="K1433" s="48">
        <v>43561</v>
      </c>
      <c r="L1433" s="40">
        <v>38</v>
      </c>
      <c r="M1433" s="40">
        <v>142</v>
      </c>
      <c r="N1433" s="40">
        <v>7850</v>
      </c>
      <c r="O1433" s="42">
        <f t="shared" si="192"/>
        <v>55421</v>
      </c>
      <c r="P1433" s="42"/>
      <c r="Q1433" s="42">
        <v>910</v>
      </c>
      <c r="R1433" s="42">
        <v>14</v>
      </c>
      <c r="S1433" s="42">
        <f t="shared" si="196"/>
        <v>6424.5999999999995</v>
      </c>
      <c r="T1433" s="49">
        <f t="shared" si="201"/>
        <v>12740</v>
      </c>
      <c r="U1433" s="40">
        <v>800</v>
      </c>
      <c r="V1433" s="40">
        <v>40</v>
      </c>
      <c r="W1433" s="42">
        <f t="shared" si="200"/>
        <v>20</v>
      </c>
      <c r="X1433" s="49">
        <v>700</v>
      </c>
      <c r="Y1433" s="42">
        <f t="shared" si="197"/>
        <v>4942</v>
      </c>
      <c r="Z1433" s="42">
        <f t="shared" si="198"/>
        <v>89944.4</v>
      </c>
      <c r="AA1433" s="42">
        <f t="shared" si="199"/>
        <v>34523.399999999994</v>
      </c>
    </row>
    <row r="1434" spans="1:27" hidden="1" x14ac:dyDescent="0.3">
      <c r="A1434" s="40">
        <v>359</v>
      </c>
      <c r="B1434" s="40" t="s">
        <v>712</v>
      </c>
      <c r="C1434" s="40" t="s">
        <v>104</v>
      </c>
      <c r="D1434" s="40" t="s">
        <v>716</v>
      </c>
      <c r="E1434" s="40">
        <v>26.26</v>
      </c>
      <c r="F1434" s="121" t="s">
        <v>278</v>
      </c>
      <c r="G1434" s="121" t="s">
        <v>279</v>
      </c>
      <c r="H1434" s="40">
        <v>35</v>
      </c>
      <c r="I1434" s="48">
        <v>43432</v>
      </c>
      <c r="J1434" s="48">
        <v>43473</v>
      </c>
      <c r="K1434" s="48">
        <v>43574</v>
      </c>
      <c r="L1434" s="40">
        <v>41</v>
      </c>
      <c r="M1434" s="40">
        <v>142</v>
      </c>
      <c r="N1434" s="40">
        <v>6870</v>
      </c>
      <c r="O1434" s="42">
        <f t="shared" si="192"/>
        <v>48502.2</v>
      </c>
      <c r="P1434" s="42"/>
      <c r="Q1434" s="42">
        <v>840</v>
      </c>
      <c r="R1434" s="42">
        <v>15</v>
      </c>
      <c r="S1434" s="42">
        <f t="shared" si="196"/>
        <v>5930.4</v>
      </c>
      <c r="T1434" s="49">
        <f t="shared" si="201"/>
        <v>12600</v>
      </c>
      <c r="U1434" s="40">
        <v>600</v>
      </c>
      <c r="V1434" s="40">
        <v>30</v>
      </c>
      <c r="W1434" s="42">
        <f t="shared" si="200"/>
        <v>20</v>
      </c>
      <c r="X1434" s="49">
        <v>700</v>
      </c>
      <c r="Y1434" s="42">
        <f t="shared" si="197"/>
        <v>4942</v>
      </c>
      <c r="Z1434" s="42">
        <f t="shared" si="198"/>
        <v>88956</v>
      </c>
      <c r="AA1434" s="42">
        <f t="shared" si="199"/>
        <v>40453.800000000003</v>
      </c>
    </row>
    <row r="1435" spans="1:27" hidden="1" x14ac:dyDescent="0.3">
      <c r="A1435" s="40">
        <v>360</v>
      </c>
      <c r="B1435" s="40" t="s">
        <v>712</v>
      </c>
      <c r="C1435" s="40" t="s">
        <v>104</v>
      </c>
      <c r="D1435" s="40" t="s">
        <v>716</v>
      </c>
      <c r="E1435" s="40">
        <v>26.18</v>
      </c>
      <c r="F1435" s="121" t="s">
        <v>281</v>
      </c>
      <c r="G1435" s="121" t="s">
        <v>282</v>
      </c>
      <c r="H1435" s="40">
        <v>35</v>
      </c>
      <c r="I1435" s="48">
        <v>43424</v>
      </c>
      <c r="J1435" s="48">
        <v>43465</v>
      </c>
      <c r="K1435" s="48">
        <v>43566</v>
      </c>
      <c r="L1435" s="40">
        <v>41</v>
      </c>
      <c r="M1435" s="40">
        <v>142</v>
      </c>
      <c r="N1435" s="40">
        <v>7420</v>
      </c>
      <c r="O1435" s="42">
        <f t="shared" si="192"/>
        <v>52385.2</v>
      </c>
      <c r="P1435" s="42"/>
      <c r="Q1435" s="42">
        <v>910</v>
      </c>
      <c r="R1435" s="42">
        <v>14.5</v>
      </c>
      <c r="S1435" s="42">
        <f t="shared" si="196"/>
        <v>6424.5999999999995</v>
      </c>
      <c r="T1435" s="49">
        <f t="shared" si="201"/>
        <v>13195</v>
      </c>
      <c r="U1435" s="40">
        <v>660</v>
      </c>
      <c r="V1435" s="40">
        <v>30</v>
      </c>
      <c r="W1435" s="42">
        <f t="shared" si="200"/>
        <v>22</v>
      </c>
      <c r="X1435" s="49">
        <v>770</v>
      </c>
      <c r="Y1435" s="42">
        <f t="shared" si="197"/>
        <v>5436.2</v>
      </c>
      <c r="Z1435" s="42">
        <f t="shared" si="198"/>
        <v>93156.7</v>
      </c>
      <c r="AA1435" s="42">
        <f t="shared" si="199"/>
        <v>40771.5</v>
      </c>
    </row>
    <row r="1436" spans="1:27" hidden="1" x14ac:dyDescent="0.3">
      <c r="A1436" s="40">
        <v>361</v>
      </c>
      <c r="B1436" s="40" t="s">
        <v>712</v>
      </c>
      <c r="C1436" s="40" t="s">
        <v>104</v>
      </c>
      <c r="D1436" s="40" t="s">
        <v>716</v>
      </c>
      <c r="E1436" s="40">
        <v>26.19</v>
      </c>
      <c r="F1436" s="121" t="s">
        <v>284</v>
      </c>
      <c r="G1436" s="121" t="s">
        <v>285</v>
      </c>
      <c r="H1436" s="40">
        <v>35</v>
      </c>
      <c r="I1436" s="48">
        <v>43431</v>
      </c>
      <c r="J1436" s="48">
        <v>43469</v>
      </c>
      <c r="K1436" s="48">
        <v>43572</v>
      </c>
      <c r="L1436" s="40">
        <v>38</v>
      </c>
      <c r="M1436" s="40">
        <v>141</v>
      </c>
      <c r="N1436" s="40">
        <v>7070</v>
      </c>
      <c r="O1436" s="42">
        <f t="shared" si="192"/>
        <v>49914.2</v>
      </c>
      <c r="P1436" s="42"/>
      <c r="Q1436" s="42">
        <v>910</v>
      </c>
      <c r="R1436" s="42">
        <v>14.5</v>
      </c>
      <c r="S1436" s="42">
        <f t="shared" si="196"/>
        <v>6424.5999999999995</v>
      </c>
      <c r="T1436" s="49">
        <f t="shared" si="201"/>
        <v>13195</v>
      </c>
      <c r="U1436" s="40">
        <v>600</v>
      </c>
      <c r="V1436" s="40">
        <v>30</v>
      </c>
      <c r="W1436" s="42">
        <f t="shared" si="200"/>
        <v>20</v>
      </c>
      <c r="X1436" s="49">
        <v>700</v>
      </c>
      <c r="Y1436" s="42">
        <f t="shared" si="197"/>
        <v>4942</v>
      </c>
      <c r="Z1436" s="42">
        <f t="shared" si="198"/>
        <v>93156.7</v>
      </c>
      <c r="AA1436" s="42">
        <f t="shared" si="199"/>
        <v>43242.5</v>
      </c>
    </row>
    <row r="1437" spans="1:27" hidden="1" x14ac:dyDescent="0.3">
      <c r="A1437" s="40">
        <v>362</v>
      </c>
      <c r="B1437" s="40" t="s">
        <v>712</v>
      </c>
      <c r="C1437" s="40" t="s">
        <v>104</v>
      </c>
      <c r="D1437" s="40" t="s">
        <v>716</v>
      </c>
      <c r="E1437" s="42">
        <v>26.2</v>
      </c>
      <c r="F1437" s="121" t="s">
        <v>287</v>
      </c>
      <c r="G1437" s="121" t="s">
        <v>288</v>
      </c>
      <c r="H1437" s="40">
        <v>35</v>
      </c>
      <c r="I1437" s="48">
        <v>43431</v>
      </c>
      <c r="J1437" s="48">
        <v>43468</v>
      </c>
      <c r="K1437" s="48">
        <v>43572</v>
      </c>
      <c r="L1437" s="40">
        <v>37</v>
      </c>
      <c r="M1437" s="40">
        <v>141</v>
      </c>
      <c r="N1437" s="40">
        <v>7170</v>
      </c>
      <c r="O1437" s="42">
        <f t="shared" si="192"/>
        <v>50620.2</v>
      </c>
      <c r="P1437" s="42"/>
      <c r="Q1437" s="42">
        <v>840</v>
      </c>
      <c r="R1437" s="42">
        <v>15</v>
      </c>
      <c r="S1437" s="42">
        <f t="shared" si="196"/>
        <v>5930.4</v>
      </c>
      <c r="T1437" s="49">
        <f t="shared" si="201"/>
        <v>12600</v>
      </c>
      <c r="U1437" s="40">
        <v>600</v>
      </c>
      <c r="V1437" s="40">
        <v>30</v>
      </c>
      <c r="W1437" s="42">
        <f t="shared" si="200"/>
        <v>20</v>
      </c>
      <c r="X1437" s="49">
        <v>700</v>
      </c>
      <c r="Y1437" s="42">
        <f t="shared" si="197"/>
        <v>4942</v>
      </c>
      <c r="Z1437" s="42">
        <f t="shared" si="198"/>
        <v>88956</v>
      </c>
      <c r="AA1437" s="42">
        <f t="shared" si="199"/>
        <v>38335.800000000003</v>
      </c>
    </row>
    <row r="1438" spans="1:27" hidden="1" x14ac:dyDescent="0.3">
      <c r="A1438" s="40">
        <v>363</v>
      </c>
      <c r="B1438" s="40" t="s">
        <v>712</v>
      </c>
      <c r="C1438" s="40" t="s">
        <v>104</v>
      </c>
      <c r="D1438" s="40" t="s">
        <v>716</v>
      </c>
      <c r="E1438" s="40">
        <v>26.21</v>
      </c>
      <c r="F1438" s="121" t="s">
        <v>290</v>
      </c>
      <c r="G1438" s="121" t="s">
        <v>291</v>
      </c>
      <c r="H1438" s="40">
        <v>35</v>
      </c>
      <c r="I1438" s="48">
        <v>43430</v>
      </c>
      <c r="J1438" s="48">
        <v>43465</v>
      </c>
      <c r="K1438" s="48">
        <v>43571</v>
      </c>
      <c r="L1438" s="40">
        <v>35</v>
      </c>
      <c r="M1438" s="40">
        <v>141</v>
      </c>
      <c r="N1438" s="40">
        <v>7220</v>
      </c>
      <c r="O1438" s="42">
        <f t="shared" si="192"/>
        <v>50973.2</v>
      </c>
      <c r="P1438" s="42"/>
      <c r="Q1438" s="42">
        <v>850</v>
      </c>
      <c r="R1438" s="42">
        <v>14.5</v>
      </c>
      <c r="S1438" s="42">
        <f t="shared" si="196"/>
        <v>6001</v>
      </c>
      <c r="T1438" s="49">
        <f t="shared" si="201"/>
        <v>12325</v>
      </c>
      <c r="U1438" s="40">
        <v>580</v>
      </c>
      <c r="V1438" s="40">
        <v>30</v>
      </c>
      <c r="W1438" s="42">
        <f t="shared" si="200"/>
        <v>19.333333333333332</v>
      </c>
      <c r="X1438" s="49">
        <v>676.66666666666663</v>
      </c>
      <c r="Y1438" s="42">
        <f t="shared" si="197"/>
        <v>4777.2666666666664</v>
      </c>
      <c r="Z1438" s="42">
        <f t="shared" si="198"/>
        <v>87014.5</v>
      </c>
      <c r="AA1438" s="42">
        <f t="shared" si="199"/>
        <v>36041.300000000003</v>
      </c>
    </row>
    <row r="1439" spans="1:27" hidden="1" x14ac:dyDescent="0.3">
      <c r="A1439" s="40">
        <v>364</v>
      </c>
      <c r="B1439" s="40" t="s">
        <v>712</v>
      </c>
      <c r="C1439" s="40" t="s">
        <v>104</v>
      </c>
      <c r="D1439" s="40" t="s">
        <v>716</v>
      </c>
      <c r="E1439" s="40">
        <v>26.22</v>
      </c>
      <c r="F1439" s="121" t="s">
        <v>293</v>
      </c>
      <c r="G1439" s="121" t="s">
        <v>294</v>
      </c>
      <c r="H1439" s="40">
        <v>35</v>
      </c>
      <c r="I1439" s="48">
        <v>43428</v>
      </c>
      <c r="J1439" s="48">
        <v>43464</v>
      </c>
      <c r="K1439" s="48">
        <v>43570</v>
      </c>
      <c r="L1439" s="40">
        <v>36</v>
      </c>
      <c r="M1439" s="40">
        <v>142</v>
      </c>
      <c r="N1439" s="40">
        <v>7700</v>
      </c>
      <c r="O1439" s="42">
        <f t="shared" si="192"/>
        <v>54362</v>
      </c>
      <c r="P1439" s="42"/>
      <c r="Q1439" s="42">
        <v>880</v>
      </c>
      <c r="R1439" s="42">
        <v>15</v>
      </c>
      <c r="S1439" s="42">
        <f t="shared" si="196"/>
        <v>6212.8</v>
      </c>
      <c r="T1439" s="49">
        <f t="shared" si="201"/>
        <v>13200</v>
      </c>
      <c r="U1439" s="40">
        <v>400</v>
      </c>
      <c r="V1439" s="40">
        <v>20</v>
      </c>
      <c r="W1439" s="42">
        <f t="shared" si="200"/>
        <v>20</v>
      </c>
      <c r="X1439" s="49">
        <v>700</v>
      </c>
      <c r="Y1439" s="42">
        <f t="shared" si="197"/>
        <v>4942</v>
      </c>
      <c r="Z1439" s="42">
        <f t="shared" si="198"/>
        <v>93192</v>
      </c>
      <c r="AA1439" s="42">
        <f t="shared" si="199"/>
        <v>38830</v>
      </c>
    </row>
    <row r="1440" spans="1:27" hidden="1" x14ac:dyDescent="0.3">
      <c r="A1440" s="40">
        <v>365</v>
      </c>
      <c r="B1440" s="40" t="s">
        <v>712</v>
      </c>
      <c r="C1440" s="121" t="s">
        <v>104</v>
      </c>
      <c r="D1440" s="40" t="s">
        <v>716</v>
      </c>
      <c r="E1440" s="40">
        <v>26.26</v>
      </c>
      <c r="F1440" s="121" t="s">
        <v>296</v>
      </c>
      <c r="G1440" s="121" t="s">
        <v>297</v>
      </c>
      <c r="H1440" s="40">
        <v>35</v>
      </c>
      <c r="I1440" s="48">
        <v>43428</v>
      </c>
      <c r="J1440" s="48">
        <v>43463</v>
      </c>
      <c r="K1440" s="48">
        <v>43569</v>
      </c>
      <c r="L1440" s="40">
        <v>35</v>
      </c>
      <c r="M1440" s="40">
        <v>141</v>
      </c>
      <c r="N1440" s="40">
        <v>7360</v>
      </c>
      <c r="O1440" s="42">
        <f t="shared" ref="O1440:O1468" si="202">(N1440/H1440)*247.1</f>
        <v>51961.599999999999</v>
      </c>
      <c r="P1440" s="42"/>
      <c r="Q1440" s="42">
        <v>980</v>
      </c>
      <c r="R1440" s="42">
        <v>14.5</v>
      </c>
      <c r="S1440" s="42">
        <f t="shared" si="196"/>
        <v>6918.8</v>
      </c>
      <c r="T1440" s="49">
        <f t="shared" si="201"/>
        <v>14210</v>
      </c>
      <c r="U1440" s="40">
        <v>464</v>
      </c>
      <c r="V1440" s="40">
        <v>20</v>
      </c>
      <c r="W1440" s="42">
        <f t="shared" si="200"/>
        <v>23.2</v>
      </c>
      <c r="X1440" s="49">
        <v>812</v>
      </c>
      <c r="Y1440" s="42">
        <f t="shared" si="197"/>
        <v>5732.7199999999993</v>
      </c>
      <c r="Z1440" s="42">
        <f t="shared" si="198"/>
        <v>100322.6</v>
      </c>
      <c r="AA1440" s="42">
        <f t="shared" si="199"/>
        <v>48361.000000000007</v>
      </c>
    </row>
    <row r="1441" spans="1:27" hidden="1" x14ac:dyDescent="0.3">
      <c r="A1441" s="40">
        <v>366</v>
      </c>
      <c r="B1441" s="40" t="s">
        <v>712</v>
      </c>
      <c r="C1441" s="121" t="s">
        <v>104</v>
      </c>
      <c r="D1441" s="40" t="s">
        <v>716</v>
      </c>
      <c r="E1441" s="40">
        <v>26.24</v>
      </c>
      <c r="F1441" s="121" t="s">
        <v>299</v>
      </c>
      <c r="G1441" s="121" t="s">
        <v>300</v>
      </c>
      <c r="H1441" s="40">
        <v>35</v>
      </c>
      <c r="I1441" s="48">
        <v>43428</v>
      </c>
      <c r="J1441" s="48">
        <v>43469</v>
      </c>
      <c r="K1441" s="48">
        <v>43570</v>
      </c>
      <c r="L1441" s="40">
        <v>41</v>
      </c>
      <c r="M1441" s="40">
        <v>142</v>
      </c>
      <c r="N1441" s="40">
        <v>7070</v>
      </c>
      <c r="O1441" s="42">
        <f t="shared" si="202"/>
        <v>49914.2</v>
      </c>
      <c r="P1441" s="42"/>
      <c r="Q1441" s="42">
        <v>910</v>
      </c>
      <c r="R1441" s="42">
        <v>15</v>
      </c>
      <c r="S1441" s="42">
        <f t="shared" si="196"/>
        <v>6424.5999999999995</v>
      </c>
      <c r="T1441" s="49">
        <f t="shared" si="201"/>
        <v>13650</v>
      </c>
      <c r="U1441" s="40">
        <v>440</v>
      </c>
      <c r="V1441" s="40">
        <v>20</v>
      </c>
      <c r="W1441" s="42">
        <f t="shared" si="200"/>
        <v>22</v>
      </c>
      <c r="X1441" s="49">
        <v>770</v>
      </c>
      <c r="Y1441" s="42">
        <f t="shared" si="197"/>
        <v>5436.2</v>
      </c>
      <c r="Z1441" s="42">
        <f t="shared" si="198"/>
        <v>96368.999999999985</v>
      </c>
      <c r="AA1441" s="42">
        <f t="shared" si="199"/>
        <v>46454.799999999988</v>
      </c>
    </row>
    <row r="1442" spans="1:27" hidden="1" x14ac:dyDescent="0.3">
      <c r="A1442" s="40">
        <v>367</v>
      </c>
      <c r="B1442" s="40" t="s">
        <v>712</v>
      </c>
      <c r="C1442" s="121" t="s">
        <v>104</v>
      </c>
      <c r="D1442" s="40" t="s">
        <v>716</v>
      </c>
      <c r="E1442" s="40">
        <v>26.15</v>
      </c>
      <c r="F1442" s="121" t="s">
        <v>302</v>
      </c>
      <c r="G1442" s="121" t="s">
        <v>303</v>
      </c>
      <c r="H1442" s="40">
        <v>35</v>
      </c>
      <c r="I1442" s="48">
        <v>43437</v>
      </c>
      <c r="J1442" s="48">
        <v>43474</v>
      </c>
      <c r="K1442" s="48">
        <v>43577</v>
      </c>
      <c r="L1442" s="40">
        <v>37</v>
      </c>
      <c r="M1442" s="40">
        <v>140</v>
      </c>
      <c r="N1442" s="40">
        <v>7160</v>
      </c>
      <c r="O1442" s="42">
        <f t="shared" si="202"/>
        <v>50549.599999999999</v>
      </c>
      <c r="P1442" s="42"/>
      <c r="Q1442" s="42">
        <v>910</v>
      </c>
      <c r="R1442" s="42">
        <v>14.5</v>
      </c>
      <c r="S1442" s="42">
        <f t="shared" si="196"/>
        <v>6424.5999999999995</v>
      </c>
      <c r="T1442" s="49">
        <f t="shared" si="201"/>
        <v>13195</v>
      </c>
      <c r="U1442" s="40">
        <v>200</v>
      </c>
      <c r="V1442" s="40">
        <v>10</v>
      </c>
      <c r="W1442" s="42">
        <f t="shared" si="200"/>
        <v>20</v>
      </c>
      <c r="X1442" s="49">
        <v>700</v>
      </c>
      <c r="Y1442" s="42">
        <f t="shared" si="197"/>
        <v>4942</v>
      </c>
      <c r="Z1442" s="42">
        <f t="shared" si="198"/>
        <v>93156.7</v>
      </c>
      <c r="AA1442" s="42">
        <f t="shared" si="199"/>
        <v>42607.1</v>
      </c>
    </row>
    <row r="1443" spans="1:27" hidden="1" x14ac:dyDescent="0.3">
      <c r="A1443" s="40">
        <v>368</v>
      </c>
      <c r="B1443" s="40" t="s">
        <v>712</v>
      </c>
      <c r="C1443" s="121" t="s">
        <v>104</v>
      </c>
      <c r="D1443" s="40" t="s">
        <v>716</v>
      </c>
      <c r="E1443" s="40">
        <v>26.14</v>
      </c>
      <c r="F1443" s="121" t="s">
        <v>307</v>
      </c>
      <c r="G1443" s="121" t="s">
        <v>308</v>
      </c>
      <c r="H1443" s="40">
        <v>35</v>
      </c>
      <c r="I1443" s="48">
        <v>43440</v>
      </c>
      <c r="J1443" s="48">
        <v>43477</v>
      </c>
      <c r="K1443" s="48">
        <v>43581</v>
      </c>
      <c r="L1443" s="40">
        <v>37</v>
      </c>
      <c r="M1443" s="40">
        <v>141</v>
      </c>
      <c r="N1443" s="40">
        <v>7440</v>
      </c>
      <c r="O1443" s="42">
        <f t="shared" si="202"/>
        <v>52526.400000000001</v>
      </c>
      <c r="P1443" s="42"/>
      <c r="Q1443" s="42">
        <v>980</v>
      </c>
      <c r="R1443" s="42">
        <v>14</v>
      </c>
      <c r="S1443" s="42">
        <f t="shared" si="196"/>
        <v>6918.8</v>
      </c>
      <c r="T1443" s="49">
        <f t="shared" si="201"/>
        <v>13720</v>
      </c>
      <c r="U1443" s="40">
        <v>226</v>
      </c>
      <c r="V1443" s="40">
        <v>10</v>
      </c>
      <c r="W1443" s="42">
        <f t="shared" si="200"/>
        <v>22.6</v>
      </c>
      <c r="X1443" s="49">
        <v>791</v>
      </c>
      <c r="Y1443" s="42">
        <f t="shared" si="197"/>
        <v>5584.46</v>
      </c>
      <c r="Z1443" s="42">
        <f t="shared" si="198"/>
        <v>96863.2</v>
      </c>
      <c r="AA1443" s="42">
        <f t="shared" si="199"/>
        <v>44336.799999999996</v>
      </c>
    </row>
    <row r="1444" spans="1:27" hidden="1" x14ac:dyDescent="0.3">
      <c r="A1444" s="40">
        <v>369</v>
      </c>
      <c r="B1444" s="40" t="s">
        <v>712</v>
      </c>
      <c r="C1444" s="121" t="s">
        <v>104</v>
      </c>
      <c r="D1444" s="40" t="s">
        <v>716</v>
      </c>
      <c r="E1444" s="40">
        <v>26.13</v>
      </c>
      <c r="F1444" s="121" t="s">
        <v>158</v>
      </c>
      <c r="G1444" s="121" t="s">
        <v>159</v>
      </c>
      <c r="H1444" s="40">
        <v>35</v>
      </c>
      <c r="I1444" s="48">
        <v>43440</v>
      </c>
      <c r="J1444" s="48">
        <v>43476</v>
      </c>
      <c r="K1444" s="48">
        <v>43580</v>
      </c>
      <c r="L1444" s="40">
        <v>36</v>
      </c>
      <c r="M1444" s="40">
        <v>140</v>
      </c>
      <c r="N1444" s="40">
        <v>7250</v>
      </c>
      <c r="O1444" s="42">
        <f t="shared" si="202"/>
        <v>51185</v>
      </c>
      <c r="P1444" s="42"/>
      <c r="Q1444" s="42">
        <v>910</v>
      </c>
      <c r="R1444" s="42">
        <v>15</v>
      </c>
      <c r="S1444" s="42">
        <f t="shared" si="196"/>
        <v>6424.5999999999995</v>
      </c>
      <c r="T1444" s="49">
        <f t="shared" si="201"/>
        <v>13650</v>
      </c>
      <c r="U1444" s="40">
        <v>440</v>
      </c>
      <c r="V1444" s="40">
        <v>20</v>
      </c>
      <c r="W1444" s="42">
        <f t="shared" si="200"/>
        <v>22</v>
      </c>
      <c r="X1444" s="49">
        <v>770</v>
      </c>
      <c r="Y1444" s="42">
        <f t="shared" si="197"/>
        <v>5436.2</v>
      </c>
      <c r="Z1444" s="42">
        <f t="shared" si="198"/>
        <v>96368.999999999985</v>
      </c>
      <c r="AA1444" s="42">
        <f t="shared" si="199"/>
        <v>45183.999999999985</v>
      </c>
    </row>
    <row r="1445" spans="1:27" hidden="1" x14ac:dyDescent="0.3">
      <c r="A1445" s="40">
        <v>370</v>
      </c>
      <c r="B1445" s="40" t="s">
        <v>712</v>
      </c>
      <c r="C1445" s="121" t="s">
        <v>104</v>
      </c>
      <c r="D1445" s="40" t="s">
        <v>716</v>
      </c>
      <c r="E1445" s="42">
        <v>26.1</v>
      </c>
      <c r="F1445" s="121" t="s">
        <v>160</v>
      </c>
      <c r="G1445" s="121" t="s">
        <v>157</v>
      </c>
      <c r="H1445" s="40">
        <v>35</v>
      </c>
      <c r="I1445" s="48">
        <v>43436</v>
      </c>
      <c r="J1445" s="48">
        <v>43472</v>
      </c>
      <c r="K1445" s="48">
        <v>43576</v>
      </c>
      <c r="L1445" s="40">
        <v>36</v>
      </c>
      <c r="M1445" s="40">
        <v>140</v>
      </c>
      <c r="N1445" s="40">
        <v>7020</v>
      </c>
      <c r="O1445" s="42">
        <f t="shared" si="202"/>
        <v>49561.200000000004</v>
      </c>
      <c r="P1445" s="42"/>
      <c r="Q1445" s="42">
        <v>910</v>
      </c>
      <c r="R1445" s="42">
        <v>14.5</v>
      </c>
      <c r="S1445" s="42">
        <f t="shared" si="196"/>
        <v>6424.5999999999995</v>
      </c>
      <c r="T1445" s="49">
        <f t="shared" si="201"/>
        <v>13195</v>
      </c>
      <c r="U1445" s="40">
        <v>440</v>
      </c>
      <c r="V1445" s="40">
        <v>20</v>
      </c>
      <c r="W1445" s="42">
        <f t="shared" si="200"/>
        <v>22</v>
      </c>
      <c r="X1445" s="49">
        <v>770</v>
      </c>
      <c r="Y1445" s="42">
        <f t="shared" si="197"/>
        <v>5436.2</v>
      </c>
      <c r="Z1445" s="42">
        <f t="shared" si="198"/>
        <v>93156.7</v>
      </c>
      <c r="AA1445" s="42">
        <f t="shared" si="199"/>
        <v>43595.499999999993</v>
      </c>
    </row>
    <row r="1446" spans="1:27" hidden="1" x14ac:dyDescent="0.3">
      <c r="A1446" s="40">
        <v>383</v>
      </c>
      <c r="B1446" s="40" t="s">
        <v>712</v>
      </c>
      <c r="C1446" s="121" t="s">
        <v>717</v>
      </c>
      <c r="D1446" s="40" t="s">
        <v>98</v>
      </c>
      <c r="E1446" s="40">
        <v>28.26</v>
      </c>
      <c r="F1446" s="121" t="s">
        <v>185</v>
      </c>
      <c r="G1446" s="121" t="s">
        <v>186</v>
      </c>
      <c r="H1446" s="40">
        <v>35</v>
      </c>
      <c r="I1446" s="48">
        <v>43436</v>
      </c>
      <c r="J1446" s="48">
        <v>43477</v>
      </c>
      <c r="K1446" s="48">
        <v>43590</v>
      </c>
      <c r="L1446" s="40">
        <v>41</v>
      </c>
      <c r="M1446" s="40">
        <v>154</v>
      </c>
      <c r="N1446" s="40">
        <v>7170</v>
      </c>
      <c r="O1446" s="42">
        <f t="shared" si="202"/>
        <v>50620.2</v>
      </c>
      <c r="P1446" s="42"/>
      <c r="Q1446" s="42">
        <v>1140</v>
      </c>
      <c r="R1446" s="42">
        <v>13</v>
      </c>
      <c r="S1446" s="42">
        <f t="shared" si="196"/>
        <v>8048.4</v>
      </c>
      <c r="T1446" s="49">
        <f t="shared" si="201"/>
        <v>14820</v>
      </c>
      <c r="U1446" s="40">
        <v>500</v>
      </c>
      <c r="V1446" s="40">
        <v>17</v>
      </c>
      <c r="W1446" s="42">
        <f t="shared" si="200"/>
        <v>29.411764705882351</v>
      </c>
      <c r="X1446" s="49">
        <v>1029.4117647058822</v>
      </c>
      <c r="Y1446" s="42">
        <f t="shared" si="197"/>
        <v>7267.6470588235279</v>
      </c>
      <c r="Z1446" s="42">
        <f t="shared" si="198"/>
        <v>104629.2</v>
      </c>
      <c r="AA1446" s="42">
        <f t="shared" si="199"/>
        <v>54009</v>
      </c>
    </row>
    <row r="1447" spans="1:27" hidden="1" x14ac:dyDescent="0.3">
      <c r="A1447" s="40">
        <v>384</v>
      </c>
      <c r="B1447" s="40" t="s">
        <v>712</v>
      </c>
      <c r="C1447" s="121" t="s">
        <v>717</v>
      </c>
      <c r="D1447" s="40" t="s">
        <v>98</v>
      </c>
      <c r="E1447" s="40">
        <v>28.25</v>
      </c>
      <c r="F1447" s="121" t="s">
        <v>187</v>
      </c>
      <c r="G1447" s="121" t="s">
        <v>188</v>
      </c>
      <c r="H1447" s="40">
        <v>35</v>
      </c>
      <c r="I1447" s="48">
        <v>43433</v>
      </c>
      <c r="J1447" s="48">
        <v>43467</v>
      </c>
      <c r="K1447" s="48">
        <v>43586</v>
      </c>
      <c r="L1447" s="40">
        <v>34</v>
      </c>
      <c r="M1447" s="40">
        <v>153</v>
      </c>
      <c r="N1447" s="40">
        <v>6720</v>
      </c>
      <c r="O1447" s="42">
        <f t="shared" si="202"/>
        <v>47443.199999999997</v>
      </c>
      <c r="P1447" s="42"/>
      <c r="Q1447" s="42">
        <v>1150</v>
      </c>
      <c r="R1447" s="42">
        <v>13</v>
      </c>
      <c r="S1447" s="42">
        <f t="shared" si="196"/>
        <v>8118.9999999999991</v>
      </c>
      <c r="T1447" s="49">
        <f t="shared" si="201"/>
        <v>14950</v>
      </c>
      <c r="U1447" s="40">
        <v>600</v>
      </c>
      <c r="V1447" s="40">
        <v>20</v>
      </c>
      <c r="W1447" s="42">
        <f t="shared" si="200"/>
        <v>30</v>
      </c>
      <c r="X1447" s="49">
        <v>1050</v>
      </c>
      <c r="Y1447" s="42">
        <f t="shared" si="197"/>
        <v>7413</v>
      </c>
      <c r="Z1447" s="42">
        <f t="shared" si="198"/>
        <v>105546.99999999999</v>
      </c>
      <c r="AA1447" s="42">
        <f t="shared" si="199"/>
        <v>58103.799999999988</v>
      </c>
    </row>
    <row r="1448" spans="1:27" hidden="1" x14ac:dyDescent="0.3">
      <c r="A1448" s="40">
        <v>385</v>
      </c>
      <c r="B1448" s="40" t="s">
        <v>712</v>
      </c>
      <c r="C1448" s="121" t="s">
        <v>717</v>
      </c>
      <c r="D1448" s="40" t="s">
        <v>98</v>
      </c>
      <c r="E1448" s="40">
        <v>28.22</v>
      </c>
      <c r="F1448" s="121" t="s">
        <v>189</v>
      </c>
      <c r="G1448" s="121" t="s">
        <v>190</v>
      </c>
      <c r="H1448" s="40">
        <v>35</v>
      </c>
      <c r="I1448" s="48">
        <v>43433</v>
      </c>
      <c r="J1448" s="48">
        <v>43472</v>
      </c>
      <c r="K1448" s="48">
        <v>43563</v>
      </c>
      <c r="L1448" s="40">
        <v>39</v>
      </c>
      <c r="M1448" s="40">
        <v>130</v>
      </c>
      <c r="N1448" s="40">
        <v>6980</v>
      </c>
      <c r="O1448" s="42">
        <f t="shared" si="202"/>
        <v>49278.799999999996</v>
      </c>
      <c r="P1448" s="42"/>
      <c r="Q1448" s="42">
        <v>840</v>
      </c>
      <c r="R1448" s="42">
        <v>15</v>
      </c>
      <c r="S1448" s="42">
        <f t="shared" si="196"/>
        <v>5930.4</v>
      </c>
      <c r="T1448" s="49">
        <f t="shared" si="201"/>
        <v>12600</v>
      </c>
      <c r="U1448" s="40">
        <v>600</v>
      </c>
      <c r="V1448" s="40">
        <v>26</v>
      </c>
      <c r="W1448" s="42">
        <f t="shared" si="200"/>
        <v>23.076923076923077</v>
      </c>
      <c r="X1448" s="49">
        <v>807.69230769230774</v>
      </c>
      <c r="Y1448" s="42">
        <f t="shared" si="197"/>
        <v>5702.3076923076924</v>
      </c>
      <c r="Z1448" s="42">
        <f t="shared" si="198"/>
        <v>88956</v>
      </c>
      <c r="AA1448" s="42">
        <f t="shared" si="199"/>
        <v>39677.200000000004</v>
      </c>
    </row>
    <row r="1449" spans="1:27" hidden="1" x14ac:dyDescent="0.3">
      <c r="A1449" s="40">
        <v>386</v>
      </c>
      <c r="B1449" s="40" t="s">
        <v>712</v>
      </c>
      <c r="C1449" s="121" t="s">
        <v>717</v>
      </c>
      <c r="D1449" s="40" t="s">
        <v>98</v>
      </c>
      <c r="E1449" s="40">
        <v>28.17</v>
      </c>
      <c r="F1449" s="121" t="s">
        <v>191</v>
      </c>
      <c r="G1449" s="121" t="s">
        <v>192</v>
      </c>
      <c r="H1449" s="40">
        <v>35</v>
      </c>
      <c r="I1449" s="48">
        <v>43441</v>
      </c>
      <c r="J1449" s="48">
        <v>43483</v>
      </c>
      <c r="K1449" s="48">
        <v>43578</v>
      </c>
      <c r="L1449" s="40">
        <v>42</v>
      </c>
      <c r="M1449" s="40">
        <v>137</v>
      </c>
      <c r="N1449" s="40">
        <v>8020</v>
      </c>
      <c r="O1449" s="42">
        <f t="shared" si="202"/>
        <v>56621.2</v>
      </c>
      <c r="P1449" s="42"/>
      <c r="Q1449" s="42">
        <v>860</v>
      </c>
      <c r="R1449" s="42">
        <v>14.5</v>
      </c>
      <c r="S1449" s="42">
        <f t="shared" si="196"/>
        <v>6071.6</v>
      </c>
      <c r="T1449" s="49">
        <f t="shared" si="201"/>
        <v>12470</v>
      </c>
      <c r="U1449" s="40">
        <v>890</v>
      </c>
      <c r="V1449" s="40">
        <v>40</v>
      </c>
      <c r="W1449" s="42">
        <f t="shared" si="200"/>
        <v>22.25</v>
      </c>
      <c r="X1449" s="49">
        <v>778.75</v>
      </c>
      <c r="Y1449" s="42">
        <f t="shared" si="197"/>
        <v>5497.9749999999995</v>
      </c>
      <c r="Z1449" s="42">
        <f t="shared" si="198"/>
        <v>88038.200000000012</v>
      </c>
      <c r="AA1449" s="42">
        <f t="shared" si="199"/>
        <v>31417.000000000015</v>
      </c>
    </row>
    <row r="1450" spans="1:27" hidden="1" x14ac:dyDescent="0.3">
      <c r="A1450" s="40">
        <v>387</v>
      </c>
      <c r="B1450" s="40" t="s">
        <v>712</v>
      </c>
      <c r="C1450" s="121" t="s">
        <v>717</v>
      </c>
      <c r="D1450" s="40" t="s">
        <v>98</v>
      </c>
      <c r="E1450" s="40">
        <v>28.16</v>
      </c>
      <c r="F1450" s="121" t="s">
        <v>193</v>
      </c>
      <c r="G1450" s="121" t="s">
        <v>194</v>
      </c>
      <c r="H1450" s="40">
        <v>35</v>
      </c>
      <c r="I1450" s="48">
        <v>43407</v>
      </c>
      <c r="J1450" s="48">
        <v>43470</v>
      </c>
      <c r="K1450" s="48">
        <v>43573</v>
      </c>
      <c r="L1450" s="40">
        <v>63</v>
      </c>
      <c r="M1450" s="40">
        <v>166</v>
      </c>
      <c r="N1450" s="40">
        <v>7680</v>
      </c>
      <c r="O1450" s="42">
        <f t="shared" si="202"/>
        <v>54220.799999999996</v>
      </c>
      <c r="P1450" s="42"/>
      <c r="Q1450" s="42">
        <v>840</v>
      </c>
      <c r="R1450" s="42">
        <v>15</v>
      </c>
      <c r="S1450" s="42">
        <f t="shared" si="196"/>
        <v>5930.4</v>
      </c>
      <c r="T1450" s="49">
        <f t="shared" si="201"/>
        <v>12600</v>
      </c>
      <c r="U1450" s="40">
        <v>350</v>
      </c>
      <c r="V1450" s="40">
        <v>11</v>
      </c>
      <c r="W1450" s="42">
        <f t="shared" si="200"/>
        <v>31.818181818181817</v>
      </c>
      <c r="X1450" s="49">
        <v>1113.6363636363635</v>
      </c>
      <c r="Y1450" s="42">
        <f t="shared" si="197"/>
        <v>7862.2727272727261</v>
      </c>
      <c r="Z1450" s="42">
        <f t="shared" si="198"/>
        <v>88956</v>
      </c>
      <c r="AA1450" s="42">
        <f t="shared" si="199"/>
        <v>34735.200000000004</v>
      </c>
    </row>
    <row r="1451" spans="1:27" hidden="1" x14ac:dyDescent="0.3">
      <c r="A1451" s="40">
        <v>388</v>
      </c>
      <c r="B1451" s="40" t="s">
        <v>712</v>
      </c>
      <c r="C1451" s="121" t="s">
        <v>717</v>
      </c>
      <c r="D1451" s="40" t="s">
        <v>98</v>
      </c>
      <c r="E1451" s="40">
        <v>28.15</v>
      </c>
      <c r="F1451" s="121" t="s">
        <v>195</v>
      </c>
      <c r="G1451" s="121" t="s">
        <v>196</v>
      </c>
      <c r="H1451" s="40">
        <v>35</v>
      </c>
      <c r="I1451" s="48">
        <v>43435</v>
      </c>
      <c r="J1451" s="48">
        <v>43476</v>
      </c>
      <c r="K1451" s="48">
        <v>43482</v>
      </c>
      <c r="L1451" s="40">
        <v>41</v>
      </c>
      <c r="M1451" s="40">
        <v>47</v>
      </c>
      <c r="N1451" s="40">
        <v>7280</v>
      </c>
      <c r="O1451" s="42">
        <f t="shared" si="202"/>
        <v>51396.799999999996</v>
      </c>
      <c r="P1451" s="42"/>
      <c r="Q1451" s="42">
        <v>840</v>
      </c>
      <c r="R1451" s="42">
        <v>15</v>
      </c>
      <c r="S1451" s="42">
        <f t="shared" si="196"/>
        <v>5930.4</v>
      </c>
      <c r="T1451" s="49">
        <f t="shared" si="201"/>
        <v>12600</v>
      </c>
      <c r="U1451" s="40">
        <v>320</v>
      </c>
      <c r="V1451" s="40">
        <v>8</v>
      </c>
      <c r="W1451" s="42">
        <f t="shared" si="200"/>
        <v>40</v>
      </c>
      <c r="X1451" s="49">
        <v>1400</v>
      </c>
      <c r="Y1451" s="42">
        <f t="shared" si="197"/>
        <v>9884</v>
      </c>
      <c r="Z1451" s="42">
        <f t="shared" si="198"/>
        <v>88956</v>
      </c>
      <c r="AA1451" s="42">
        <f t="shared" si="199"/>
        <v>37559.200000000004</v>
      </c>
    </row>
    <row r="1452" spans="1:27" hidden="1" x14ac:dyDescent="0.3">
      <c r="A1452" s="40">
        <v>389</v>
      </c>
      <c r="B1452" s="40" t="s">
        <v>712</v>
      </c>
      <c r="C1452" s="121" t="s">
        <v>717</v>
      </c>
      <c r="D1452" s="121" t="s">
        <v>98</v>
      </c>
      <c r="E1452" s="40">
        <v>28.14</v>
      </c>
      <c r="F1452" s="121" t="s">
        <v>197</v>
      </c>
      <c r="G1452" s="121" t="s">
        <v>198</v>
      </c>
      <c r="H1452" s="40">
        <v>35</v>
      </c>
      <c r="I1452" s="48">
        <v>43435</v>
      </c>
      <c r="J1452" s="48">
        <v>43474</v>
      </c>
      <c r="K1452" s="48">
        <v>43569</v>
      </c>
      <c r="L1452" s="40">
        <v>39</v>
      </c>
      <c r="M1452" s="40">
        <v>134</v>
      </c>
      <c r="N1452" s="40">
        <v>7440</v>
      </c>
      <c r="O1452" s="42">
        <f t="shared" si="202"/>
        <v>52526.400000000001</v>
      </c>
      <c r="P1452" s="42"/>
      <c r="Q1452" s="42">
        <v>820</v>
      </c>
      <c r="R1452" s="42">
        <v>14.5</v>
      </c>
      <c r="S1452" s="42">
        <f t="shared" si="196"/>
        <v>5789.2</v>
      </c>
      <c r="T1452" s="49">
        <f t="shared" si="201"/>
        <v>11890</v>
      </c>
      <c r="U1452" s="40">
        <v>560</v>
      </c>
      <c r="V1452" s="40">
        <v>27</v>
      </c>
      <c r="W1452" s="42">
        <f t="shared" si="200"/>
        <v>20.74074074074074</v>
      </c>
      <c r="X1452" s="49">
        <v>725.92592592592587</v>
      </c>
      <c r="Y1452" s="42">
        <f t="shared" si="197"/>
        <v>5125.0370370370365</v>
      </c>
      <c r="Z1452" s="42">
        <f t="shared" si="198"/>
        <v>83943.4</v>
      </c>
      <c r="AA1452" s="42">
        <f t="shared" si="199"/>
        <v>31416.999999999993</v>
      </c>
    </row>
    <row r="1453" spans="1:27" hidden="1" x14ac:dyDescent="0.3">
      <c r="A1453" s="40">
        <v>390</v>
      </c>
      <c r="B1453" s="40" t="s">
        <v>712</v>
      </c>
      <c r="C1453" s="121" t="s">
        <v>717</v>
      </c>
      <c r="D1453" s="121" t="s">
        <v>98</v>
      </c>
      <c r="E1453" s="40">
        <v>28.13</v>
      </c>
      <c r="F1453" s="121" t="s">
        <v>199</v>
      </c>
      <c r="G1453" s="121" t="s">
        <v>200</v>
      </c>
      <c r="H1453" s="40">
        <v>35</v>
      </c>
      <c r="I1453" s="48">
        <v>43433</v>
      </c>
      <c r="J1453" s="48">
        <v>43468</v>
      </c>
      <c r="K1453" s="48">
        <v>43566</v>
      </c>
      <c r="L1453" s="40">
        <v>35</v>
      </c>
      <c r="M1453" s="40">
        <v>133</v>
      </c>
      <c r="N1453" s="40">
        <v>7070</v>
      </c>
      <c r="O1453" s="42">
        <f t="shared" si="202"/>
        <v>49914.2</v>
      </c>
      <c r="P1453" s="42"/>
      <c r="Q1453" s="42">
        <v>840</v>
      </c>
      <c r="R1453" s="42">
        <v>15</v>
      </c>
      <c r="S1453" s="42">
        <f t="shared" si="196"/>
        <v>5930.4</v>
      </c>
      <c r="T1453" s="49">
        <f t="shared" si="201"/>
        <v>12600</v>
      </c>
      <c r="U1453" s="40">
        <v>600</v>
      </c>
      <c r="V1453" s="40">
        <v>30</v>
      </c>
      <c r="W1453" s="42">
        <f t="shared" si="200"/>
        <v>20</v>
      </c>
      <c r="X1453" s="49">
        <v>700</v>
      </c>
      <c r="Y1453" s="42">
        <f t="shared" si="197"/>
        <v>4942</v>
      </c>
      <c r="Z1453" s="42">
        <f t="shared" si="198"/>
        <v>88956</v>
      </c>
      <c r="AA1453" s="42">
        <f t="shared" si="199"/>
        <v>39041.800000000003</v>
      </c>
    </row>
    <row r="1454" spans="1:27" hidden="1" x14ac:dyDescent="0.3">
      <c r="A1454" s="40">
        <v>391</v>
      </c>
      <c r="B1454" s="40" t="s">
        <v>712</v>
      </c>
      <c r="C1454" s="121" t="s">
        <v>717</v>
      </c>
      <c r="D1454" s="121" t="s">
        <v>98</v>
      </c>
      <c r="E1454" s="40">
        <v>28.12</v>
      </c>
      <c r="F1454" s="121" t="s">
        <v>201</v>
      </c>
      <c r="G1454" s="121" t="s">
        <v>202</v>
      </c>
      <c r="H1454" s="40">
        <v>35</v>
      </c>
      <c r="I1454" s="48">
        <v>43440</v>
      </c>
      <c r="J1454" s="48">
        <v>43479</v>
      </c>
      <c r="K1454" s="48">
        <v>43577</v>
      </c>
      <c r="L1454" s="40">
        <v>39</v>
      </c>
      <c r="M1454" s="40">
        <v>137</v>
      </c>
      <c r="N1454" s="40">
        <v>7260</v>
      </c>
      <c r="O1454" s="42">
        <f t="shared" si="202"/>
        <v>51255.6</v>
      </c>
      <c r="P1454" s="42"/>
      <c r="Q1454" s="42">
        <v>700</v>
      </c>
      <c r="R1454" s="42">
        <v>15</v>
      </c>
      <c r="S1454" s="42">
        <f t="shared" si="196"/>
        <v>4942</v>
      </c>
      <c r="T1454" s="49">
        <f t="shared" si="201"/>
        <v>10500</v>
      </c>
      <c r="U1454" s="40">
        <v>320</v>
      </c>
      <c r="V1454" s="40">
        <v>10</v>
      </c>
      <c r="W1454" s="42">
        <f t="shared" si="200"/>
        <v>32</v>
      </c>
      <c r="X1454" s="49">
        <v>1120</v>
      </c>
      <c r="Y1454" s="42">
        <f t="shared" si="197"/>
        <v>7907.2</v>
      </c>
      <c r="Z1454" s="42">
        <f t="shared" si="198"/>
        <v>74130</v>
      </c>
      <c r="AA1454" s="42">
        <f t="shared" si="199"/>
        <v>22874.400000000001</v>
      </c>
    </row>
    <row r="1455" spans="1:27" hidden="1" x14ac:dyDescent="0.3">
      <c r="A1455" s="40">
        <v>392</v>
      </c>
      <c r="B1455" s="40" t="s">
        <v>712</v>
      </c>
      <c r="C1455" s="121" t="s">
        <v>717</v>
      </c>
      <c r="D1455" s="121" t="s">
        <v>98</v>
      </c>
      <c r="E1455" s="40">
        <v>28.11</v>
      </c>
      <c r="F1455" s="121" t="s">
        <v>203</v>
      </c>
      <c r="G1455" s="121" t="s">
        <v>204</v>
      </c>
      <c r="H1455" s="40">
        <v>35</v>
      </c>
      <c r="I1455" s="48">
        <v>43435</v>
      </c>
      <c r="J1455" s="48">
        <v>43470</v>
      </c>
      <c r="K1455" s="48">
        <v>43565</v>
      </c>
      <c r="L1455" s="40">
        <v>35</v>
      </c>
      <c r="M1455" s="40">
        <v>130</v>
      </c>
      <c r="N1455" s="40">
        <v>7110</v>
      </c>
      <c r="O1455" s="42">
        <f t="shared" si="202"/>
        <v>50196.6</v>
      </c>
      <c r="P1455" s="42"/>
      <c r="Q1455" s="42">
        <v>840</v>
      </c>
      <c r="R1455" s="42">
        <v>15</v>
      </c>
      <c r="S1455" s="42">
        <f t="shared" si="196"/>
        <v>5930.4</v>
      </c>
      <c r="T1455" s="49">
        <f t="shared" si="201"/>
        <v>12600</v>
      </c>
      <c r="U1455" s="40">
        <v>160</v>
      </c>
      <c r="V1455" s="40">
        <v>8</v>
      </c>
      <c r="W1455" s="42">
        <f t="shared" si="200"/>
        <v>20</v>
      </c>
      <c r="X1455" s="49">
        <v>700</v>
      </c>
      <c r="Y1455" s="42">
        <f t="shared" si="197"/>
        <v>4942</v>
      </c>
      <c r="Z1455" s="42">
        <f t="shared" si="198"/>
        <v>88956</v>
      </c>
      <c r="AA1455" s="42">
        <f t="shared" si="199"/>
        <v>38759.4</v>
      </c>
    </row>
    <row r="1456" spans="1:27" hidden="1" x14ac:dyDescent="0.3">
      <c r="A1456" s="40">
        <v>393</v>
      </c>
      <c r="B1456" s="40" t="s">
        <v>712</v>
      </c>
      <c r="C1456" s="121" t="s">
        <v>717</v>
      </c>
      <c r="D1456" s="121" t="s">
        <v>98</v>
      </c>
      <c r="E1456" s="40">
        <v>28.08</v>
      </c>
      <c r="F1456" s="121" t="s">
        <v>205</v>
      </c>
      <c r="G1456" s="121" t="s">
        <v>206</v>
      </c>
      <c r="H1456" s="40">
        <v>35</v>
      </c>
      <c r="I1456" s="48">
        <v>43445</v>
      </c>
      <c r="J1456" s="48">
        <v>43485</v>
      </c>
      <c r="K1456" s="48">
        <v>43569</v>
      </c>
      <c r="L1456" s="40">
        <v>40</v>
      </c>
      <c r="M1456" s="40">
        <v>124</v>
      </c>
      <c r="N1456" s="40">
        <v>8020</v>
      </c>
      <c r="O1456" s="42">
        <f t="shared" si="202"/>
        <v>56621.2</v>
      </c>
      <c r="P1456" s="42"/>
      <c r="Q1456" s="42">
        <v>820</v>
      </c>
      <c r="R1456" s="42">
        <v>15</v>
      </c>
      <c r="S1456" s="42">
        <f t="shared" si="196"/>
        <v>5789.2</v>
      </c>
      <c r="T1456" s="49">
        <f t="shared" si="201"/>
        <v>12300</v>
      </c>
      <c r="U1456" s="40">
        <v>200</v>
      </c>
      <c r="V1456" s="40">
        <v>10</v>
      </c>
      <c r="W1456" s="42">
        <f t="shared" si="200"/>
        <v>20</v>
      </c>
      <c r="X1456" s="49">
        <v>700</v>
      </c>
      <c r="Y1456" s="42">
        <f t="shared" si="197"/>
        <v>4942</v>
      </c>
      <c r="Z1456" s="42">
        <f t="shared" si="198"/>
        <v>86838</v>
      </c>
      <c r="AA1456" s="42">
        <f t="shared" si="199"/>
        <v>30216.800000000003</v>
      </c>
    </row>
    <row r="1457" spans="1:27" hidden="1" x14ac:dyDescent="0.3">
      <c r="A1457" s="40">
        <v>394</v>
      </c>
      <c r="B1457" s="40" t="s">
        <v>712</v>
      </c>
      <c r="C1457" s="121" t="s">
        <v>717</v>
      </c>
      <c r="D1457" s="121" t="s">
        <v>98</v>
      </c>
      <c r="E1457" s="40">
        <v>28.5</v>
      </c>
      <c r="F1457" s="121" t="s">
        <v>208</v>
      </c>
      <c r="G1457" s="121" t="s">
        <v>209</v>
      </c>
      <c r="H1457" s="40">
        <v>35</v>
      </c>
      <c r="I1457" s="48">
        <v>43436</v>
      </c>
      <c r="J1457" s="48">
        <v>43471</v>
      </c>
      <c r="K1457" s="48">
        <v>43565</v>
      </c>
      <c r="L1457" s="40">
        <v>35</v>
      </c>
      <c r="M1457" s="40">
        <v>129</v>
      </c>
      <c r="N1457" s="40">
        <v>6920</v>
      </c>
      <c r="O1457" s="42">
        <f t="shared" si="202"/>
        <v>48855.200000000004</v>
      </c>
      <c r="P1457" s="42"/>
      <c r="Q1457" s="42">
        <v>910</v>
      </c>
      <c r="R1457" s="42">
        <v>15</v>
      </c>
      <c r="S1457" s="42">
        <f t="shared" si="196"/>
        <v>6424.5999999999995</v>
      </c>
      <c r="T1457" s="49">
        <f t="shared" si="201"/>
        <v>13650</v>
      </c>
      <c r="U1457" s="40">
        <v>200</v>
      </c>
      <c r="V1457" s="40">
        <v>10</v>
      </c>
      <c r="W1457" s="42">
        <f t="shared" si="200"/>
        <v>20</v>
      </c>
      <c r="X1457" s="49">
        <v>700</v>
      </c>
      <c r="Y1457" s="42">
        <f t="shared" si="197"/>
        <v>4942</v>
      </c>
      <c r="Z1457" s="42">
        <f t="shared" si="198"/>
        <v>96368.999999999985</v>
      </c>
      <c r="AA1457" s="42">
        <f t="shared" si="199"/>
        <v>47513.799999999981</v>
      </c>
    </row>
    <row r="1458" spans="1:27" hidden="1" x14ac:dyDescent="0.3">
      <c r="A1458" s="40">
        <v>395</v>
      </c>
      <c r="B1458" s="40" t="s">
        <v>712</v>
      </c>
      <c r="C1458" s="121" t="s">
        <v>717</v>
      </c>
      <c r="D1458" s="121" t="s">
        <v>98</v>
      </c>
      <c r="E1458" s="40">
        <v>28.2</v>
      </c>
      <c r="F1458" s="121" t="s">
        <v>210</v>
      </c>
      <c r="G1458" s="121" t="s">
        <v>211</v>
      </c>
      <c r="H1458" s="40">
        <v>35</v>
      </c>
      <c r="I1458" s="48">
        <v>43433</v>
      </c>
      <c r="J1458" s="48">
        <v>43470</v>
      </c>
      <c r="K1458" s="48">
        <v>43572</v>
      </c>
      <c r="L1458" s="40">
        <v>37</v>
      </c>
      <c r="M1458" s="40">
        <v>139</v>
      </c>
      <c r="N1458" s="40">
        <v>6520</v>
      </c>
      <c r="O1458" s="42">
        <f t="shared" si="202"/>
        <v>46031.199999999997</v>
      </c>
      <c r="P1458" s="42"/>
      <c r="Q1458" s="42">
        <v>920</v>
      </c>
      <c r="R1458" s="42">
        <v>14.5</v>
      </c>
      <c r="S1458" s="42">
        <f t="shared" si="196"/>
        <v>6495.2</v>
      </c>
      <c r="T1458" s="49">
        <f t="shared" si="201"/>
        <v>13340</v>
      </c>
      <c r="U1458" s="40">
        <v>480</v>
      </c>
      <c r="V1458" s="40">
        <v>30</v>
      </c>
      <c r="W1458" s="42">
        <f t="shared" si="200"/>
        <v>16</v>
      </c>
      <c r="X1458" s="49">
        <v>560</v>
      </c>
      <c r="Y1458" s="42">
        <f t="shared" si="197"/>
        <v>3953.6</v>
      </c>
      <c r="Z1458" s="42">
        <f t="shared" si="198"/>
        <v>94180.4</v>
      </c>
      <c r="AA1458" s="42">
        <f t="shared" si="199"/>
        <v>48149.2</v>
      </c>
    </row>
    <row r="1459" spans="1:27" hidden="1" x14ac:dyDescent="0.3">
      <c r="A1459" s="40">
        <v>396</v>
      </c>
      <c r="B1459" s="40" t="s">
        <v>712</v>
      </c>
      <c r="C1459" s="121" t="s">
        <v>718</v>
      </c>
      <c r="D1459" s="121" t="s">
        <v>98</v>
      </c>
      <c r="E1459" s="40">
        <v>27.26</v>
      </c>
      <c r="F1459" s="121" t="s">
        <v>212</v>
      </c>
      <c r="G1459" s="121" t="s">
        <v>213</v>
      </c>
      <c r="H1459" s="40">
        <v>35</v>
      </c>
      <c r="I1459" s="48">
        <v>43434</v>
      </c>
      <c r="J1459" s="48">
        <v>43467</v>
      </c>
      <c r="K1459" s="48">
        <v>43571</v>
      </c>
      <c r="L1459" s="40">
        <v>33</v>
      </c>
      <c r="M1459" s="40">
        <v>137</v>
      </c>
      <c r="N1459" s="40">
        <v>6920</v>
      </c>
      <c r="O1459" s="42">
        <f t="shared" si="202"/>
        <v>48855.200000000004</v>
      </c>
      <c r="P1459" s="42"/>
      <c r="Q1459" s="42">
        <v>870</v>
      </c>
      <c r="R1459" s="42">
        <v>15</v>
      </c>
      <c r="S1459" s="42">
        <f t="shared" si="196"/>
        <v>6142.2</v>
      </c>
      <c r="T1459" s="49">
        <f t="shared" si="201"/>
        <v>13050</v>
      </c>
      <c r="U1459" s="40">
        <v>450</v>
      </c>
      <c r="V1459" s="40">
        <v>12</v>
      </c>
      <c r="W1459" s="42">
        <f t="shared" si="200"/>
        <v>37.5</v>
      </c>
      <c r="X1459" s="49">
        <v>1312.5</v>
      </c>
      <c r="Y1459" s="42">
        <f t="shared" si="197"/>
        <v>9266.25</v>
      </c>
      <c r="Z1459" s="42">
        <f t="shared" si="198"/>
        <v>92133</v>
      </c>
      <c r="AA1459" s="42">
        <f t="shared" si="199"/>
        <v>43277.799999999996</v>
      </c>
    </row>
    <row r="1460" spans="1:27" hidden="1" x14ac:dyDescent="0.3">
      <c r="A1460" s="40">
        <v>397</v>
      </c>
      <c r="B1460" s="40" t="s">
        <v>712</v>
      </c>
      <c r="C1460" s="121" t="s">
        <v>718</v>
      </c>
      <c r="D1460" s="121" t="s">
        <v>98</v>
      </c>
      <c r="E1460" s="40">
        <v>27.23</v>
      </c>
      <c r="F1460" s="121" t="s">
        <v>214</v>
      </c>
      <c r="G1460" s="121" t="s">
        <v>215</v>
      </c>
      <c r="H1460" s="40">
        <v>35</v>
      </c>
      <c r="I1460" s="48">
        <v>43436</v>
      </c>
      <c r="J1460" s="48">
        <v>43473</v>
      </c>
      <c r="K1460" s="48">
        <v>43563</v>
      </c>
      <c r="L1460" s="40">
        <v>37</v>
      </c>
      <c r="M1460" s="40">
        <v>127</v>
      </c>
      <c r="N1460" s="40">
        <v>6940</v>
      </c>
      <c r="O1460" s="42">
        <f t="shared" si="202"/>
        <v>48996.399999999994</v>
      </c>
      <c r="P1460" s="42"/>
      <c r="Q1460" s="42">
        <v>860</v>
      </c>
      <c r="R1460" s="42">
        <v>15</v>
      </c>
      <c r="S1460" s="42">
        <f t="shared" si="196"/>
        <v>6071.6</v>
      </c>
      <c r="T1460" s="49">
        <f t="shared" si="201"/>
        <v>12900</v>
      </c>
      <c r="U1460" s="40">
        <v>220</v>
      </c>
      <c r="V1460" s="40">
        <v>11</v>
      </c>
      <c r="W1460" s="42">
        <f t="shared" si="200"/>
        <v>20</v>
      </c>
      <c r="X1460" s="49">
        <v>700</v>
      </c>
      <c r="Y1460" s="42">
        <f t="shared" si="197"/>
        <v>4942</v>
      </c>
      <c r="Z1460" s="42">
        <f t="shared" si="198"/>
        <v>91074</v>
      </c>
      <c r="AA1460" s="42">
        <f t="shared" si="199"/>
        <v>42077.600000000006</v>
      </c>
    </row>
    <row r="1461" spans="1:27" hidden="1" x14ac:dyDescent="0.3">
      <c r="A1461" s="40">
        <v>398</v>
      </c>
      <c r="B1461" s="40" t="s">
        <v>712</v>
      </c>
      <c r="C1461" s="121" t="s">
        <v>718</v>
      </c>
      <c r="D1461" s="121" t="s">
        <v>98</v>
      </c>
      <c r="E1461" s="40">
        <v>27.24</v>
      </c>
      <c r="F1461" s="121" t="s">
        <v>216</v>
      </c>
      <c r="G1461" s="121" t="s">
        <v>217</v>
      </c>
      <c r="H1461" s="40">
        <v>35</v>
      </c>
      <c r="I1461" s="48">
        <v>43435</v>
      </c>
      <c r="J1461" s="48">
        <v>43473</v>
      </c>
      <c r="K1461" s="48">
        <v>43576</v>
      </c>
      <c r="L1461" s="40">
        <v>38</v>
      </c>
      <c r="M1461" s="40">
        <v>141</v>
      </c>
      <c r="N1461" s="40">
        <v>7020</v>
      </c>
      <c r="O1461" s="42">
        <f t="shared" si="202"/>
        <v>49561.200000000004</v>
      </c>
      <c r="P1461" s="42"/>
      <c r="Q1461" s="42">
        <v>700</v>
      </c>
      <c r="R1461" s="42">
        <v>15</v>
      </c>
      <c r="S1461" s="42">
        <f t="shared" si="196"/>
        <v>4942</v>
      </c>
      <c r="T1461" s="49">
        <f t="shared" si="201"/>
        <v>10500</v>
      </c>
      <c r="U1461" s="40">
        <v>160</v>
      </c>
      <c r="V1461" s="40">
        <v>10</v>
      </c>
      <c r="W1461" s="42">
        <f t="shared" si="200"/>
        <v>16</v>
      </c>
      <c r="X1461" s="49">
        <v>560</v>
      </c>
      <c r="Y1461" s="42">
        <f t="shared" si="197"/>
        <v>3953.6</v>
      </c>
      <c r="Z1461" s="42">
        <f t="shared" si="198"/>
        <v>74130</v>
      </c>
      <c r="AA1461" s="42">
        <f t="shared" si="199"/>
        <v>24568.799999999996</v>
      </c>
    </row>
    <row r="1462" spans="1:27" hidden="1" x14ac:dyDescent="0.3">
      <c r="A1462" s="40">
        <v>399</v>
      </c>
      <c r="B1462" s="40" t="s">
        <v>712</v>
      </c>
      <c r="C1462" s="121" t="s">
        <v>718</v>
      </c>
      <c r="D1462" s="121" t="s">
        <v>98</v>
      </c>
      <c r="E1462" s="40">
        <v>27.21</v>
      </c>
      <c r="F1462" s="121" t="s">
        <v>218</v>
      </c>
      <c r="G1462" s="121" t="s">
        <v>209</v>
      </c>
      <c r="H1462" s="40">
        <v>35</v>
      </c>
      <c r="I1462" s="48">
        <v>43439</v>
      </c>
      <c r="J1462" s="48">
        <v>43477</v>
      </c>
      <c r="K1462" s="48">
        <v>43570</v>
      </c>
      <c r="L1462" s="40">
        <v>38</v>
      </c>
      <c r="M1462" s="40">
        <v>131</v>
      </c>
      <c r="N1462" s="40">
        <v>7190</v>
      </c>
      <c r="O1462" s="42">
        <f t="shared" si="202"/>
        <v>50761.399999999994</v>
      </c>
      <c r="P1462" s="42"/>
      <c r="Q1462" s="42">
        <v>840</v>
      </c>
      <c r="R1462" s="42">
        <v>14.5</v>
      </c>
      <c r="S1462" s="42">
        <f t="shared" si="196"/>
        <v>5930.4</v>
      </c>
      <c r="T1462" s="49">
        <f t="shared" si="201"/>
        <v>12180</v>
      </c>
      <c r="U1462" s="40">
        <v>720</v>
      </c>
      <c r="V1462" s="40">
        <v>30</v>
      </c>
      <c r="W1462" s="42">
        <f t="shared" si="200"/>
        <v>24</v>
      </c>
      <c r="X1462" s="49">
        <v>840</v>
      </c>
      <c r="Y1462" s="42">
        <f t="shared" si="197"/>
        <v>5930.4</v>
      </c>
      <c r="Z1462" s="42">
        <f t="shared" si="198"/>
        <v>85990.799999999988</v>
      </c>
      <c r="AA1462" s="42">
        <f t="shared" si="199"/>
        <v>35229.399999999994</v>
      </c>
    </row>
    <row r="1463" spans="1:27" hidden="1" x14ac:dyDescent="0.3">
      <c r="A1463" s="40">
        <v>400</v>
      </c>
      <c r="B1463" s="40" t="s">
        <v>712</v>
      </c>
      <c r="C1463" s="121" t="s">
        <v>718</v>
      </c>
      <c r="D1463" s="121" t="s">
        <v>98</v>
      </c>
      <c r="E1463" s="40">
        <v>27.15</v>
      </c>
      <c r="F1463" s="121" t="s">
        <v>219</v>
      </c>
      <c r="G1463" s="121" t="s">
        <v>220</v>
      </c>
      <c r="H1463" s="40">
        <v>35</v>
      </c>
      <c r="I1463" s="48">
        <v>43438</v>
      </c>
      <c r="J1463" s="48">
        <v>43480</v>
      </c>
      <c r="K1463" s="48">
        <v>43569</v>
      </c>
      <c r="L1463" s="40">
        <v>42</v>
      </c>
      <c r="M1463" s="40">
        <v>131</v>
      </c>
      <c r="N1463" s="40">
        <v>8010</v>
      </c>
      <c r="O1463" s="42">
        <f t="shared" si="202"/>
        <v>56550.6</v>
      </c>
      <c r="P1463" s="42"/>
      <c r="Q1463" s="42">
        <v>780</v>
      </c>
      <c r="R1463" s="42">
        <v>15</v>
      </c>
      <c r="S1463" s="42">
        <f t="shared" si="196"/>
        <v>5506.7999999999993</v>
      </c>
      <c r="T1463" s="49">
        <f t="shared" si="201"/>
        <v>11700</v>
      </c>
      <c r="U1463" s="40">
        <v>220</v>
      </c>
      <c r="V1463" s="40">
        <v>11</v>
      </c>
      <c r="W1463" s="42">
        <f t="shared" si="200"/>
        <v>20</v>
      </c>
      <c r="X1463" s="49">
        <v>700</v>
      </c>
      <c r="Y1463" s="42">
        <f t="shared" si="197"/>
        <v>4942</v>
      </c>
      <c r="Z1463" s="42">
        <f t="shared" si="198"/>
        <v>82601.999999999985</v>
      </c>
      <c r="AA1463" s="42">
        <f t="shared" si="199"/>
        <v>26051.399999999987</v>
      </c>
    </row>
    <row r="1464" spans="1:27" hidden="1" x14ac:dyDescent="0.3">
      <c r="A1464" s="40">
        <v>401</v>
      </c>
      <c r="B1464" s="40" t="s">
        <v>712</v>
      </c>
      <c r="C1464" s="121" t="s">
        <v>718</v>
      </c>
      <c r="D1464" s="121" t="s">
        <v>98</v>
      </c>
      <c r="E1464" s="40">
        <v>27.14</v>
      </c>
      <c r="F1464" s="121" t="s">
        <v>221</v>
      </c>
      <c r="G1464" s="121" t="s">
        <v>222</v>
      </c>
      <c r="H1464" s="40">
        <v>35</v>
      </c>
      <c r="I1464" s="48">
        <v>43435</v>
      </c>
      <c r="J1464" s="48">
        <v>43472</v>
      </c>
      <c r="K1464" s="48">
        <v>43563</v>
      </c>
      <c r="L1464" s="40">
        <v>37</v>
      </c>
      <c r="M1464" s="40">
        <v>128</v>
      </c>
      <c r="N1464" s="40">
        <v>6920</v>
      </c>
      <c r="O1464" s="42">
        <f t="shared" si="202"/>
        <v>48855.200000000004</v>
      </c>
      <c r="P1464" s="42"/>
      <c r="Q1464" s="42">
        <v>840</v>
      </c>
      <c r="R1464" s="42">
        <v>15</v>
      </c>
      <c r="S1464" s="42">
        <f t="shared" si="196"/>
        <v>5930.4</v>
      </c>
      <c r="T1464" s="49">
        <f t="shared" si="201"/>
        <v>12600</v>
      </c>
      <c r="U1464" s="40">
        <v>226</v>
      </c>
      <c r="V1464" s="40">
        <v>10</v>
      </c>
      <c r="W1464" s="42">
        <f t="shared" si="200"/>
        <v>22.6</v>
      </c>
      <c r="X1464" s="49">
        <v>791</v>
      </c>
      <c r="Y1464" s="42">
        <f t="shared" si="197"/>
        <v>5584.46</v>
      </c>
      <c r="Z1464" s="42">
        <f t="shared" si="198"/>
        <v>88956</v>
      </c>
      <c r="AA1464" s="42">
        <f t="shared" si="199"/>
        <v>40100.799999999996</v>
      </c>
    </row>
    <row r="1465" spans="1:27" hidden="1" x14ac:dyDescent="0.3">
      <c r="A1465" s="40">
        <v>402</v>
      </c>
      <c r="B1465" s="40" t="s">
        <v>712</v>
      </c>
      <c r="C1465" s="121" t="s">
        <v>718</v>
      </c>
      <c r="D1465" s="121" t="s">
        <v>98</v>
      </c>
      <c r="E1465" s="42">
        <v>27.1</v>
      </c>
      <c r="F1465" s="121" t="s">
        <v>223</v>
      </c>
      <c r="G1465" s="121" t="s">
        <v>224</v>
      </c>
      <c r="H1465" s="40">
        <v>35</v>
      </c>
      <c r="I1465" s="48">
        <v>43441</v>
      </c>
      <c r="J1465" s="48">
        <v>43481</v>
      </c>
      <c r="K1465" s="48">
        <v>43563</v>
      </c>
      <c r="L1465" s="40">
        <v>40</v>
      </c>
      <c r="M1465" s="40">
        <v>122</v>
      </c>
      <c r="N1465" s="40">
        <v>6820</v>
      </c>
      <c r="O1465" s="42">
        <f t="shared" si="202"/>
        <v>48149.2</v>
      </c>
      <c r="P1465" s="42"/>
      <c r="Q1465" s="42">
        <v>840</v>
      </c>
      <c r="R1465" s="42">
        <v>15</v>
      </c>
      <c r="S1465" s="42">
        <f t="shared" si="196"/>
        <v>5930.4</v>
      </c>
      <c r="T1465" s="49">
        <f t="shared" si="201"/>
        <v>12600</v>
      </c>
      <c r="U1465" s="40">
        <v>210</v>
      </c>
      <c r="V1465" s="40">
        <v>10</v>
      </c>
      <c r="W1465" s="42">
        <f t="shared" si="200"/>
        <v>21</v>
      </c>
      <c r="X1465" s="49">
        <v>735</v>
      </c>
      <c r="Y1465" s="42">
        <f t="shared" si="197"/>
        <v>5189.0999999999995</v>
      </c>
      <c r="Z1465" s="42">
        <f t="shared" si="198"/>
        <v>88956</v>
      </c>
      <c r="AA1465" s="42">
        <f t="shared" si="199"/>
        <v>40806.800000000003</v>
      </c>
    </row>
    <row r="1466" spans="1:27" hidden="1" x14ac:dyDescent="0.3">
      <c r="A1466" s="40">
        <v>403</v>
      </c>
      <c r="B1466" s="40" t="s">
        <v>712</v>
      </c>
      <c r="C1466" s="121" t="s">
        <v>718</v>
      </c>
      <c r="D1466" s="121" t="s">
        <v>98</v>
      </c>
      <c r="E1466" s="40">
        <v>27.09</v>
      </c>
      <c r="F1466" s="121" t="s">
        <v>225</v>
      </c>
      <c r="G1466" s="121" t="s">
        <v>226</v>
      </c>
      <c r="H1466" s="40">
        <v>35</v>
      </c>
      <c r="I1466" s="48">
        <v>43441</v>
      </c>
      <c r="J1466" s="48">
        <v>43480</v>
      </c>
      <c r="K1466" s="48">
        <v>43592</v>
      </c>
      <c r="L1466" s="40">
        <v>39</v>
      </c>
      <c r="M1466" s="40">
        <v>151</v>
      </c>
      <c r="N1466" s="40">
        <v>6920</v>
      </c>
      <c r="O1466" s="42">
        <f t="shared" si="202"/>
        <v>48855.200000000004</v>
      </c>
      <c r="P1466" s="42"/>
      <c r="Q1466" s="42">
        <v>1120</v>
      </c>
      <c r="R1466" s="42">
        <v>13</v>
      </c>
      <c r="S1466" s="42">
        <f t="shared" si="196"/>
        <v>7907.2</v>
      </c>
      <c r="T1466" s="49">
        <f t="shared" si="201"/>
        <v>14560</v>
      </c>
      <c r="U1466" s="40">
        <v>320</v>
      </c>
      <c r="V1466" s="40">
        <v>20</v>
      </c>
      <c r="W1466" s="42">
        <f t="shared" si="200"/>
        <v>16</v>
      </c>
      <c r="X1466" s="49">
        <v>560</v>
      </c>
      <c r="Y1466" s="42">
        <f t="shared" si="197"/>
        <v>3953.6</v>
      </c>
      <c r="Z1466" s="42">
        <f t="shared" si="198"/>
        <v>102793.59999999999</v>
      </c>
      <c r="AA1466" s="42">
        <f t="shared" si="199"/>
        <v>53938.399999999987</v>
      </c>
    </row>
    <row r="1467" spans="1:27" hidden="1" x14ac:dyDescent="0.3">
      <c r="A1467" s="40">
        <v>404</v>
      </c>
      <c r="B1467" s="40" t="s">
        <v>712</v>
      </c>
      <c r="C1467" s="121" t="s">
        <v>718</v>
      </c>
      <c r="D1467" s="121" t="s">
        <v>98</v>
      </c>
      <c r="E1467" s="40">
        <v>27.07</v>
      </c>
      <c r="F1467" s="121" t="s">
        <v>227</v>
      </c>
      <c r="G1467" s="121" t="s">
        <v>228</v>
      </c>
      <c r="H1467" s="40">
        <v>35</v>
      </c>
      <c r="I1467" s="48">
        <v>43439</v>
      </c>
      <c r="J1467" s="48">
        <v>43479</v>
      </c>
      <c r="K1467" s="48">
        <v>43569</v>
      </c>
      <c r="L1467" s="40">
        <v>40</v>
      </c>
      <c r="M1467" s="40">
        <v>130</v>
      </c>
      <c r="N1467" s="40">
        <v>7780</v>
      </c>
      <c r="O1467" s="42">
        <f t="shared" si="202"/>
        <v>54926.799999999996</v>
      </c>
      <c r="P1467" s="42"/>
      <c r="Q1467" s="42">
        <v>860</v>
      </c>
      <c r="R1467" s="42">
        <v>15</v>
      </c>
      <c r="S1467" s="42">
        <f t="shared" si="196"/>
        <v>6071.6</v>
      </c>
      <c r="T1467" s="49">
        <f t="shared" si="201"/>
        <v>12900</v>
      </c>
      <c r="U1467" s="40">
        <v>400</v>
      </c>
      <c r="V1467" s="40">
        <v>18</v>
      </c>
      <c r="W1467" s="42">
        <f t="shared" si="200"/>
        <v>22.222222222222221</v>
      </c>
      <c r="X1467" s="49">
        <v>777.77777777777771</v>
      </c>
      <c r="Y1467" s="42">
        <f t="shared" si="197"/>
        <v>5491.1111111111104</v>
      </c>
      <c r="Z1467" s="42">
        <f t="shared" si="198"/>
        <v>91074</v>
      </c>
      <c r="AA1467" s="42">
        <f t="shared" si="199"/>
        <v>36147.200000000004</v>
      </c>
    </row>
    <row r="1468" spans="1:27" hidden="1" x14ac:dyDescent="0.3">
      <c r="A1468" s="40">
        <v>405</v>
      </c>
      <c r="B1468" s="40" t="s">
        <v>712</v>
      </c>
      <c r="C1468" s="121" t="s">
        <v>718</v>
      </c>
      <c r="D1468" s="121" t="s">
        <v>98</v>
      </c>
      <c r="E1468" s="40">
        <v>27.2</v>
      </c>
      <c r="F1468" s="121" t="s">
        <v>229</v>
      </c>
      <c r="G1468" s="121" t="s">
        <v>230</v>
      </c>
      <c r="H1468" s="40">
        <v>35</v>
      </c>
      <c r="I1468" s="48">
        <v>43433</v>
      </c>
      <c r="J1468" s="48">
        <v>43469</v>
      </c>
      <c r="K1468" s="48">
        <v>43569</v>
      </c>
      <c r="L1468" s="40">
        <v>36</v>
      </c>
      <c r="M1468" s="40">
        <v>136</v>
      </c>
      <c r="N1468" s="40">
        <v>7870</v>
      </c>
      <c r="O1468" s="42">
        <f t="shared" si="202"/>
        <v>55562.2</v>
      </c>
      <c r="P1468" s="42"/>
      <c r="Q1468" s="42">
        <v>820</v>
      </c>
      <c r="R1468" s="42">
        <v>14.5</v>
      </c>
      <c r="S1468" s="42">
        <f t="shared" si="196"/>
        <v>5789.2</v>
      </c>
      <c r="T1468" s="49">
        <f t="shared" si="201"/>
        <v>11890</v>
      </c>
      <c r="U1468" s="40">
        <v>400</v>
      </c>
      <c r="V1468" s="40">
        <v>20</v>
      </c>
      <c r="W1468" s="42">
        <f t="shared" si="200"/>
        <v>20</v>
      </c>
      <c r="X1468" s="49">
        <v>700</v>
      </c>
      <c r="Y1468" s="42">
        <f t="shared" si="197"/>
        <v>4942</v>
      </c>
      <c r="Z1468" s="42">
        <f t="shared" si="198"/>
        <v>83943.4</v>
      </c>
      <c r="AA1468" s="42">
        <f t="shared" si="199"/>
        <v>28381.199999999997</v>
      </c>
    </row>
  </sheetData>
  <autoFilter ref="A1:AA1468">
    <filterColumn colId="1">
      <filters>
        <filter val="Chatal"/>
      </filters>
    </filterColumn>
  </autoFilter>
  <sortState ref="A2:AA1469">
    <sortCondition ref="B2:B1469"/>
  </sortState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zoomScale="85" zoomScaleNormal="85" workbookViewId="0">
      <selection activeCell="R1" sqref="R1:S1048576"/>
    </sheetView>
  </sheetViews>
  <sheetFormatPr defaultRowHeight="14.4" x14ac:dyDescent="0.3"/>
  <cols>
    <col min="2" max="2" width="15.33203125" style="133" customWidth="1"/>
    <col min="3" max="3" width="19.88671875" customWidth="1"/>
    <col min="4" max="4" width="14.88671875" customWidth="1"/>
    <col min="5" max="5" width="10.33203125" customWidth="1"/>
    <col min="6" max="6" width="14.88671875" style="133" customWidth="1"/>
    <col min="7" max="7" width="8.88671875" style="133" customWidth="1"/>
    <col min="8" max="8" width="7" style="133" customWidth="1"/>
    <col min="9" max="9" width="6.5546875" style="133" customWidth="1"/>
    <col min="10" max="10" width="14.88671875" style="133" customWidth="1"/>
    <col min="11" max="11" width="15.33203125" style="133" customWidth="1"/>
    <col min="12" max="12" width="7.88671875" style="133" customWidth="1"/>
    <col min="13" max="13" width="6.5546875" style="133" customWidth="1"/>
    <col min="14" max="14" width="6" style="133" customWidth="1"/>
    <col min="15" max="15" width="15.33203125" style="133" customWidth="1"/>
    <col min="16" max="16" width="9.109375" style="133"/>
    <col min="17" max="17" width="17.33203125" style="165" customWidth="1"/>
    <col min="18" max="18" width="14.109375" style="166" customWidth="1"/>
    <col min="19" max="19" width="11" style="166" customWidth="1"/>
    <col min="20" max="20" width="11.33203125" customWidth="1"/>
    <col min="28" max="28" width="14.6640625" customWidth="1"/>
    <col min="29" max="29" width="13.33203125" customWidth="1"/>
    <col min="31" max="31" width="15" customWidth="1"/>
  </cols>
  <sheetData>
    <row r="1" spans="1:31" s="138" customFormat="1" ht="26.4" customHeight="1" x14ac:dyDescent="0.3">
      <c r="A1" s="137" t="s">
        <v>0</v>
      </c>
      <c r="B1" s="137" t="s">
        <v>605</v>
      </c>
      <c r="C1" s="137" t="s">
        <v>3</v>
      </c>
      <c r="D1" s="137" t="s">
        <v>2</v>
      </c>
      <c r="E1" s="137" t="s">
        <v>22</v>
      </c>
      <c r="F1" s="137" t="s">
        <v>7</v>
      </c>
      <c r="G1" s="137" t="s">
        <v>1992</v>
      </c>
      <c r="H1" s="137" t="s">
        <v>1993</v>
      </c>
      <c r="I1" s="137" t="s">
        <v>1994</v>
      </c>
      <c r="J1" s="137" t="s">
        <v>1995</v>
      </c>
      <c r="K1" s="137" t="s">
        <v>8</v>
      </c>
      <c r="L1" s="137" t="s">
        <v>1992</v>
      </c>
      <c r="M1" s="137" t="s">
        <v>1993</v>
      </c>
      <c r="N1" s="137" t="s">
        <v>1994</v>
      </c>
      <c r="O1" s="137" t="s">
        <v>1996</v>
      </c>
      <c r="P1" s="137" t="s">
        <v>5</v>
      </c>
      <c r="Q1" s="163" t="s">
        <v>1989</v>
      </c>
      <c r="R1" s="163" t="s">
        <v>1990</v>
      </c>
      <c r="S1" s="163" t="s">
        <v>1991</v>
      </c>
      <c r="T1" s="137" t="s">
        <v>13</v>
      </c>
      <c r="U1" s="137" t="s">
        <v>6</v>
      </c>
      <c r="V1" s="137" t="s">
        <v>15</v>
      </c>
      <c r="W1" s="137" t="s">
        <v>27</v>
      </c>
      <c r="X1" s="137" t="s">
        <v>1986</v>
      </c>
      <c r="Y1" s="137" t="s">
        <v>17</v>
      </c>
      <c r="Z1" s="137" t="s">
        <v>26</v>
      </c>
      <c r="AA1" s="137" t="s">
        <v>21</v>
      </c>
      <c r="AB1" s="137" t="s">
        <v>16</v>
      </c>
      <c r="AC1" s="137" t="s">
        <v>25</v>
      </c>
      <c r="AD1" s="137" t="s">
        <v>24</v>
      </c>
      <c r="AE1" s="137" t="s">
        <v>23</v>
      </c>
    </row>
    <row r="2" spans="1:31" s="134" customFormat="1" x14ac:dyDescent="0.3">
      <c r="A2" s="135">
        <v>346</v>
      </c>
      <c r="B2" s="135" t="s">
        <v>101</v>
      </c>
      <c r="C2" s="135" t="s">
        <v>715</v>
      </c>
      <c r="D2" s="135" t="s">
        <v>716</v>
      </c>
      <c r="E2" s="135">
        <v>25.26</v>
      </c>
      <c r="F2" s="135" t="s">
        <v>240</v>
      </c>
      <c r="G2" s="135">
        <v>24</v>
      </c>
      <c r="H2" s="135">
        <v>30</v>
      </c>
      <c r="I2" s="135">
        <v>32.1</v>
      </c>
      <c r="J2" s="135">
        <f>G2+H2/60+I2/3600</f>
        <v>24.508916666666668</v>
      </c>
      <c r="K2" s="135" t="s">
        <v>241</v>
      </c>
      <c r="L2" s="135">
        <v>91</v>
      </c>
      <c r="M2" s="135">
        <v>12</v>
      </c>
      <c r="N2" s="135">
        <v>30.2</v>
      </c>
      <c r="O2" s="135">
        <f>L2+M2/60+N2/3600</f>
        <v>91.208388888888891</v>
      </c>
      <c r="P2" s="135">
        <v>35</v>
      </c>
      <c r="Q2" s="164">
        <v>43436</v>
      </c>
      <c r="R2" s="164">
        <v>43474</v>
      </c>
      <c r="S2" s="164">
        <v>43578</v>
      </c>
      <c r="T2" s="135">
        <v>38</v>
      </c>
      <c r="U2" s="135">
        <v>142</v>
      </c>
      <c r="V2" s="135">
        <v>7920</v>
      </c>
      <c r="W2" s="135">
        <v>55915.199999999997</v>
      </c>
      <c r="X2" s="135">
        <v>780</v>
      </c>
      <c r="Y2" s="135">
        <v>15</v>
      </c>
      <c r="Z2" s="135">
        <v>5506.7999999999993</v>
      </c>
      <c r="AA2" s="135">
        <v>11700</v>
      </c>
      <c r="AB2" s="135">
        <v>583.33333333333337</v>
      </c>
      <c r="AC2" s="135">
        <v>4118.3333333333339</v>
      </c>
      <c r="AD2" s="135">
        <v>82601.999999999985</v>
      </c>
      <c r="AE2" s="135">
        <v>26686.799999999988</v>
      </c>
    </row>
    <row r="3" spans="1:31" x14ac:dyDescent="0.3">
      <c r="A3" s="135">
        <v>347</v>
      </c>
      <c r="B3" s="135" t="s">
        <v>101</v>
      </c>
      <c r="C3" s="135" t="s">
        <v>715</v>
      </c>
      <c r="D3" s="135" t="s">
        <v>716</v>
      </c>
      <c r="E3" s="135">
        <v>25.25</v>
      </c>
      <c r="F3" s="135" t="s">
        <v>243</v>
      </c>
      <c r="G3" s="135">
        <v>24</v>
      </c>
      <c r="H3" s="135">
        <v>30</v>
      </c>
      <c r="I3" s="135">
        <v>38.5</v>
      </c>
      <c r="J3" s="135">
        <f t="shared" ref="J3:J66" si="0">G3+H3/60+I3/3600</f>
        <v>24.510694444444443</v>
      </c>
      <c r="K3" s="135" t="s">
        <v>244</v>
      </c>
      <c r="L3" s="135">
        <v>91</v>
      </c>
      <c r="M3" s="135">
        <v>27</v>
      </c>
      <c r="N3" s="135">
        <v>16.2</v>
      </c>
      <c r="O3" s="135">
        <f t="shared" ref="O3:O66" si="1">L3+M3/60+N3/3600</f>
        <v>91.454499999999996</v>
      </c>
      <c r="P3" s="135">
        <v>35</v>
      </c>
      <c r="Q3" s="164">
        <v>43439</v>
      </c>
      <c r="R3" s="164">
        <v>43478</v>
      </c>
      <c r="S3" s="164">
        <v>43580</v>
      </c>
      <c r="T3" s="135">
        <v>39</v>
      </c>
      <c r="U3" s="135">
        <v>141</v>
      </c>
      <c r="V3" s="135">
        <v>8115</v>
      </c>
      <c r="W3" s="135">
        <v>57291.9</v>
      </c>
      <c r="X3" s="135">
        <v>840</v>
      </c>
      <c r="Y3" s="135">
        <v>15</v>
      </c>
      <c r="Z3" s="135">
        <v>5930.4</v>
      </c>
      <c r="AA3" s="135">
        <v>12600</v>
      </c>
      <c r="AB3" s="135">
        <v>773.68421052631572</v>
      </c>
      <c r="AC3" s="135">
        <v>5462.2105263157891</v>
      </c>
      <c r="AD3" s="135">
        <v>88956</v>
      </c>
      <c r="AE3" s="135">
        <v>31664.1</v>
      </c>
    </row>
    <row r="4" spans="1:31" s="134" customFormat="1" x14ac:dyDescent="0.3">
      <c r="A4" s="135">
        <v>348</v>
      </c>
      <c r="B4" s="135" t="s">
        <v>101</v>
      </c>
      <c r="C4" s="135" t="s">
        <v>715</v>
      </c>
      <c r="D4" s="135" t="s">
        <v>716</v>
      </c>
      <c r="E4" s="135">
        <v>25.24</v>
      </c>
      <c r="F4" s="135" t="s">
        <v>246</v>
      </c>
      <c r="G4" s="135">
        <v>24</v>
      </c>
      <c r="H4" s="135">
        <v>30</v>
      </c>
      <c r="I4" s="135">
        <v>33</v>
      </c>
      <c r="J4" s="135">
        <f t="shared" si="0"/>
        <v>24.509166666666665</v>
      </c>
      <c r="K4" s="135" t="s">
        <v>247</v>
      </c>
      <c r="L4" s="135">
        <v>91</v>
      </c>
      <c r="M4" s="135">
        <v>12</v>
      </c>
      <c r="N4" s="135">
        <v>40.299999999999997</v>
      </c>
      <c r="O4" s="135">
        <f t="shared" si="1"/>
        <v>91.211194444444445</v>
      </c>
      <c r="P4" s="135">
        <v>35</v>
      </c>
      <c r="Q4" s="164">
        <v>43432</v>
      </c>
      <c r="R4" s="164">
        <v>43469</v>
      </c>
      <c r="S4" s="164">
        <v>43573</v>
      </c>
      <c r="T4" s="135">
        <v>37</v>
      </c>
      <c r="U4" s="135">
        <v>141</v>
      </c>
      <c r="V4" s="135">
        <v>7890</v>
      </c>
      <c r="W4" s="135">
        <v>55703.399999999994</v>
      </c>
      <c r="X4" s="135">
        <v>780</v>
      </c>
      <c r="Y4" s="135">
        <v>14.5</v>
      </c>
      <c r="Z4" s="135">
        <v>5506.7999999999993</v>
      </c>
      <c r="AA4" s="135">
        <v>11310</v>
      </c>
      <c r="AB4" s="135">
        <v>630</v>
      </c>
      <c r="AC4" s="135">
        <v>4447.8</v>
      </c>
      <c r="AD4" s="135">
        <v>79848.599999999991</v>
      </c>
      <c r="AE4" s="135">
        <v>24145.199999999997</v>
      </c>
    </row>
    <row r="5" spans="1:31" x14ac:dyDescent="0.3">
      <c r="A5" s="135">
        <v>349</v>
      </c>
      <c r="B5" s="135" t="s">
        <v>101</v>
      </c>
      <c r="C5" s="135" t="s">
        <v>715</v>
      </c>
      <c r="D5" s="135" t="s">
        <v>716</v>
      </c>
      <c r="E5" s="135">
        <v>25.22</v>
      </c>
      <c r="F5" s="135" t="s">
        <v>249</v>
      </c>
      <c r="G5" s="135">
        <v>24</v>
      </c>
      <c r="H5" s="135">
        <v>30</v>
      </c>
      <c r="I5" s="135">
        <v>41.9</v>
      </c>
      <c r="J5" s="135">
        <f t="shared" si="0"/>
        <v>24.511638888888889</v>
      </c>
      <c r="K5" s="135" t="s">
        <v>250</v>
      </c>
      <c r="L5" s="135">
        <v>91</v>
      </c>
      <c r="M5" s="135">
        <v>12</v>
      </c>
      <c r="N5" s="135">
        <v>39.5</v>
      </c>
      <c r="O5" s="135">
        <f t="shared" si="1"/>
        <v>91.210972222222225</v>
      </c>
      <c r="P5" s="135">
        <v>35</v>
      </c>
      <c r="Q5" s="164">
        <v>43438</v>
      </c>
      <c r="R5" s="164">
        <v>43474</v>
      </c>
      <c r="S5" s="164">
        <v>43578</v>
      </c>
      <c r="T5" s="135">
        <v>36</v>
      </c>
      <c r="U5" s="135">
        <v>140</v>
      </c>
      <c r="V5" s="135">
        <v>7470</v>
      </c>
      <c r="W5" s="135">
        <v>52738.2</v>
      </c>
      <c r="X5" s="135">
        <v>840</v>
      </c>
      <c r="Y5" s="135">
        <v>15</v>
      </c>
      <c r="Z5" s="135">
        <v>5930.4</v>
      </c>
      <c r="AA5" s="135">
        <v>12600</v>
      </c>
      <c r="AB5" s="135">
        <v>700</v>
      </c>
      <c r="AC5" s="135">
        <v>4942</v>
      </c>
      <c r="AD5" s="135">
        <v>88956</v>
      </c>
      <c r="AE5" s="135">
        <v>36217.800000000003</v>
      </c>
    </row>
    <row r="6" spans="1:31" s="134" customFormat="1" x14ac:dyDescent="0.3">
      <c r="A6" s="135">
        <v>350</v>
      </c>
      <c r="B6" s="135" t="s">
        <v>101</v>
      </c>
      <c r="C6" s="135" t="s">
        <v>715</v>
      </c>
      <c r="D6" s="135" t="s">
        <v>716</v>
      </c>
      <c r="E6" s="135">
        <v>25.21</v>
      </c>
      <c r="F6" s="135" t="s">
        <v>252</v>
      </c>
      <c r="G6" s="135">
        <v>24</v>
      </c>
      <c r="H6" s="135">
        <v>30</v>
      </c>
      <c r="I6" s="135">
        <v>42</v>
      </c>
      <c r="J6" s="135">
        <f t="shared" si="0"/>
        <v>24.511666666666667</v>
      </c>
      <c r="K6" s="135" t="s">
        <v>253</v>
      </c>
      <c r="L6" s="135">
        <v>91</v>
      </c>
      <c r="M6" s="135">
        <v>12</v>
      </c>
      <c r="N6" s="135">
        <v>38</v>
      </c>
      <c r="O6" s="135">
        <f t="shared" si="1"/>
        <v>91.210555555555558</v>
      </c>
      <c r="P6" s="135">
        <v>35</v>
      </c>
      <c r="Q6" s="164">
        <v>43435</v>
      </c>
      <c r="R6" s="164">
        <v>43471</v>
      </c>
      <c r="S6" s="164">
        <v>43575</v>
      </c>
      <c r="T6" s="135">
        <v>36</v>
      </c>
      <c r="U6" s="135">
        <v>140</v>
      </c>
      <c r="V6" s="135">
        <v>7670</v>
      </c>
      <c r="W6" s="135">
        <v>54150.2</v>
      </c>
      <c r="X6" s="135">
        <v>820</v>
      </c>
      <c r="Y6" s="135">
        <v>15</v>
      </c>
      <c r="Z6" s="135">
        <v>5789.2</v>
      </c>
      <c r="AA6" s="135">
        <v>12300</v>
      </c>
      <c r="AB6" s="135">
        <v>658.82352941176475</v>
      </c>
      <c r="AC6" s="135">
        <v>4651.2941176470586</v>
      </c>
      <c r="AD6" s="135">
        <v>86838</v>
      </c>
      <c r="AE6" s="135">
        <v>32687.800000000003</v>
      </c>
    </row>
    <row r="7" spans="1:31" x14ac:dyDescent="0.3">
      <c r="A7" s="135">
        <v>351</v>
      </c>
      <c r="B7" s="135" t="s">
        <v>101</v>
      </c>
      <c r="C7" s="135" t="s">
        <v>715</v>
      </c>
      <c r="D7" s="135" t="s">
        <v>716</v>
      </c>
      <c r="E7" s="135">
        <v>25.17</v>
      </c>
      <c r="F7" s="135" t="s">
        <v>255</v>
      </c>
      <c r="G7" s="135">
        <v>24</v>
      </c>
      <c r="H7" s="135">
        <v>30</v>
      </c>
      <c r="I7" s="135">
        <v>44.9</v>
      </c>
      <c r="J7" s="135">
        <f t="shared" si="0"/>
        <v>24.512472222222222</v>
      </c>
      <c r="K7" s="135" t="s">
        <v>256</v>
      </c>
      <c r="L7" s="135">
        <v>91</v>
      </c>
      <c r="M7" s="135">
        <v>12</v>
      </c>
      <c r="N7" s="135">
        <v>20.7</v>
      </c>
      <c r="O7" s="135">
        <f t="shared" si="1"/>
        <v>91.205750000000009</v>
      </c>
      <c r="P7" s="135">
        <v>35</v>
      </c>
      <c r="Q7" s="164">
        <v>43430</v>
      </c>
      <c r="R7" s="164">
        <v>43467</v>
      </c>
      <c r="S7" s="164">
        <v>43571</v>
      </c>
      <c r="T7" s="135">
        <v>37</v>
      </c>
      <c r="U7" s="135">
        <v>141</v>
      </c>
      <c r="V7" s="135">
        <v>7720</v>
      </c>
      <c r="W7" s="135">
        <v>54503.200000000004</v>
      </c>
      <c r="X7" s="135">
        <v>860</v>
      </c>
      <c r="Y7" s="135">
        <v>15</v>
      </c>
      <c r="Z7" s="135">
        <v>6071.6</v>
      </c>
      <c r="AA7" s="135">
        <v>12900</v>
      </c>
      <c r="AB7" s="135">
        <v>700</v>
      </c>
      <c r="AC7" s="135">
        <v>4942</v>
      </c>
      <c r="AD7" s="135">
        <v>91074</v>
      </c>
      <c r="AE7" s="135">
        <v>36570.799999999996</v>
      </c>
    </row>
    <row r="8" spans="1:31" s="134" customFormat="1" x14ac:dyDescent="0.3">
      <c r="A8" s="135">
        <v>352</v>
      </c>
      <c r="B8" s="135" t="s">
        <v>101</v>
      </c>
      <c r="C8" s="135" t="s">
        <v>715</v>
      </c>
      <c r="D8" s="135" t="s">
        <v>716</v>
      </c>
      <c r="E8" s="135">
        <v>25.14</v>
      </c>
      <c r="F8" s="135" t="s">
        <v>258</v>
      </c>
      <c r="G8" s="135">
        <v>24</v>
      </c>
      <c r="H8" s="135">
        <v>30</v>
      </c>
      <c r="I8" s="135">
        <v>41.6</v>
      </c>
      <c r="J8" s="135">
        <f t="shared" si="0"/>
        <v>24.511555555555557</v>
      </c>
      <c r="K8" s="135" t="s">
        <v>259</v>
      </c>
      <c r="L8" s="135">
        <v>91</v>
      </c>
      <c r="M8" s="135">
        <v>12</v>
      </c>
      <c r="N8" s="135">
        <v>37.799999999999997</v>
      </c>
      <c r="O8" s="135">
        <f t="shared" si="1"/>
        <v>91.210499999999996</v>
      </c>
      <c r="P8" s="135">
        <v>35</v>
      </c>
      <c r="Q8" s="164">
        <v>43429</v>
      </c>
      <c r="R8" s="164">
        <v>43469</v>
      </c>
      <c r="S8" s="164">
        <v>43570</v>
      </c>
      <c r="T8" s="135">
        <v>40</v>
      </c>
      <c r="U8" s="135">
        <v>141</v>
      </c>
      <c r="V8" s="135">
        <v>7565</v>
      </c>
      <c r="W8" s="135">
        <v>53408.899999999994</v>
      </c>
      <c r="X8" s="135">
        <v>780</v>
      </c>
      <c r="Y8" s="135">
        <v>15</v>
      </c>
      <c r="Z8" s="135">
        <v>5506.7999999999993</v>
      </c>
      <c r="AA8" s="135">
        <v>11700</v>
      </c>
      <c r="AB8" s="135">
        <v>770</v>
      </c>
      <c r="AC8" s="135">
        <v>5436.2</v>
      </c>
      <c r="AD8" s="135">
        <v>82601.999999999985</v>
      </c>
      <c r="AE8" s="135">
        <v>29193.099999999991</v>
      </c>
    </row>
    <row r="9" spans="1:31" x14ac:dyDescent="0.3">
      <c r="A9" s="135">
        <v>353</v>
      </c>
      <c r="B9" s="135" t="s">
        <v>101</v>
      </c>
      <c r="C9" s="135" t="s">
        <v>715</v>
      </c>
      <c r="D9" s="135" t="s">
        <v>716</v>
      </c>
      <c r="E9" s="135">
        <v>25.13</v>
      </c>
      <c r="F9" s="135" t="s">
        <v>261</v>
      </c>
      <c r="G9" s="135">
        <v>24</v>
      </c>
      <c r="H9" s="135">
        <v>30</v>
      </c>
      <c r="I9" s="135">
        <v>39.6</v>
      </c>
      <c r="J9" s="135">
        <f t="shared" si="0"/>
        <v>24.510999999999999</v>
      </c>
      <c r="K9" s="135" t="s">
        <v>262</v>
      </c>
      <c r="L9" s="135">
        <v>91</v>
      </c>
      <c r="M9" s="135">
        <v>27</v>
      </c>
      <c r="N9" s="135">
        <v>15.5</v>
      </c>
      <c r="O9" s="135">
        <f t="shared" si="1"/>
        <v>91.454305555555564</v>
      </c>
      <c r="P9" s="135">
        <v>35</v>
      </c>
      <c r="Q9" s="164">
        <v>43435</v>
      </c>
      <c r="R9" s="164">
        <v>43471</v>
      </c>
      <c r="S9" s="164">
        <v>43575</v>
      </c>
      <c r="T9" s="135">
        <v>36</v>
      </c>
      <c r="U9" s="135">
        <v>140</v>
      </c>
      <c r="V9" s="135">
        <v>7060</v>
      </c>
      <c r="W9" s="135">
        <v>49843.6</v>
      </c>
      <c r="X9" s="135">
        <v>820</v>
      </c>
      <c r="Y9" s="135">
        <v>15</v>
      </c>
      <c r="Z9" s="135">
        <v>5789.2</v>
      </c>
      <c r="AA9" s="135">
        <v>12300</v>
      </c>
      <c r="AB9" s="135">
        <v>608.695652173913</v>
      </c>
      <c r="AC9" s="135">
        <v>4297.391304347826</v>
      </c>
      <c r="AD9" s="135">
        <v>86838</v>
      </c>
      <c r="AE9" s="135">
        <v>36994.400000000001</v>
      </c>
    </row>
    <row r="10" spans="1:31" s="134" customFormat="1" x14ac:dyDescent="0.3">
      <c r="A10" s="135">
        <v>354</v>
      </c>
      <c r="B10" s="135" t="s">
        <v>101</v>
      </c>
      <c r="C10" s="135" t="s">
        <v>715</v>
      </c>
      <c r="D10" s="135" t="s">
        <v>716</v>
      </c>
      <c r="E10" s="135">
        <v>25.1</v>
      </c>
      <c r="F10" s="135" t="s">
        <v>243</v>
      </c>
      <c r="G10" s="135">
        <v>24</v>
      </c>
      <c r="H10" s="135">
        <v>30</v>
      </c>
      <c r="I10" s="135">
        <v>38.5</v>
      </c>
      <c r="J10" s="135">
        <f t="shared" si="0"/>
        <v>24.510694444444443</v>
      </c>
      <c r="K10" s="135" t="s">
        <v>264</v>
      </c>
      <c r="L10" s="135">
        <v>91</v>
      </c>
      <c r="M10" s="135">
        <v>27</v>
      </c>
      <c r="N10" s="135">
        <v>16.399999999999999</v>
      </c>
      <c r="O10" s="135">
        <f t="shared" si="1"/>
        <v>91.454555555555558</v>
      </c>
      <c r="P10" s="135">
        <v>35</v>
      </c>
      <c r="Q10" s="164">
        <v>43428</v>
      </c>
      <c r="R10" s="164">
        <v>43466</v>
      </c>
      <c r="S10" s="164">
        <v>43574</v>
      </c>
      <c r="T10" s="135">
        <v>38</v>
      </c>
      <c r="U10" s="135">
        <v>146</v>
      </c>
      <c r="V10" s="135">
        <v>6380</v>
      </c>
      <c r="W10" s="135">
        <v>45042.799999999996</v>
      </c>
      <c r="X10" s="135">
        <v>840</v>
      </c>
      <c r="Y10" s="135">
        <v>15</v>
      </c>
      <c r="Z10" s="135">
        <v>5930.4</v>
      </c>
      <c r="AA10" s="135">
        <v>12600</v>
      </c>
      <c r="AB10" s="135">
        <v>746.66666666666663</v>
      </c>
      <c r="AC10" s="135">
        <v>5271.4666666666662</v>
      </c>
      <c r="AD10" s="135">
        <v>88956</v>
      </c>
      <c r="AE10" s="135">
        <v>43913.200000000004</v>
      </c>
    </row>
    <row r="11" spans="1:31" x14ac:dyDescent="0.3">
      <c r="A11" s="135">
        <v>355</v>
      </c>
      <c r="B11" s="135" t="s">
        <v>101</v>
      </c>
      <c r="C11" s="135" t="s">
        <v>715</v>
      </c>
      <c r="D11" s="135" t="s">
        <v>716</v>
      </c>
      <c r="E11" s="135">
        <v>25.09</v>
      </c>
      <c r="F11" s="135" t="s">
        <v>266</v>
      </c>
      <c r="G11" s="135">
        <v>24</v>
      </c>
      <c r="H11" s="135">
        <v>30</v>
      </c>
      <c r="I11" s="135">
        <v>50.3</v>
      </c>
      <c r="J11" s="135">
        <f t="shared" si="0"/>
        <v>24.513972222222222</v>
      </c>
      <c r="K11" s="135" t="s">
        <v>267</v>
      </c>
      <c r="L11" s="135">
        <v>91</v>
      </c>
      <c r="M11" s="135">
        <v>12</v>
      </c>
      <c r="N11" s="135">
        <v>19.7</v>
      </c>
      <c r="O11" s="135">
        <f t="shared" si="1"/>
        <v>91.205472222222227</v>
      </c>
      <c r="P11" s="135">
        <v>35</v>
      </c>
      <c r="Q11" s="164">
        <v>43427</v>
      </c>
      <c r="R11" s="164">
        <v>43465</v>
      </c>
      <c r="S11" s="164">
        <v>43568</v>
      </c>
      <c r="T11" s="135">
        <v>38</v>
      </c>
      <c r="U11" s="135">
        <v>141</v>
      </c>
      <c r="V11" s="135">
        <v>6910</v>
      </c>
      <c r="W11" s="135">
        <v>48784.6</v>
      </c>
      <c r="X11" s="135">
        <v>840</v>
      </c>
      <c r="Y11" s="135">
        <v>15</v>
      </c>
      <c r="Z11" s="135">
        <v>5930.4</v>
      </c>
      <c r="AA11" s="135">
        <v>12600</v>
      </c>
      <c r="AB11" s="135">
        <v>636.36363636363637</v>
      </c>
      <c r="AC11" s="135">
        <v>4492.727272727273</v>
      </c>
      <c r="AD11" s="135">
        <v>88956</v>
      </c>
      <c r="AE11" s="135">
        <v>40171.4</v>
      </c>
    </row>
    <row r="12" spans="1:31" s="134" customFormat="1" x14ac:dyDescent="0.3">
      <c r="A12" s="135">
        <v>356</v>
      </c>
      <c r="B12" s="135" t="s">
        <v>101</v>
      </c>
      <c r="C12" s="135" t="s">
        <v>715</v>
      </c>
      <c r="D12" s="135" t="s">
        <v>716</v>
      </c>
      <c r="E12" s="135">
        <v>25.08</v>
      </c>
      <c r="F12" s="135" t="s">
        <v>269</v>
      </c>
      <c r="G12" s="135">
        <v>24</v>
      </c>
      <c r="H12" s="135">
        <v>30</v>
      </c>
      <c r="I12" s="135">
        <v>30.6</v>
      </c>
      <c r="J12" s="135">
        <f t="shared" si="0"/>
        <v>24.508500000000002</v>
      </c>
      <c r="K12" s="135" t="s">
        <v>270</v>
      </c>
      <c r="L12" s="135">
        <v>91</v>
      </c>
      <c r="M12" s="135">
        <v>12</v>
      </c>
      <c r="N12" s="135">
        <v>29.4</v>
      </c>
      <c r="O12" s="135">
        <f t="shared" si="1"/>
        <v>91.208166666666671</v>
      </c>
      <c r="P12" s="135">
        <v>35</v>
      </c>
      <c r="Q12" s="164">
        <v>43432</v>
      </c>
      <c r="R12" s="164">
        <v>43474</v>
      </c>
      <c r="S12" s="164">
        <v>43573</v>
      </c>
      <c r="T12" s="135">
        <v>42</v>
      </c>
      <c r="U12" s="135">
        <v>141</v>
      </c>
      <c r="V12" s="135">
        <v>6460</v>
      </c>
      <c r="W12" s="135">
        <v>45607.6</v>
      </c>
      <c r="X12" s="135">
        <v>820</v>
      </c>
      <c r="Y12" s="135">
        <v>14.5</v>
      </c>
      <c r="Z12" s="135">
        <v>5789.2</v>
      </c>
      <c r="AA12" s="135">
        <v>11890</v>
      </c>
      <c r="AB12" s="135">
        <v>642.35294117647049</v>
      </c>
      <c r="AC12" s="135">
        <v>4535.0117647058823</v>
      </c>
      <c r="AD12" s="135">
        <v>83943.4</v>
      </c>
      <c r="AE12" s="135">
        <v>38335.799999999996</v>
      </c>
    </row>
    <row r="13" spans="1:31" x14ac:dyDescent="0.3">
      <c r="A13" s="135">
        <v>357</v>
      </c>
      <c r="B13" s="135" t="s">
        <v>101</v>
      </c>
      <c r="C13" s="135" t="s">
        <v>715</v>
      </c>
      <c r="D13" s="135" t="s">
        <v>716</v>
      </c>
      <c r="E13" s="135">
        <v>25.07</v>
      </c>
      <c r="F13" s="135" t="s">
        <v>272</v>
      </c>
      <c r="G13" s="135">
        <v>24</v>
      </c>
      <c r="H13" s="135">
        <v>30</v>
      </c>
      <c r="I13" s="135">
        <v>29.5</v>
      </c>
      <c r="J13" s="135">
        <f t="shared" si="0"/>
        <v>24.508194444444445</v>
      </c>
      <c r="K13" s="135" t="s">
        <v>273</v>
      </c>
      <c r="L13" s="135">
        <v>91</v>
      </c>
      <c r="M13" s="135">
        <v>12</v>
      </c>
      <c r="N13" s="135">
        <v>30</v>
      </c>
      <c r="O13" s="135">
        <f t="shared" si="1"/>
        <v>91.208333333333343</v>
      </c>
      <c r="P13" s="135">
        <v>35</v>
      </c>
      <c r="Q13" s="164">
        <v>43431</v>
      </c>
      <c r="R13" s="164">
        <v>43473</v>
      </c>
      <c r="S13" s="164">
        <v>43572</v>
      </c>
      <c r="T13" s="135">
        <v>42</v>
      </c>
      <c r="U13" s="135">
        <v>141</v>
      </c>
      <c r="V13" s="135">
        <v>6470</v>
      </c>
      <c r="W13" s="135">
        <v>45678.2</v>
      </c>
      <c r="X13" s="135">
        <v>880</v>
      </c>
      <c r="Y13" s="135">
        <v>15</v>
      </c>
      <c r="Z13" s="135">
        <v>6212.8</v>
      </c>
      <c r="AA13" s="135">
        <v>13200</v>
      </c>
      <c r="AB13" s="135">
        <v>805</v>
      </c>
      <c r="AC13" s="135">
        <v>5683.3</v>
      </c>
      <c r="AD13" s="135">
        <v>93192</v>
      </c>
      <c r="AE13" s="135">
        <v>47513.8</v>
      </c>
    </row>
    <row r="14" spans="1:31" s="134" customFormat="1" x14ac:dyDescent="0.3">
      <c r="A14" s="135">
        <v>358</v>
      </c>
      <c r="B14" s="135" t="s">
        <v>101</v>
      </c>
      <c r="C14" s="135" t="s">
        <v>715</v>
      </c>
      <c r="D14" s="135" t="s">
        <v>716</v>
      </c>
      <c r="E14" s="135">
        <v>25.06</v>
      </c>
      <c r="F14" s="135" t="s">
        <v>275</v>
      </c>
      <c r="G14" s="135">
        <v>24</v>
      </c>
      <c r="H14" s="135">
        <v>30</v>
      </c>
      <c r="I14" s="135">
        <v>36.1</v>
      </c>
      <c r="J14" s="135">
        <f t="shared" si="0"/>
        <v>24.510027777777779</v>
      </c>
      <c r="K14" s="135" t="s">
        <v>276</v>
      </c>
      <c r="L14" s="135">
        <v>91</v>
      </c>
      <c r="M14" s="135">
        <v>27</v>
      </c>
      <c r="N14" s="135">
        <v>16.8</v>
      </c>
      <c r="O14" s="135">
        <f t="shared" si="1"/>
        <v>91.454666666666668</v>
      </c>
      <c r="P14" s="135">
        <v>35</v>
      </c>
      <c r="Q14" s="164">
        <v>43431</v>
      </c>
      <c r="R14" s="164">
        <v>43473</v>
      </c>
      <c r="S14" s="164">
        <v>43571</v>
      </c>
      <c r="T14" s="135">
        <v>42</v>
      </c>
      <c r="U14" s="135">
        <v>140</v>
      </c>
      <c r="V14" s="135">
        <v>6920</v>
      </c>
      <c r="W14" s="135">
        <v>48855.200000000004</v>
      </c>
      <c r="X14" s="135">
        <v>820</v>
      </c>
      <c r="Y14" s="135">
        <v>15</v>
      </c>
      <c r="Z14" s="135">
        <v>5789.2</v>
      </c>
      <c r="AA14" s="135">
        <v>12300</v>
      </c>
      <c r="AB14" s="135">
        <v>905.88235294117646</v>
      </c>
      <c r="AC14" s="135">
        <v>6395.5294117647054</v>
      </c>
      <c r="AD14" s="135">
        <v>86838</v>
      </c>
      <c r="AE14" s="135">
        <v>37982.799999999996</v>
      </c>
    </row>
    <row r="15" spans="1:31" x14ac:dyDescent="0.3">
      <c r="A15" s="135">
        <v>371</v>
      </c>
      <c r="B15" s="135" t="s">
        <v>101</v>
      </c>
      <c r="C15" s="135" t="s">
        <v>102</v>
      </c>
      <c r="D15" s="135" t="s">
        <v>98</v>
      </c>
      <c r="E15" s="135">
        <v>29.23</v>
      </c>
      <c r="F15" s="135" t="s">
        <v>161</v>
      </c>
      <c r="G15" s="135">
        <v>24</v>
      </c>
      <c r="H15" s="135">
        <v>32</v>
      </c>
      <c r="I15" s="135">
        <v>48.8</v>
      </c>
      <c r="J15" s="135">
        <f t="shared" si="0"/>
        <v>24.546888888888891</v>
      </c>
      <c r="K15" s="135" t="s">
        <v>162</v>
      </c>
      <c r="L15" s="135">
        <v>91</v>
      </c>
      <c r="M15" s="135">
        <v>30</v>
      </c>
      <c r="N15" s="135">
        <v>26.2</v>
      </c>
      <c r="O15" s="135">
        <f t="shared" si="1"/>
        <v>91.507277777777773</v>
      </c>
      <c r="P15" s="135">
        <v>35</v>
      </c>
      <c r="Q15" s="164">
        <v>43433</v>
      </c>
      <c r="R15" s="164">
        <v>43471</v>
      </c>
      <c r="S15" s="164">
        <v>43569</v>
      </c>
      <c r="T15" s="135">
        <v>38</v>
      </c>
      <c r="U15" s="135">
        <v>136</v>
      </c>
      <c r="V15" s="135">
        <v>7770</v>
      </c>
      <c r="W15" s="135">
        <v>54856.2</v>
      </c>
      <c r="X15" s="135">
        <v>840</v>
      </c>
      <c r="Y15" s="135">
        <v>14</v>
      </c>
      <c r="Z15" s="135">
        <v>5930.4</v>
      </c>
      <c r="AA15" s="135">
        <v>11760</v>
      </c>
      <c r="AB15" s="135">
        <v>700</v>
      </c>
      <c r="AC15" s="135">
        <v>4942</v>
      </c>
      <c r="AD15" s="135">
        <v>83025.599999999991</v>
      </c>
      <c r="AE15" s="135">
        <v>28169.399999999994</v>
      </c>
    </row>
    <row r="16" spans="1:31" s="134" customFormat="1" x14ac:dyDescent="0.3">
      <c r="A16" s="135">
        <v>372</v>
      </c>
      <c r="B16" s="135" t="s">
        <v>101</v>
      </c>
      <c r="C16" s="135" t="s">
        <v>102</v>
      </c>
      <c r="D16" s="135" t="s">
        <v>98</v>
      </c>
      <c r="E16" s="135">
        <v>29.24</v>
      </c>
      <c r="F16" s="135" t="s">
        <v>163</v>
      </c>
      <c r="G16" s="135">
        <v>24</v>
      </c>
      <c r="H16" s="135">
        <v>32</v>
      </c>
      <c r="I16" s="135">
        <v>18.600000000000001</v>
      </c>
      <c r="J16" s="135">
        <f t="shared" si="0"/>
        <v>24.538500000000003</v>
      </c>
      <c r="K16" s="135" t="s">
        <v>164</v>
      </c>
      <c r="L16" s="135">
        <v>91</v>
      </c>
      <c r="M16" s="135">
        <v>29</v>
      </c>
      <c r="N16" s="135">
        <v>54.8</v>
      </c>
      <c r="O16" s="135">
        <f t="shared" si="1"/>
        <v>91.498555555555555</v>
      </c>
      <c r="P16" s="135">
        <v>35</v>
      </c>
      <c r="Q16" s="164">
        <v>43438</v>
      </c>
      <c r="R16" s="164">
        <v>43481</v>
      </c>
      <c r="S16" s="164">
        <v>43573</v>
      </c>
      <c r="T16" s="135">
        <v>43</v>
      </c>
      <c r="U16" s="135">
        <v>135</v>
      </c>
      <c r="V16" s="135">
        <v>7810</v>
      </c>
      <c r="W16" s="135">
        <v>55138.6</v>
      </c>
      <c r="X16" s="135">
        <v>820</v>
      </c>
      <c r="Y16" s="135">
        <v>14</v>
      </c>
      <c r="Z16" s="135">
        <v>5789.2</v>
      </c>
      <c r="AA16" s="135">
        <v>11480</v>
      </c>
      <c r="AB16" s="135">
        <v>770</v>
      </c>
      <c r="AC16" s="135">
        <v>5436.2</v>
      </c>
      <c r="AD16" s="135">
        <v>81048.800000000003</v>
      </c>
      <c r="AE16" s="135">
        <v>25910.200000000004</v>
      </c>
    </row>
    <row r="17" spans="1:31" x14ac:dyDescent="0.3">
      <c r="A17" s="135">
        <v>373</v>
      </c>
      <c r="B17" s="135" t="s">
        <v>101</v>
      </c>
      <c r="C17" s="135" t="s">
        <v>102</v>
      </c>
      <c r="D17" s="135" t="s">
        <v>98</v>
      </c>
      <c r="E17" s="135">
        <v>29.25</v>
      </c>
      <c r="F17" s="135" t="s">
        <v>165</v>
      </c>
      <c r="G17" s="135">
        <v>24</v>
      </c>
      <c r="H17" s="135">
        <v>32</v>
      </c>
      <c r="I17" s="135">
        <v>19.399999999999999</v>
      </c>
      <c r="J17" s="135">
        <f t="shared" si="0"/>
        <v>24.538722222222223</v>
      </c>
      <c r="K17" s="135" t="s">
        <v>166</v>
      </c>
      <c r="L17" s="135">
        <v>91</v>
      </c>
      <c r="M17" s="135">
        <v>29</v>
      </c>
      <c r="N17" s="135">
        <v>51.3</v>
      </c>
      <c r="O17" s="135">
        <f t="shared" si="1"/>
        <v>91.497583333333338</v>
      </c>
      <c r="P17" s="135">
        <v>35</v>
      </c>
      <c r="Q17" s="164">
        <v>43438</v>
      </c>
      <c r="R17" s="164">
        <v>43473</v>
      </c>
      <c r="S17" s="164">
        <v>43572</v>
      </c>
      <c r="T17" s="135">
        <v>35</v>
      </c>
      <c r="U17" s="135">
        <v>134</v>
      </c>
      <c r="V17" s="135">
        <v>7720</v>
      </c>
      <c r="W17" s="135">
        <v>54503.200000000004</v>
      </c>
      <c r="X17" s="135">
        <v>840</v>
      </c>
      <c r="Y17" s="135">
        <v>14</v>
      </c>
      <c r="Z17" s="135">
        <v>5930.4</v>
      </c>
      <c r="AA17" s="135">
        <v>11760</v>
      </c>
      <c r="AB17" s="135">
        <v>728</v>
      </c>
      <c r="AC17" s="135">
        <v>5139.68</v>
      </c>
      <c r="AD17" s="135">
        <v>83025.599999999991</v>
      </c>
      <c r="AE17" s="135">
        <v>28522.399999999987</v>
      </c>
    </row>
    <row r="18" spans="1:31" s="134" customFormat="1" x14ac:dyDescent="0.3">
      <c r="A18" s="135">
        <v>374</v>
      </c>
      <c r="B18" s="135" t="s">
        <v>101</v>
      </c>
      <c r="C18" s="135" t="s">
        <v>102</v>
      </c>
      <c r="D18" s="135" t="s">
        <v>98</v>
      </c>
      <c r="E18" s="135">
        <v>29.26</v>
      </c>
      <c r="F18" s="135" t="s">
        <v>167</v>
      </c>
      <c r="G18" s="135">
        <v>24</v>
      </c>
      <c r="H18" s="135">
        <v>32</v>
      </c>
      <c r="I18" s="135">
        <v>55.9</v>
      </c>
      <c r="J18" s="135">
        <f t="shared" si="0"/>
        <v>24.548861111111112</v>
      </c>
      <c r="K18" s="135" t="s">
        <v>168</v>
      </c>
      <c r="L18" s="135">
        <v>91</v>
      </c>
      <c r="M18" s="135">
        <v>30</v>
      </c>
      <c r="N18" s="135">
        <v>15.5</v>
      </c>
      <c r="O18" s="135">
        <f t="shared" si="1"/>
        <v>91.504305555555561</v>
      </c>
      <c r="P18" s="135">
        <v>35</v>
      </c>
      <c r="Q18" s="164">
        <v>43433</v>
      </c>
      <c r="R18" s="164">
        <v>43471</v>
      </c>
      <c r="S18" s="164">
        <v>43573</v>
      </c>
      <c r="T18" s="135">
        <v>38</v>
      </c>
      <c r="U18" s="135">
        <v>140</v>
      </c>
      <c r="V18" s="135">
        <v>6890</v>
      </c>
      <c r="W18" s="135">
        <v>48643.4</v>
      </c>
      <c r="X18" s="135">
        <v>860</v>
      </c>
      <c r="Y18" s="135">
        <v>14</v>
      </c>
      <c r="Z18" s="135">
        <v>6071.6</v>
      </c>
      <c r="AA18" s="135">
        <v>12040</v>
      </c>
      <c r="AB18" s="135">
        <v>864.70588235294122</v>
      </c>
      <c r="AC18" s="135">
        <v>6104.8235294117649</v>
      </c>
      <c r="AD18" s="135">
        <v>85002.400000000009</v>
      </c>
      <c r="AE18" s="135">
        <v>36359.000000000007</v>
      </c>
    </row>
    <row r="19" spans="1:31" x14ac:dyDescent="0.3">
      <c r="A19" s="135">
        <v>375</v>
      </c>
      <c r="B19" s="135" t="s">
        <v>101</v>
      </c>
      <c r="C19" s="135" t="s">
        <v>102</v>
      </c>
      <c r="D19" s="135" t="s">
        <v>98</v>
      </c>
      <c r="E19" s="135">
        <v>29.1</v>
      </c>
      <c r="F19" s="135" t="s">
        <v>169</v>
      </c>
      <c r="G19" s="135">
        <v>24</v>
      </c>
      <c r="H19" s="135">
        <v>32</v>
      </c>
      <c r="I19" s="135">
        <v>52.6</v>
      </c>
      <c r="J19" s="135">
        <f t="shared" si="0"/>
        <v>24.547944444444447</v>
      </c>
      <c r="K19" s="135" t="s">
        <v>170</v>
      </c>
      <c r="L19" s="135">
        <v>91</v>
      </c>
      <c r="M19" s="135">
        <v>30</v>
      </c>
      <c r="N19" s="135">
        <v>20.3</v>
      </c>
      <c r="O19" s="135">
        <f t="shared" si="1"/>
        <v>91.505638888888882</v>
      </c>
      <c r="P19" s="135">
        <v>35</v>
      </c>
      <c r="Q19" s="164">
        <v>43437</v>
      </c>
      <c r="R19" s="164">
        <v>43480</v>
      </c>
      <c r="S19" s="164">
        <v>43592</v>
      </c>
      <c r="T19" s="135">
        <v>43</v>
      </c>
      <c r="U19" s="135">
        <v>155</v>
      </c>
      <c r="V19" s="135">
        <v>6940</v>
      </c>
      <c r="W19" s="135">
        <v>48996.399999999994</v>
      </c>
      <c r="X19" s="135">
        <v>1120</v>
      </c>
      <c r="Y19" s="135">
        <v>13</v>
      </c>
      <c r="Z19" s="135">
        <v>7907.2</v>
      </c>
      <c r="AA19" s="135">
        <v>14560</v>
      </c>
      <c r="AB19" s="135">
        <v>1092</v>
      </c>
      <c r="AC19" s="135">
        <v>7709.5199999999995</v>
      </c>
      <c r="AD19" s="135">
        <v>102793.59999999999</v>
      </c>
      <c r="AE19" s="135">
        <v>53797.2</v>
      </c>
    </row>
    <row r="20" spans="1:31" s="134" customFormat="1" x14ac:dyDescent="0.3">
      <c r="A20" s="135">
        <v>376</v>
      </c>
      <c r="B20" s="135" t="s">
        <v>101</v>
      </c>
      <c r="C20" s="135" t="s">
        <v>102</v>
      </c>
      <c r="D20" s="135" t="s">
        <v>98</v>
      </c>
      <c r="E20" s="135">
        <v>29.11</v>
      </c>
      <c r="F20" s="135" t="s">
        <v>173</v>
      </c>
      <c r="G20" s="135">
        <v>24</v>
      </c>
      <c r="H20" s="135">
        <v>33</v>
      </c>
      <c r="I20" s="135">
        <v>7</v>
      </c>
      <c r="J20" s="135">
        <f t="shared" si="0"/>
        <v>24.551944444444445</v>
      </c>
      <c r="K20" s="135" t="s">
        <v>174</v>
      </c>
      <c r="L20" s="135">
        <v>91</v>
      </c>
      <c r="M20" s="135">
        <v>29</v>
      </c>
      <c r="N20" s="135">
        <v>29.3</v>
      </c>
      <c r="O20" s="135">
        <f t="shared" si="1"/>
        <v>91.491472222222228</v>
      </c>
      <c r="P20" s="135">
        <v>35</v>
      </c>
      <c r="Q20" s="164">
        <v>43433</v>
      </c>
      <c r="R20" s="164">
        <v>43467</v>
      </c>
      <c r="S20" s="164">
        <v>43591</v>
      </c>
      <c r="T20" s="135">
        <v>34</v>
      </c>
      <c r="U20" s="135">
        <v>158</v>
      </c>
      <c r="V20" s="135">
        <v>7970</v>
      </c>
      <c r="W20" s="135">
        <v>56268.2</v>
      </c>
      <c r="X20" s="135">
        <v>1080</v>
      </c>
      <c r="Y20" s="135">
        <v>13</v>
      </c>
      <c r="Z20" s="135">
        <v>7624.8</v>
      </c>
      <c r="AA20" s="135">
        <v>14040</v>
      </c>
      <c r="AB20" s="135">
        <v>1050</v>
      </c>
      <c r="AC20" s="135">
        <v>7413</v>
      </c>
      <c r="AD20" s="135">
        <v>99122.400000000009</v>
      </c>
      <c r="AE20" s="135">
        <v>42854.200000000012</v>
      </c>
    </row>
    <row r="21" spans="1:31" x14ac:dyDescent="0.3">
      <c r="A21" s="135">
        <v>377</v>
      </c>
      <c r="B21" s="135" t="s">
        <v>101</v>
      </c>
      <c r="C21" s="135" t="s">
        <v>102</v>
      </c>
      <c r="D21" s="135" t="s">
        <v>98</v>
      </c>
      <c r="E21" s="135">
        <v>29.01</v>
      </c>
      <c r="F21" s="135" t="s">
        <v>175</v>
      </c>
      <c r="G21" s="135">
        <v>24</v>
      </c>
      <c r="H21" s="135">
        <v>33</v>
      </c>
      <c r="I21" s="135">
        <v>10.4</v>
      </c>
      <c r="J21" s="135">
        <f t="shared" si="0"/>
        <v>24.552888888888891</v>
      </c>
      <c r="K21" s="135" t="s">
        <v>176</v>
      </c>
      <c r="L21" s="135">
        <v>91</v>
      </c>
      <c r="M21" s="135">
        <v>29</v>
      </c>
      <c r="N21" s="135">
        <v>40.5</v>
      </c>
      <c r="O21" s="135">
        <f t="shared" si="1"/>
        <v>91.494583333333338</v>
      </c>
      <c r="P21" s="135">
        <v>35</v>
      </c>
      <c r="Q21" s="164">
        <v>43433</v>
      </c>
      <c r="R21" s="164">
        <v>43470</v>
      </c>
      <c r="S21" s="164">
        <v>43571</v>
      </c>
      <c r="T21" s="135">
        <v>37</v>
      </c>
      <c r="U21" s="135">
        <v>138</v>
      </c>
      <c r="V21" s="135">
        <v>6655</v>
      </c>
      <c r="W21" s="135">
        <v>46984.299999999996</v>
      </c>
      <c r="X21" s="135">
        <v>840</v>
      </c>
      <c r="Y21" s="135">
        <v>15.5</v>
      </c>
      <c r="Z21" s="135">
        <v>5930.4</v>
      </c>
      <c r="AA21" s="135">
        <v>13020</v>
      </c>
      <c r="AB21" s="135">
        <v>630</v>
      </c>
      <c r="AC21" s="135">
        <v>4447.8</v>
      </c>
      <c r="AD21" s="135">
        <v>91921.2</v>
      </c>
      <c r="AE21" s="135">
        <v>44936.9</v>
      </c>
    </row>
    <row r="22" spans="1:31" s="134" customFormat="1" x14ac:dyDescent="0.3">
      <c r="A22" s="135">
        <v>378</v>
      </c>
      <c r="B22" s="135" t="s">
        <v>101</v>
      </c>
      <c r="C22" s="135" t="s">
        <v>102</v>
      </c>
      <c r="D22" s="135" t="s">
        <v>98</v>
      </c>
      <c r="E22" s="135">
        <v>29.02</v>
      </c>
      <c r="F22" s="135" t="s">
        <v>177</v>
      </c>
      <c r="G22" s="135">
        <v>24</v>
      </c>
      <c r="H22" s="135">
        <v>33</v>
      </c>
      <c r="I22" s="135">
        <v>11.1</v>
      </c>
      <c r="J22" s="135">
        <f t="shared" si="0"/>
        <v>24.553083333333333</v>
      </c>
      <c r="K22" s="135" t="s">
        <v>178</v>
      </c>
      <c r="L22" s="135">
        <v>91</v>
      </c>
      <c r="M22" s="135">
        <v>29</v>
      </c>
      <c r="N22" s="135">
        <v>44.6</v>
      </c>
      <c r="O22" s="135">
        <f t="shared" si="1"/>
        <v>91.495722222222227</v>
      </c>
      <c r="P22" s="135">
        <v>35</v>
      </c>
      <c r="Q22" s="164">
        <v>43434</v>
      </c>
      <c r="R22" s="164">
        <v>43475</v>
      </c>
      <c r="S22" s="164">
        <v>43569</v>
      </c>
      <c r="T22" s="135">
        <v>41</v>
      </c>
      <c r="U22" s="135">
        <v>135</v>
      </c>
      <c r="V22" s="135">
        <v>6730</v>
      </c>
      <c r="W22" s="135">
        <v>47513.799999999996</v>
      </c>
      <c r="X22" s="135">
        <v>700</v>
      </c>
      <c r="Y22" s="135">
        <v>15</v>
      </c>
      <c r="Z22" s="135">
        <v>4942</v>
      </c>
      <c r="AA22" s="135">
        <v>10500</v>
      </c>
      <c r="AB22" s="135">
        <v>21.875</v>
      </c>
      <c r="AC22" s="135">
        <v>154.4375</v>
      </c>
      <c r="AD22" s="135">
        <v>74130</v>
      </c>
      <c r="AE22" s="135">
        <v>26616.200000000004</v>
      </c>
    </row>
    <row r="23" spans="1:31" x14ac:dyDescent="0.3">
      <c r="A23" s="135">
        <v>379</v>
      </c>
      <c r="B23" s="135" t="s">
        <v>101</v>
      </c>
      <c r="C23" s="135" t="s">
        <v>102</v>
      </c>
      <c r="D23" s="135" t="s">
        <v>98</v>
      </c>
      <c r="E23" s="135">
        <v>29.03</v>
      </c>
      <c r="F23" s="135" t="s">
        <v>179</v>
      </c>
      <c r="G23" s="135">
        <v>24</v>
      </c>
      <c r="H23" s="135">
        <v>33</v>
      </c>
      <c r="I23" s="135">
        <v>4.2</v>
      </c>
      <c r="J23" s="135">
        <f t="shared" si="0"/>
        <v>24.551166666666667</v>
      </c>
      <c r="K23" s="135" t="s">
        <v>180</v>
      </c>
      <c r="L23" s="135">
        <v>91</v>
      </c>
      <c r="M23" s="135">
        <v>29</v>
      </c>
      <c r="N23" s="135">
        <v>45</v>
      </c>
      <c r="O23" s="135">
        <f t="shared" si="1"/>
        <v>91.495833333333337</v>
      </c>
      <c r="P23" s="135">
        <v>35</v>
      </c>
      <c r="Q23" s="164">
        <v>43427</v>
      </c>
      <c r="R23" s="164">
        <v>43466</v>
      </c>
      <c r="S23" s="164">
        <v>43565</v>
      </c>
      <c r="T23" s="135">
        <v>39</v>
      </c>
      <c r="U23" s="135">
        <v>138</v>
      </c>
      <c r="V23" s="135">
        <v>6650</v>
      </c>
      <c r="W23" s="135">
        <v>46949</v>
      </c>
      <c r="X23" s="135">
        <v>840</v>
      </c>
      <c r="Y23" s="135">
        <v>15.5</v>
      </c>
      <c r="Z23" s="135">
        <v>5930.4</v>
      </c>
      <c r="AA23" s="135">
        <v>13020</v>
      </c>
      <c r="AB23" s="135">
        <v>700</v>
      </c>
      <c r="AC23" s="135">
        <v>4942</v>
      </c>
      <c r="AD23" s="135">
        <v>91921.2</v>
      </c>
      <c r="AE23" s="135">
        <v>44972.2</v>
      </c>
    </row>
    <row r="24" spans="1:31" s="134" customFormat="1" x14ac:dyDescent="0.3">
      <c r="A24" s="135">
        <v>380</v>
      </c>
      <c r="B24" s="135" t="s">
        <v>101</v>
      </c>
      <c r="C24" s="135" t="s">
        <v>102</v>
      </c>
      <c r="D24" s="135" t="s">
        <v>98</v>
      </c>
      <c r="E24" s="135">
        <v>29.4</v>
      </c>
      <c r="F24" s="135" t="s">
        <v>181</v>
      </c>
      <c r="G24" s="135">
        <v>24</v>
      </c>
      <c r="H24" s="135">
        <v>33</v>
      </c>
      <c r="I24" s="135">
        <v>11</v>
      </c>
      <c r="J24" s="135">
        <f t="shared" si="0"/>
        <v>24.553055555555556</v>
      </c>
      <c r="K24" s="135" t="s">
        <v>182</v>
      </c>
      <c r="L24" s="135">
        <v>91</v>
      </c>
      <c r="M24" s="135">
        <v>29</v>
      </c>
      <c r="N24" s="135">
        <v>44.9</v>
      </c>
      <c r="O24" s="135">
        <f t="shared" si="1"/>
        <v>91.495805555555563</v>
      </c>
      <c r="P24" s="135">
        <v>35</v>
      </c>
      <c r="Q24" s="164">
        <v>43429</v>
      </c>
      <c r="R24" s="164">
        <v>43466</v>
      </c>
      <c r="S24" s="164">
        <v>43595</v>
      </c>
      <c r="T24" s="135">
        <v>37</v>
      </c>
      <c r="U24" s="135">
        <v>166</v>
      </c>
      <c r="V24" s="135">
        <v>7110</v>
      </c>
      <c r="W24" s="135">
        <v>50196.6</v>
      </c>
      <c r="X24" s="135">
        <v>1120</v>
      </c>
      <c r="Y24" s="135">
        <v>14</v>
      </c>
      <c r="Z24" s="135">
        <v>7907.2</v>
      </c>
      <c r="AA24" s="135">
        <v>15680</v>
      </c>
      <c r="AB24" s="135">
        <v>735</v>
      </c>
      <c r="AC24" s="135">
        <v>5189.0999999999995</v>
      </c>
      <c r="AD24" s="135">
        <v>110700.8</v>
      </c>
      <c r="AE24" s="135">
        <v>60504.200000000004</v>
      </c>
    </row>
    <row r="25" spans="1:31" x14ac:dyDescent="0.3">
      <c r="A25" s="135">
        <v>381</v>
      </c>
      <c r="B25" s="135" t="s">
        <v>101</v>
      </c>
      <c r="C25" s="135" t="s">
        <v>102</v>
      </c>
      <c r="D25" s="135" t="s">
        <v>98</v>
      </c>
      <c r="E25" s="135">
        <v>29.5</v>
      </c>
      <c r="F25" s="135" t="s">
        <v>183</v>
      </c>
      <c r="G25" s="135">
        <v>24</v>
      </c>
      <c r="H25" s="135">
        <v>33</v>
      </c>
      <c r="I25" s="135">
        <v>11.1</v>
      </c>
      <c r="J25" s="135">
        <f t="shared" si="0"/>
        <v>24.553083333333333</v>
      </c>
      <c r="K25" s="135" t="s">
        <v>178</v>
      </c>
      <c r="L25" s="135">
        <v>91</v>
      </c>
      <c r="M25" s="135">
        <v>29</v>
      </c>
      <c r="N25" s="135">
        <v>44.9</v>
      </c>
      <c r="O25" s="135">
        <f t="shared" si="1"/>
        <v>91.495805555555563</v>
      </c>
      <c r="P25" s="135">
        <v>35</v>
      </c>
      <c r="Q25" s="164">
        <v>43432</v>
      </c>
      <c r="R25" s="164">
        <v>43463</v>
      </c>
      <c r="S25" s="164">
        <v>43570</v>
      </c>
      <c r="T25" s="135">
        <v>31</v>
      </c>
      <c r="U25" s="135">
        <v>138</v>
      </c>
      <c r="V25" s="135">
        <v>7550</v>
      </c>
      <c r="W25" s="135">
        <v>53303</v>
      </c>
      <c r="X25" s="135">
        <v>820</v>
      </c>
      <c r="Y25" s="135">
        <v>15</v>
      </c>
      <c r="Z25" s="135">
        <v>5789.2</v>
      </c>
      <c r="AA25" s="135">
        <v>12300</v>
      </c>
      <c r="AB25" s="135">
        <v>630</v>
      </c>
      <c r="AC25" s="135">
        <v>4447.8</v>
      </c>
      <c r="AD25" s="135">
        <v>86838</v>
      </c>
      <c r="AE25" s="135">
        <v>33535</v>
      </c>
    </row>
    <row r="26" spans="1:31" s="134" customFormat="1" x14ac:dyDescent="0.3">
      <c r="A26" s="135">
        <v>382</v>
      </c>
      <c r="B26" s="135" t="s">
        <v>101</v>
      </c>
      <c r="C26" s="135" t="s">
        <v>102</v>
      </c>
      <c r="D26" s="135" t="s">
        <v>98</v>
      </c>
      <c r="E26" s="135">
        <v>29.7</v>
      </c>
      <c r="F26" s="135" t="s">
        <v>181</v>
      </c>
      <c r="G26" s="135">
        <v>24</v>
      </c>
      <c r="H26" s="135">
        <v>33</v>
      </c>
      <c r="I26" s="135">
        <v>11</v>
      </c>
      <c r="J26" s="135">
        <f t="shared" si="0"/>
        <v>24.553055555555556</v>
      </c>
      <c r="K26" s="135" t="s">
        <v>184</v>
      </c>
      <c r="L26" s="135">
        <v>91</v>
      </c>
      <c r="M26" s="135">
        <v>29</v>
      </c>
      <c r="N26" s="135">
        <v>45.3</v>
      </c>
      <c r="O26" s="135">
        <f t="shared" si="1"/>
        <v>91.495916666666673</v>
      </c>
      <c r="P26" s="135">
        <v>35</v>
      </c>
      <c r="Q26" s="164">
        <v>43430</v>
      </c>
      <c r="R26" s="164">
        <v>43467</v>
      </c>
      <c r="S26" s="164">
        <v>43597</v>
      </c>
      <c r="T26" s="135">
        <v>37</v>
      </c>
      <c r="U26" s="135">
        <v>167</v>
      </c>
      <c r="V26" s="135">
        <v>7350</v>
      </c>
      <c r="W26" s="135">
        <v>51891</v>
      </c>
      <c r="X26" s="135">
        <v>1050</v>
      </c>
      <c r="Y26" s="135">
        <v>13</v>
      </c>
      <c r="Z26" s="135">
        <v>7413</v>
      </c>
      <c r="AA26" s="135">
        <v>13650</v>
      </c>
      <c r="AB26" s="135">
        <v>1680</v>
      </c>
      <c r="AC26" s="135">
        <v>11860.8</v>
      </c>
      <c r="AD26" s="135">
        <v>96369</v>
      </c>
      <c r="AE26" s="135">
        <v>44478</v>
      </c>
    </row>
    <row r="27" spans="1:31" x14ac:dyDescent="0.3">
      <c r="A27" s="135">
        <v>498</v>
      </c>
      <c r="B27" s="135" t="s">
        <v>101</v>
      </c>
      <c r="C27" s="135" t="s">
        <v>805</v>
      </c>
      <c r="D27" s="135" t="s">
        <v>806</v>
      </c>
      <c r="E27" s="135">
        <v>22.23</v>
      </c>
      <c r="F27" s="135" t="s">
        <v>1852</v>
      </c>
      <c r="G27" s="135">
        <v>24</v>
      </c>
      <c r="H27" s="135">
        <v>32</v>
      </c>
      <c r="I27" s="135">
        <v>29.9</v>
      </c>
      <c r="J27" s="135">
        <f t="shared" si="0"/>
        <v>24.54163888888889</v>
      </c>
      <c r="K27" s="135" t="s">
        <v>794</v>
      </c>
      <c r="L27" s="135">
        <v>91</v>
      </c>
      <c r="M27" s="135">
        <v>24</v>
      </c>
      <c r="N27" s="135">
        <v>53.7</v>
      </c>
      <c r="O27" s="135">
        <f t="shared" si="1"/>
        <v>91.41491666666667</v>
      </c>
      <c r="P27" s="135">
        <v>35</v>
      </c>
      <c r="Q27" s="164">
        <v>43437</v>
      </c>
      <c r="R27" s="164">
        <v>43472</v>
      </c>
      <c r="S27" s="164">
        <v>43579</v>
      </c>
      <c r="T27" s="135">
        <v>35</v>
      </c>
      <c r="U27" s="135">
        <v>142</v>
      </c>
      <c r="V27" s="135">
        <v>8460</v>
      </c>
      <c r="W27" s="135">
        <v>59727.6</v>
      </c>
      <c r="X27" s="135">
        <v>980</v>
      </c>
      <c r="Y27" s="135">
        <v>13.464285714285714</v>
      </c>
      <c r="Z27" s="135">
        <v>6918.8</v>
      </c>
      <c r="AA27" s="135">
        <v>13195</v>
      </c>
      <c r="AB27" s="135">
        <v>352</v>
      </c>
      <c r="AC27" s="135">
        <v>2485.12</v>
      </c>
      <c r="AD27" s="135">
        <v>93156.7</v>
      </c>
      <c r="AE27" s="135">
        <v>33429.1</v>
      </c>
    </row>
    <row r="28" spans="1:31" s="134" customFormat="1" x14ac:dyDescent="0.3">
      <c r="A28" s="135">
        <v>499</v>
      </c>
      <c r="B28" s="135" t="s">
        <v>101</v>
      </c>
      <c r="C28" s="135" t="s">
        <v>805</v>
      </c>
      <c r="D28" s="135" t="s">
        <v>806</v>
      </c>
      <c r="E28" s="135">
        <v>225.2</v>
      </c>
      <c r="F28" s="135" t="s">
        <v>1853</v>
      </c>
      <c r="G28" s="135">
        <v>24</v>
      </c>
      <c r="H28" s="135">
        <v>32</v>
      </c>
      <c r="I28" s="135">
        <v>56.2</v>
      </c>
      <c r="J28" s="135">
        <f t="shared" si="0"/>
        <v>24.548944444444444</v>
      </c>
      <c r="K28" s="135" t="s">
        <v>795</v>
      </c>
      <c r="L28" s="135">
        <v>91</v>
      </c>
      <c r="M28" s="135">
        <v>258</v>
      </c>
      <c r="N28" s="135">
        <v>10.7</v>
      </c>
      <c r="O28" s="135">
        <f t="shared" si="1"/>
        <v>95.302972222222223</v>
      </c>
      <c r="P28" s="135">
        <v>35</v>
      </c>
      <c r="Q28" s="164">
        <v>43437</v>
      </c>
      <c r="R28" s="164">
        <v>43476</v>
      </c>
      <c r="S28" s="164">
        <v>43577</v>
      </c>
      <c r="T28" s="135">
        <v>39</v>
      </c>
      <c r="U28" s="135">
        <v>140</v>
      </c>
      <c r="V28" s="135">
        <v>7735</v>
      </c>
      <c r="W28" s="135">
        <v>54609.1</v>
      </c>
      <c r="X28" s="135">
        <v>980</v>
      </c>
      <c r="Y28" s="135">
        <v>14.5</v>
      </c>
      <c r="Z28" s="135">
        <v>6918.8</v>
      </c>
      <c r="AA28" s="135">
        <v>14210</v>
      </c>
      <c r="AB28" s="135">
        <v>320</v>
      </c>
      <c r="AC28" s="135">
        <v>2259.1999999999998</v>
      </c>
      <c r="AD28" s="135">
        <v>100322.6</v>
      </c>
      <c r="AE28" s="135">
        <v>45713.500000000007</v>
      </c>
    </row>
    <row r="29" spans="1:31" x14ac:dyDescent="0.3">
      <c r="A29" s="135">
        <v>500</v>
      </c>
      <c r="B29" s="135" t="s">
        <v>101</v>
      </c>
      <c r="C29" s="135" t="s">
        <v>805</v>
      </c>
      <c r="D29" s="135" t="s">
        <v>806</v>
      </c>
      <c r="E29" s="135">
        <v>22.19</v>
      </c>
      <c r="F29" s="135" t="s">
        <v>1854</v>
      </c>
      <c r="G29" s="135">
        <v>24</v>
      </c>
      <c r="H29" s="135">
        <v>32</v>
      </c>
      <c r="I29" s="135">
        <v>57.9</v>
      </c>
      <c r="J29" s="135">
        <f t="shared" si="0"/>
        <v>24.549416666666669</v>
      </c>
      <c r="K29" s="135" t="s">
        <v>796</v>
      </c>
      <c r="L29" s="135">
        <v>91</v>
      </c>
      <c r="M29" s="135">
        <v>25</v>
      </c>
      <c r="N29" s="135">
        <v>11.1</v>
      </c>
      <c r="O29" s="135">
        <f t="shared" si="1"/>
        <v>91.419750000000008</v>
      </c>
      <c r="P29" s="135">
        <v>35</v>
      </c>
      <c r="Q29" s="164">
        <v>43435</v>
      </c>
      <c r="R29" s="164">
        <v>43469</v>
      </c>
      <c r="S29" s="164">
        <v>43574</v>
      </c>
      <c r="T29" s="135">
        <v>34</v>
      </c>
      <c r="U29" s="135">
        <v>139</v>
      </c>
      <c r="V29" s="135">
        <v>7910</v>
      </c>
      <c r="W29" s="135">
        <v>55844.6</v>
      </c>
      <c r="X29" s="135">
        <v>910</v>
      </c>
      <c r="Y29" s="135">
        <v>14.11</v>
      </c>
      <c r="Z29" s="135">
        <v>6424.5999999999995</v>
      </c>
      <c r="AA29" s="135">
        <v>12840.1</v>
      </c>
      <c r="AB29" s="135">
        <v>400</v>
      </c>
      <c r="AC29" s="135">
        <v>2824</v>
      </c>
      <c r="AD29" s="135">
        <v>90651.105999999985</v>
      </c>
      <c r="AE29" s="135">
        <v>34806.505999999987</v>
      </c>
    </row>
    <row r="30" spans="1:31" s="134" customFormat="1" x14ac:dyDescent="0.3">
      <c r="A30" s="135">
        <v>501</v>
      </c>
      <c r="B30" s="135" t="s">
        <v>101</v>
      </c>
      <c r="C30" s="135" t="s">
        <v>805</v>
      </c>
      <c r="D30" s="135" t="s">
        <v>806</v>
      </c>
      <c r="E30" s="135">
        <v>22.16</v>
      </c>
      <c r="F30" s="135" t="s">
        <v>1981</v>
      </c>
      <c r="G30" s="135">
        <v>24</v>
      </c>
      <c r="H30" s="135">
        <v>32</v>
      </c>
      <c r="I30" s="135">
        <v>34.5</v>
      </c>
      <c r="J30" s="135">
        <f t="shared" si="0"/>
        <v>24.542916666666667</v>
      </c>
      <c r="K30" s="135" t="s">
        <v>797</v>
      </c>
      <c r="L30" s="135">
        <v>91</v>
      </c>
      <c r="M30" s="135">
        <v>25</v>
      </c>
      <c r="N30" s="135">
        <v>6.2</v>
      </c>
      <c r="O30" s="135">
        <f t="shared" si="1"/>
        <v>91.418388888888899</v>
      </c>
      <c r="P30" s="135">
        <v>35</v>
      </c>
      <c r="Q30" s="164">
        <v>43429</v>
      </c>
      <c r="R30" s="164">
        <v>43487</v>
      </c>
      <c r="S30" s="164">
        <v>43571</v>
      </c>
      <c r="T30" s="135">
        <v>58</v>
      </c>
      <c r="U30" s="135">
        <v>142</v>
      </c>
      <c r="V30" s="135">
        <v>8325</v>
      </c>
      <c r="W30" s="135">
        <v>58774.5</v>
      </c>
      <c r="X30" s="135">
        <v>910</v>
      </c>
      <c r="Y30" s="135">
        <v>14.25</v>
      </c>
      <c r="Z30" s="135">
        <v>6424.5999999999995</v>
      </c>
      <c r="AA30" s="135">
        <v>12967.5</v>
      </c>
      <c r="AB30" s="135">
        <v>400</v>
      </c>
      <c r="AC30" s="135">
        <v>2824</v>
      </c>
      <c r="AD30" s="135">
        <v>91550.549999999988</v>
      </c>
      <c r="AE30" s="135">
        <v>32776.049999999988</v>
      </c>
    </row>
    <row r="31" spans="1:31" x14ac:dyDescent="0.3">
      <c r="A31" s="135">
        <v>502</v>
      </c>
      <c r="B31" s="135" t="s">
        <v>101</v>
      </c>
      <c r="C31" s="135" t="s">
        <v>805</v>
      </c>
      <c r="D31" s="135" t="s">
        <v>806</v>
      </c>
      <c r="E31" s="135">
        <v>22.15</v>
      </c>
      <c r="F31" s="135" t="s">
        <v>1855</v>
      </c>
      <c r="G31" s="135">
        <v>24</v>
      </c>
      <c r="H31" s="135">
        <v>32</v>
      </c>
      <c r="I31" s="135">
        <v>37.299999999999997</v>
      </c>
      <c r="J31" s="135">
        <f t="shared" si="0"/>
        <v>24.543694444444448</v>
      </c>
      <c r="K31" s="135" t="s">
        <v>798</v>
      </c>
      <c r="L31" s="135">
        <v>91</v>
      </c>
      <c r="M31" s="135">
        <v>25</v>
      </c>
      <c r="N31" s="135">
        <v>7.2</v>
      </c>
      <c r="O31" s="135">
        <f t="shared" si="1"/>
        <v>91.418666666666667</v>
      </c>
      <c r="P31" s="135">
        <v>35</v>
      </c>
      <c r="Q31" s="164">
        <v>43433</v>
      </c>
      <c r="R31" s="164">
        <v>43469</v>
      </c>
      <c r="S31" s="164">
        <v>43574</v>
      </c>
      <c r="T31" s="135">
        <v>36</v>
      </c>
      <c r="U31" s="135">
        <v>141</v>
      </c>
      <c r="V31" s="135">
        <v>8335</v>
      </c>
      <c r="W31" s="135">
        <v>58845.1</v>
      </c>
      <c r="X31" s="135">
        <v>980</v>
      </c>
      <c r="Y31" s="135">
        <v>14.5</v>
      </c>
      <c r="Z31" s="135">
        <v>6918.8</v>
      </c>
      <c r="AA31" s="135">
        <v>14210</v>
      </c>
      <c r="AB31" s="135">
        <v>400</v>
      </c>
      <c r="AC31" s="135">
        <v>2824</v>
      </c>
      <c r="AD31" s="135">
        <v>100322.6</v>
      </c>
      <c r="AE31" s="135">
        <v>41477.500000000007</v>
      </c>
    </row>
    <row r="32" spans="1:31" s="134" customFormat="1" x14ac:dyDescent="0.3">
      <c r="A32" s="135">
        <v>503</v>
      </c>
      <c r="B32" s="135" t="s">
        <v>101</v>
      </c>
      <c r="C32" s="135" t="s">
        <v>805</v>
      </c>
      <c r="D32" s="135" t="s">
        <v>806</v>
      </c>
      <c r="E32" s="135">
        <v>22.13</v>
      </c>
      <c r="F32" s="135" t="s">
        <v>1856</v>
      </c>
      <c r="G32" s="135">
        <v>24</v>
      </c>
      <c r="H32" s="135">
        <v>32</v>
      </c>
      <c r="I32" s="135">
        <v>29.7</v>
      </c>
      <c r="J32" s="135">
        <f t="shared" si="0"/>
        <v>24.541583333333335</v>
      </c>
      <c r="K32" s="135" t="s">
        <v>799</v>
      </c>
      <c r="L32" s="135">
        <v>91</v>
      </c>
      <c r="M32" s="135">
        <v>27</v>
      </c>
      <c r="N32" s="135">
        <v>50.5</v>
      </c>
      <c r="O32" s="135">
        <f t="shared" si="1"/>
        <v>91.464027777777787</v>
      </c>
      <c r="P32" s="135">
        <v>35</v>
      </c>
      <c r="Q32" s="164">
        <v>43433</v>
      </c>
      <c r="R32" s="164">
        <v>43470</v>
      </c>
      <c r="S32" s="164">
        <v>43595</v>
      </c>
      <c r="T32" s="135">
        <v>37</v>
      </c>
      <c r="U32" s="135">
        <v>162</v>
      </c>
      <c r="V32" s="135">
        <v>8685</v>
      </c>
      <c r="W32" s="135">
        <v>61316.1</v>
      </c>
      <c r="X32" s="135">
        <v>980</v>
      </c>
      <c r="Y32" s="135">
        <v>14.5</v>
      </c>
      <c r="Z32" s="135">
        <v>6918.8</v>
      </c>
      <c r="AA32" s="135">
        <v>14210</v>
      </c>
      <c r="AB32" s="135">
        <v>352</v>
      </c>
      <c r="AC32" s="135">
        <v>2485.12</v>
      </c>
      <c r="AD32" s="135">
        <v>100322.6</v>
      </c>
      <c r="AE32" s="135">
        <v>39006.500000000007</v>
      </c>
    </row>
    <row r="33" spans="1:31" s="136" customFormat="1" x14ac:dyDescent="0.3">
      <c r="A33" s="135">
        <v>504</v>
      </c>
      <c r="B33" s="135" t="s">
        <v>101</v>
      </c>
      <c r="C33" s="135" t="s">
        <v>805</v>
      </c>
      <c r="D33" s="135" t="s">
        <v>806</v>
      </c>
      <c r="E33" s="135">
        <v>22.11</v>
      </c>
      <c r="F33" s="135" t="s">
        <v>1857</v>
      </c>
      <c r="G33" s="135">
        <v>24</v>
      </c>
      <c r="H33" s="135">
        <v>32</v>
      </c>
      <c r="I33" s="135">
        <v>30.5</v>
      </c>
      <c r="J33" s="135">
        <f t="shared" si="0"/>
        <v>24.541805555555559</v>
      </c>
      <c r="K33" s="135" t="s">
        <v>787</v>
      </c>
      <c r="L33" s="135">
        <v>91</v>
      </c>
      <c r="M33" s="135">
        <v>27</v>
      </c>
      <c r="N33" s="135">
        <v>54.2</v>
      </c>
      <c r="O33" s="135">
        <f t="shared" si="1"/>
        <v>91.465055555555551</v>
      </c>
      <c r="P33" s="135">
        <v>35</v>
      </c>
      <c r="Q33" s="164">
        <v>43435</v>
      </c>
      <c r="R33" s="164">
        <v>43475</v>
      </c>
      <c r="S33" s="164">
        <v>43575</v>
      </c>
      <c r="T33" s="135">
        <v>40</v>
      </c>
      <c r="U33" s="135">
        <v>140</v>
      </c>
      <c r="V33" s="135">
        <v>9384</v>
      </c>
      <c r="W33" s="135">
        <v>66251.039999999994</v>
      </c>
      <c r="X33" s="135">
        <v>910</v>
      </c>
      <c r="Y33" s="135">
        <v>15</v>
      </c>
      <c r="Z33" s="135">
        <v>6424.5999999999995</v>
      </c>
      <c r="AA33" s="135">
        <v>13650</v>
      </c>
      <c r="AB33" s="135">
        <v>320</v>
      </c>
      <c r="AC33" s="135">
        <v>2259.1999999999998</v>
      </c>
      <c r="AD33" s="135">
        <v>96368.999999999985</v>
      </c>
      <c r="AE33" s="135">
        <v>30117.959999999992</v>
      </c>
    </row>
    <row r="34" spans="1:31" s="134" customFormat="1" x14ac:dyDescent="0.3">
      <c r="A34" s="135">
        <v>505</v>
      </c>
      <c r="B34" s="135" t="s">
        <v>101</v>
      </c>
      <c r="C34" s="135" t="s">
        <v>805</v>
      </c>
      <c r="D34" s="135" t="s">
        <v>806</v>
      </c>
      <c r="E34" s="135">
        <v>22.5</v>
      </c>
      <c r="F34" s="135" t="s">
        <v>1850</v>
      </c>
      <c r="G34" s="135">
        <v>24</v>
      </c>
      <c r="H34" s="135">
        <v>31</v>
      </c>
      <c r="I34" s="135">
        <v>45.5</v>
      </c>
      <c r="J34" s="135">
        <f t="shared" si="0"/>
        <v>24.529305555555556</v>
      </c>
      <c r="K34" s="135" t="s">
        <v>800</v>
      </c>
      <c r="L34" s="135">
        <v>91</v>
      </c>
      <c r="M34" s="135">
        <v>27</v>
      </c>
      <c r="N34" s="135">
        <v>33.5</v>
      </c>
      <c r="O34" s="135">
        <f t="shared" si="1"/>
        <v>91.459305555555559</v>
      </c>
      <c r="P34" s="135">
        <v>35</v>
      </c>
      <c r="Q34" s="164">
        <v>43436</v>
      </c>
      <c r="R34" s="164">
        <v>43478</v>
      </c>
      <c r="S34" s="164">
        <v>43580</v>
      </c>
      <c r="T34" s="135">
        <v>42</v>
      </c>
      <c r="U34" s="135">
        <v>144</v>
      </c>
      <c r="V34" s="135">
        <v>8840</v>
      </c>
      <c r="W34" s="135">
        <v>62410.400000000001</v>
      </c>
      <c r="X34" s="135">
        <v>1050</v>
      </c>
      <c r="Y34" s="135">
        <v>14.37</v>
      </c>
      <c r="Z34" s="135">
        <v>7413</v>
      </c>
      <c r="AA34" s="135">
        <v>15088.5</v>
      </c>
      <c r="AB34" s="135">
        <v>400</v>
      </c>
      <c r="AC34" s="135">
        <v>2824</v>
      </c>
      <c r="AD34" s="135">
        <v>106524.81</v>
      </c>
      <c r="AE34" s="135">
        <v>44114.409999999996</v>
      </c>
    </row>
    <row r="35" spans="1:31" x14ac:dyDescent="0.3">
      <c r="A35" s="135">
        <v>506</v>
      </c>
      <c r="B35" s="135" t="s">
        <v>101</v>
      </c>
      <c r="C35" s="135" t="s">
        <v>805</v>
      </c>
      <c r="D35" s="135" t="s">
        <v>806</v>
      </c>
      <c r="E35" s="135">
        <v>22.6</v>
      </c>
      <c r="F35" s="135" t="s">
        <v>1982</v>
      </c>
      <c r="G35" s="135">
        <v>24</v>
      </c>
      <c r="H35" s="135">
        <v>32</v>
      </c>
      <c r="I35" s="135">
        <v>35.5</v>
      </c>
      <c r="J35" s="135">
        <f t="shared" si="0"/>
        <v>24.543194444444445</v>
      </c>
      <c r="K35" s="135" t="s">
        <v>801</v>
      </c>
      <c r="L35" s="135">
        <v>91</v>
      </c>
      <c r="M35" s="135">
        <v>25</v>
      </c>
      <c r="N35" s="135">
        <v>7.4</v>
      </c>
      <c r="O35" s="135">
        <f t="shared" si="1"/>
        <v>91.418722222222229</v>
      </c>
      <c r="P35" s="135">
        <v>35</v>
      </c>
      <c r="Q35" s="164">
        <v>43438</v>
      </c>
      <c r="R35" s="164">
        <v>43476</v>
      </c>
      <c r="S35" s="164">
        <v>43576</v>
      </c>
      <c r="T35" s="135">
        <v>38</v>
      </c>
      <c r="U35" s="135">
        <v>138</v>
      </c>
      <c r="V35" s="135">
        <v>8010</v>
      </c>
      <c r="W35" s="135">
        <v>56550.6</v>
      </c>
      <c r="X35" s="135">
        <v>980</v>
      </c>
      <c r="Y35" s="135">
        <v>14</v>
      </c>
      <c r="Z35" s="135">
        <v>6918.8</v>
      </c>
      <c r="AA35" s="135">
        <v>13720</v>
      </c>
      <c r="AB35" s="135">
        <v>400</v>
      </c>
      <c r="AC35" s="135">
        <v>2824</v>
      </c>
      <c r="AD35" s="135">
        <v>96863.2</v>
      </c>
      <c r="AE35" s="135">
        <v>40312.6</v>
      </c>
    </row>
    <row r="36" spans="1:31" s="134" customFormat="1" x14ac:dyDescent="0.3">
      <c r="A36" s="135">
        <v>507</v>
      </c>
      <c r="B36" s="135" t="s">
        <v>101</v>
      </c>
      <c r="C36" s="135" t="s">
        <v>805</v>
      </c>
      <c r="D36" s="135" t="s">
        <v>806</v>
      </c>
      <c r="E36" s="135">
        <v>22.7</v>
      </c>
      <c r="F36" s="135" t="s">
        <v>1844</v>
      </c>
      <c r="G36" s="135">
        <v>24</v>
      </c>
      <c r="H36" s="135">
        <v>32</v>
      </c>
      <c r="I36" s="135">
        <v>30.4</v>
      </c>
      <c r="J36" s="135">
        <f t="shared" si="0"/>
        <v>24.541777777777778</v>
      </c>
      <c r="K36" s="135" t="s">
        <v>787</v>
      </c>
      <c r="L36" s="135">
        <v>91</v>
      </c>
      <c r="M36" s="135">
        <v>24</v>
      </c>
      <c r="N36" s="135">
        <v>54.2</v>
      </c>
      <c r="O36" s="135">
        <f t="shared" si="1"/>
        <v>91.415055555555554</v>
      </c>
      <c r="P36" s="135">
        <v>35</v>
      </c>
      <c r="Q36" s="164">
        <v>43438</v>
      </c>
      <c r="R36" s="164">
        <v>43476</v>
      </c>
      <c r="S36" s="164">
        <v>43581</v>
      </c>
      <c r="T36" s="135">
        <v>38</v>
      </c>
      <c r="U36" s="135">
        <v>143</v>
      </c>
      <c r="V36" s="135">
        <v>8940</v>
      </c>
      <c r="W36" s="135">
        <v>63116.399999999994</v>
      </c>
      <c r="X36" s="135">
        <v>910</v>
      </c>
      <c r="Y36" s="135">
        <v>15</v>
      </c>
      <c r="Z36" s="135">
        <v>6424.5999999999995</v>
      </c>
      <c r="AA36" s="135">
        <v>13650</v>
      </c>
      <c r="AB36" s="135">
        <v>400</v>
      </c>
      <c r="AC36" s="135">
        <v>2824</v>
      </c>
      <c r="AD36" s="135">
        <v>96368.999999999985</v>
      </c>
      <c r="AE36" s="135">
        <v>33252.599999999991</v>
      </c>
    </row>
    <row r="37" spans="1:31" x14ac:dyDescent="0.3">
      <c r="A37" s="135">
        <v>508</v>
      </c>
      <c r="B37" s="135" t="s">
        <v>101</v>
      </c>
      <c r="C37" s="135" t="s">
        <v>807</v>
      </c>
      <c r="D37" s="135" t="s">
        <v>806</v>
      </c>
      <c r="E37" s="135">
        <v>23.7</v>
      </c>
      <c r="F37" s="135" t="s">
        <v>1845</v>
      </c>
      <c r="G37" s="135">
        <v>24</v>
      </c>
      <c r="H37" s="135">
        <v>32</v>
      </c>
      <c r="I37" s="135">
        <v>34.700000000000003</v>
      </c>
      <c r="J37" s="135">
        <f t="shared" si="0"/>
        <v>24.542972222222225</v>
      </c>
      <c r="K37" s="135" t="s">
        <v>788</v>
      </c>
      <c r="L37" s="135">
        <v>91</v>
      </c>
      <c r="M37" s="135">
        <v>25</v>
      </c>
      <c r="N37" s="135">
        <v>8</v>
      </c>
      <c r="O37" s="135">
        <f t="shared" si="1"/>
        <v>91.418888888888887</v>
      </c>
      <c r="P37" s="135">
        <v>35</v>
      </c>
      <c r="Q37" s="164">
        <v>43437</v>
      </c>
      <c r="R37" s="164">
        <v>43481</v>
      </c>
      <c r="S37" s="164">
        <v>43577</v>
      </c>
      <c r="T37" s="135">
        <v>44</v>
      </c>
      <c r="U37" s="135">
        <v>140</v>
      </c>
      <c r="V37" s="135">
        <v>8510</v>
      </c>
      <c r="W37" s="135">
        <v>60080.6</v>
      </c>
      <c r="X37" s="135">
        <v>840</v>
      </c>
      <c r="Y37" s="135">
        <v>14.5</v>
      </c>
      <c r="Z37" s="135">
        <v>5930.4</v>
      </c>
      <c r="AA37" s="135">
        <v>12180</v>
      </c>
      <c r="AB37" s="135">
        <v>700</v>
      </c>
      <c r="AC37" s="135">
        <v>4942</v>
      </c>
      <c r="AD37" s="135">
        <v>85990.799999999988</v>
      </c>
      <c r="AE37" s="135">
        <v>25910.19999999999</v>
      </c>
    </row>
    <row r="38" spans="1:31" s="134" customFormat="1" x14ac:dyDescent="0.3">
      <c r="A38" s="135">
        <v>509</v>
      </c>
      <c r="B38" s="135" t="s">
        <v>101</v>
      </c>
      <c r="C38" s="135" t="s">
        <v>807</v>
      </c>
      <c r="D38" s="135" t="s">
        <v>806</v>
      </c>
      <c r="E38" s="135">
        <v>23.9</v>
      </c>
      <c r="F38" s="135" t="s">
        <v>1846</v>
      </c>
      <c r="G38" s="135">
        <v>24</v>
      </c>
      <c r="H38" s="135">
        <v>32</v>
      </c>
      <c r="I38" s="135">
        <v>43.8</v>
      </c>
      <c r="J38" s="135">
        <f t="shared" si="0"/>
        <v>24.545500000000001</v>
      </c>
      <c r="K38" s="135" t="s">
        <v>789</v>
      </c>
      <c r="L38" s="135">
        <v>91</v>
      </c>
      <c r="M38" s="135">
        <v>24</v>
      </c>
      <c r="N38" s="135">
        <v>52.3</v>
      </c>
      <c r="O38" s="135">
        <f t="shared" si="1"/>
        <v>91.414527777777778</v>
      </c>
      <c r="P38" s="135">
        <v>35</v>
      </c>
      <c r="Q38" s="164">
        <v>43436</v>
      </c>
      <c r="R38" s="164">
        <v>43479</v>
      </c>
      <c r="S38" s="164">
        <v>43579</v>
      </c>
      <c r="T38" s="135">
        <v>43</v>
      </c>
      <c r="U38" s="135">
        <v>143</v>
      </c>
      <c r="V38" s="135">
        <v>8895</v>
      </c>
      <c r="W38" s="135">
        <v>62798.7</v>
      </c>
      <c r="X38" s="135">
        <v>910</v>
      </c>
      <c r="Y38" s="135">
        <v>14.25</v>
      </c>
      <c r="Z38" s="135">
        <v>6424.5999999999995</v>
      </c>
      <c r="AA38" s="135">
        <v>12967.5</v>
      </c>
      <c r="AB38" s="135">
        <v>840</v>
      </c>
      <c r="AC38" s="135">
        <v>5930.4</v>
      </c>
      <c r="AD38" s="135">
        <v>91550.549999999988</v>
      </c>
      <c r="AE38" s="135">
        <v>28751.849999999991</v>
      </c>
    </row>
    <row r="39" spans="1:31" x14ac:dyDescent="0.3">
      <c r="A39" s="135">
        <v>510</v>
      </c>
      <c r="B39" s="135" t="s">
        <v>101</v>
      </c>
      <c r="C39" s="135" t="s">
        <v>807</v>
      </c>
      <c r="D39" s="135" t="s">
        <v>806</v>
      </c>
      <c r="E39" s="135">
        <v>23.1</v>
      </c>
      <c r="F39" s="135" t="s">
        <v>1846</v>
      </c>
      <c r="G39" s="135">
        <v>24</v>
      </c>
      <c r="H39" s="135">
        <v>32</v>
      </c>
      <c r="I39" s="135">
        <v>43.8</v>
      </c>
      <c r="J39" s="135">
        <f t="shared" si="0"/>
        <v>24.545500000000001</v>
      </c>
      <c r="K39" s="135" t="s">
        <v>789</v>
      </c>
      <c r="L39" s="135">
        <v>91</v>
      </c>
      <c r="M39" s="135">
        <v>24</v>
      </c>
      <c r="N39" s="135">
        <v>52.3</v>
      </c>
      <c r="O39" s="135">
        <f t="shared" si="1"/>
        <v>91.414527777777778</v>
      </c>
      <c r="P39" s="135">
        <v>35</v>
      </c>
      <c r="Q39" s="164">
        <v>43437</v>
      </c>
      <c r="R39" s="164">
        <v>43476</v>
      </c>
      <c r="S39" s="164">
        <v>43577</v>
      </c>
      <c r="T39" s="135">
        <v>39</v>
      </c>
      <c r="U39" s="135">
        <v>140</v>
      </c>
      <c r="V39" s="135">
        <v>8480</v>
      </c>
      <c r="W39" s="135">
        <v>59868.799999999996</v>
      </c>
      <c r="X39" s="135">
        <v>980</v>
      </c>
      <c r="Y39" s="135">
        <v>14.75</v>
      </c>
      <c r="Z39" s="135">
        <v>6918.8</v>
      </c>
      <c r="AA39" s="135">
        <v>14455</v>
      </c>
      <c r="AB39" s="135">
        <v>770</v>
      </c>
      <c r="AC39" s="135">
        <v>5436.2</v>
      </c>
      <c r="AD39" s="135">
        <v>102052.3</v>
      </c>
      <c r="AE39" s="135">
        <v>42183.500000000007</v>
      </c>
    </row>
    <row r="40" spans="1:31" s="134" customFormat="1" x14ac:dyDescent="0.3">
      <c r="A40" s="135">
        <v>511</v>
      </c>
      <c r="B40" s="135" t="s">
        <v>101</v>
      </c>
      <c r="C40" s="135" t="s">
        <v>807</v>
      </c>
      <c r="D40" s="135" t="s">
        <v>806</v>
      </c>
      <c r="E40" s="135">
        <v>23.12</v>
      </c>
      <c r="F40" s="135" t="s">
        <v>1847</v>
      </c>
      <c r="G40" s="135">
        <v>24</v>
      </c>
      <c r="H40" s="135">
        <v>32</v>
      </c>
      <c r="I40" s="135">
        <v>32.200000000000003</v>
      </c>
      <c r="J40" s="135">
        <f t="shared" si="0"/>
        <v>24.54227777777778</v>
      </c>
      <c r="K40" s="135" t="s">
        <v>790</v>
      </c>
      <c r="L40" s="135">
        <v>91</v>
      </c>
      <c r="M40" s="135">
        <v>32</v>
      </c>
      <c r="N40" s="135">
        <v>41.3</v>
      </c>
      <c r="O40" s="135">
        <f t="shared" si="1"/>
        <v>91.544805555555556</v>
      </c>
      <c r="P40" s="135">
        <v>35</v>
      </c>
      <c r="Q40" s="164">
        <v>43441</v>
      </c>
      <c r="R40" s="164">
        <v>43481</v>
      </c>
      <c r="S40" s="164">
        <v>43584</v>
      </c>
      <c r="T40" s="135">
        <v>40</v>
      </c>
      <c r="U40" s="135">
        <v>143</v>
      </c>
      <c r="V40" s="135">
        <v>8725</v>
      </c>
      <c r="W40" s="135">
        <v>61598.5</v>
      </c>
      <c r="X40" s="135">
        <v>840</v>
      </c>
      <c r="Y40" s="135">
        <v>14.25</v>
      </c>
      <c r="Z40" s="135">
        <v>5930.4</v>
      </c>
      <c r="AA40" s="135">
        <v>11970</v>
      </c>
      <c r="AB40" s="135">
        <v>1400</v>
      </c>
      <c r="AC40" s="135">
        <v>9884</v>
      </c>
      <c r="AD40" s="135">
        <v>84508.2</v>
      </c>
      <c r="AE40" s="135">
        <v>22909.699999999997</v>
      </c>
    </row>
    <row r="41" spans="1:31" x14ac:dyDescent="0.3">
      <c r="A41" s="135">
        <v>512</v>
      </c>
      <c r="B41" s="135" t="s">
        <v>101</v>
      </c>
      <c r="C41" s="135" t="s">
        <v>807</v>
      </c>
      <c r="D41" s="135" t="s">
        <v>806</v>
      </c>
      <c r="E41" s="135">
        <v>23.14</v>
      </c>
      <c r="F41" s="135" t="s">
        <v>1848</v>
      </c>
      <c r="G41" s="135">
        <v>24</v>
      </c>
      <c r="H41" s="135">
        <v>32</v>
      </c>
      <c r="I41" s="135">
        <v>37.200000000000003</v>
      </c>
      <c r="J41" s="135">
        <f t="shared" si="0"/>
        <v>24.543666666666667</v>
      </c>
      <c r="K41" s="135" t="s">
        <v>791</v>
      </c>
      <c r="L41" s="135">
        <v>91</v>
      </c>
      <c r="M41" s="135">
        <v>32</v>
      </c>
      <c r="N41" s="135">
        <v>27.6</v>
      </c>
      <c r="O41" s="135">
        <f t="shared" si="1"/>
        <v>91.540999999999997</v>
      </c>
      <c r="P41" s="135">
        <v>23</v>
      </c>
      <c r="Q41" s="164">
        <v>43441</v>
      </c>
      <c r="R41" s="164">
        <v>43484</v>
      </c>
      <c r="S41" s="164">
        <v>43585</v>
      </c>
      <c r="T41" s="135">
        <v>43</v>
      </c>
      <c r="U41" s="135">
        <v>144</v>
      </c>
      <c r="V41" s="135">
        <v>9205</v>
      </c>
      <c r="W41" s="135">
        <v>98893.717391304337</v>
      </c>
      <c r="X41" s="135">
        <v>910</v>
      </c>
      <c r="Y41" s="135">
        <v>14.5</v>
      </c>
      <c r="Z41" s="135">
        <v>9776.5652173913059</v>
      </c>
      <c r="AA41" s="135">
        <v>13195</v>
      </c>
      <c r="AB41" s="135">
        <v>460</v>
      </c>
      <c r="AC41" s="135">
        <v>4942</v>
      </c>
      <c r="AD41" s="135">
        <v>141760.19565217395</v>
      </c>
      <c r="AE41" s="135">
        <v>42866.478260869611</v>
      </c>
    </row>
    <row r="42" spans="1:31" s="134" customFormat="1" x14ac:dyDescent="0.3">
      <c r="A42" s="135">
        <v>513</v>
      </c>
      <c r="B42" s="135" t="s">
        <v>101</v>
      </c>
      <c r="C42" s="135" t="s">
        <v>807</v>
      </c>
      <c r="D42" s="135" t="s">
        <v>806</v>
      </c>
      <c r="E42" s="135">
        <v>23.15</v>
      </c>
      <c r="F42" s="135" t="s">
        <v>1849</v>
      </c>
      <c r="G42" s="135">
        <v>24</v>
      </c>
      <c r="H42" s="135">
        <v>31</v>
      </c>
      <c r="I42" s="135">
        <v>7.2</v>
      </c>
      <c r="J42" s="135">
        <f t="shared" si="0"/>
        <v>24.518666666666665</v>
      </c>
      <c r="K42" s="135" t="s">
        <v>792</v>
      </c>
      <c r="L42" s="135">
        <v>91</v>
      </c>
      <c r="M42" s="135">
        <v>26</v>
      </c>
      <c r="N42" s="135">
        <v>11.7</v>
      </c>
      <c r="O42" s="135">
        <f t="shared" si="1"/>
        <v>91.436583333333331</v>
      </c>
      <c r="P42" s="135">
        <v>35</v>
      </c>
      <c r="Q42" s="164">
        <v>43431</v>
      </c>
      <c r="R42" s="164">
        <v>43467</v>
      </c>
      <c r="S42" s="164">
        <v>43575</v>
      </c>
      <c r="T42" s="135">
        <v>36</v>
      </c>
      <c r="U42" s="135">
        <v>144</v>
      </c>
      <c r="V42" s="135">
        <v>8945</v>
      </c>
      <c r="W42" s="135">
        <v>63151.700000000004</v>
      </c>
      <c r="X42" s="135">
        <v>840</v>
      </c>
      <c r="Y42" s="135">
        <v>14.5</v>
      </c>
      <c r="Z42" s="135">
        <v>5930.4</v>
      </c>
      <c r="AA42" s="135">
        <v>12180</v>
      </c>
      <c r="AB42" s="135">
        <v>770</v>
      </c>
      <c r="AC42" s="135">
        <v>5436.2</v>
      </c>
      <c r="AD42" s="135">
        <v>85990.799999999988</v>
      </c>
      <c r="AE42" s="135">
        <v>22839.099999999984</v>
      </c>
    </row>
    <row r="43" spans="1:31" x14ac:dyDescent="0.3">
      <c r="A43" s="135">
        <v>514</v>
      </c>
      <c r="B43" s="135" t="s">
        <v>101</v>
      </c>
      <c r="C43" s="135" t="s">
        <v>807</v>
      </c>
      <c r="D43" s="135" t="s">
        <v>806</v>
      </c>
      <c r="E43" s="135">
        <v>23.16</v>
      </c>
      <c r="F43" s="135" t="s">
        <v>1850</v>
      </c>
      <c r="G43" s="135">
        <v>24</v>
      </c>
      <c r="H43" s="135">
        <v>31</v>
      </c>
      <c r="I43" s="135">
        <v>45.5</v>
      </c>
      <c r="J43" s="135">
        <f t="shared" si="0"/>
        <v>24.529305555555556</v>
      </c>
      <c r="K43" s="135" t="s">
        <v>787</v>
      </c>
      <c r="L43" s="135">
        <v>91</v>
      </c>
      <c r="M43" s="135">
        <v>24</v>
      </c>
      <c r="N43" s="135">
        <v>54.2</v>
      </c>
      <c r="O43" s="135">
        <f t="shared" si="1"/>
        <v>91.415055555555554</v>
      </c>
      <c r="P43" s="135">
        <v>35</v>
      </c>
      <c r="Q43" s="164">
        <v>43438</v>
      </c>
      <c r="R43" s="164">
        <v>43481</v>
      </c>
      <c r="S43" s="164">
        <v>43582</v>
      </c>
      <c r="T43" s="135">
        <v>43</v>
      </c>
      <c r="U43" s="135">
        <v>144</v>
      </c>
      <c r="V43" s="135">
        <v>8395</v>
      </c>
      <c r="W43" s="135">
        <v>59268.7</v>
      </c>
      <c r="X43" s="135">
        <v>840</v>
      </c>
      <c r="Y43" s="135">
        <v>14.37</v>
      </c>
      <c r="Z43" s="135">
        <v>5930.4</v>
      </c>
      <c r="AA43" s="135">
        <v>12070.8</v>
      </c>
      <c r="AB43" s="135">
        <v>1050</v>
      </c>
      <c r="AC43" s="135">
        <v>7413</v>
      </c>
      <c r="AD43" s="135">
        <v>85219.847999999984</v>
      </c>
      <c r="AE43" s="135">
        <v>25951.147999999986</v>
      </c>
    </row>
    <row r="44" spans="1:31" s="134" customFormat="1" x14ac:dyDescent="0.3">
      <c r="A44" s="135">
        <v>515</v>
      </c>
      <c r="B44" s="135" t="s">
        <v>101</v>
      </c>
      <c r="C44" s="135" t="s">
        <v>807</v>
      </c>
      <c r="D44" s="135" t="s">
        <v>806</v>
      </c>
      <c r="E44" s="135">
        <v>23.18</v>
      </c>
      <c r="F44" s="135" t="s">
        <v>1844</v>
      </c>
      <c r="G44" s="135">
        <v>24</v>
      </c>
      <c r="H44" s="135">
        <v>32</v>
      </c>
      <c r="I44" s="135">
        <v>30.4</v>
      </c>
      <c r="J44" s="135">
        <f t="shared" si="0"/>
        <v>24.541777777777778</v>
      </c>
      <c r="K44" s="135" t="s">
        <v>787</v>
      </c>
      <c r="L44" s="135">
        <v>91</v>
      </c>
      <c r="M44" s="135">
        <v>27</v>
      </c>
      <c r="N44" s="135">
        <v>54.2</v>
      </c>
      <c r="O44" s="135">
        <f t="shared" si="1"/>
        <v>91.465055555555551</v>
      </c>
      <c r="P44" s="135">
        <v>35</v>
      </c>
      <c r="Q44" s="164">
        <v>43441</v>
      </c>
      <c r="R44" s="164">
        <v>43480</v>
      </c>
      <c r="S44" s="164">
        <v>43580</v>
      </c>
      <c r="T44" s="135">
        <v>39</v>
      </c>
      <c r="U44" s="135">
        <v>139</v>
      </c>
      <c r="V44" s="135">
        <v>8455</v>
      </c>
      <c r="W44" s="135">
        <v>59692.3</v>
      </c>
      <c r="X44" s="135">
        <v>910</v>
      </c>
      <c r="Y44" s="135">
        <v>14.25</v>
      </c>
      <c r="Z44" s="135">
        <v>6424.5999999999995</v>
      </c>
      <c r="AA44" s="135">
        <v>12967.5</v>
      </c>
      <c r="AB44" s="135">
        <v>840</v>
      </c>
      <c r="AC44" s="135">
        <v>5930.4</v>
      </c>
      <c r="AD44" s="135">
        <v>91550.549999999988</v>
      </c>
      <c r="AE44" s="135">
        <v>31858.249999999985</v>
      </c>
    </row>
    <row r="45" spans="1:31" x14ac:dyDescent="0.3">
      <c r="A45" s="135">
        <v>516</v>
      </c>
      <c r="B45" s="135" t="s">
        <v>101</v>
      </c>
      <c r="C45" s="135" t="s">
        <v>807</v>
      </c>
      <c r="D45" s="135" t="s">
        <v>806</v>
      </c>
      <c r="E45" s="135">
        <v>23.19</v>
      </c>
      <c r="F45" s="135" t="s">
        <v>1851</v>
      </c>
      <c r="G45" s="135">
        <v>24</v>
      </c>
      <c r="H45" s="135">
        <v>37</v>
      </c>
      <c r="I45" s="135">
        <v>31.7</v>
      </c>
      <c r="J45" s="135">
        <f t="shared" si="0"/>
        <v>24.625472222222221</v>
      </c>
      <c r="K45" s="135" t="s">
        <v>793</v>
      </c>
      <c r="L45" s="135">
        <v>91</v>
      </c>
      <c r="M45" s="135">
        <v>27</v>
      </c>
      <c r="N45" s="135">
        <v>50.2</v>
      </c>
      <c r="O45" s="135">
        <f t="shared" si="1"/>
        <v>91.463944444444451</v>
      </c>
      <c r="P45" s="135">
        <v>35</v>
      </c>
      <c r="Q45" s="164">
        <v>43430</v>
      </c>
      <c r="R45" s="164">
        <v>43470</v>
      </c>
      <c r="S45" s="164">
        <v>43572</v>
      </c>
      <c r="T45" s="135">
        <v>40</v>
      </c>
      <c r="U45" s="135">
        <v>142</v>
      </c>
      <c r="V45" s="135">
        <v>7905</v>
      </c>
      <c r="W45" s="135">
        <v>55809.3</v>
      </c>
      <c r="X45" s="135">
        <v>980</v>
      </c>
      <c r="Y45" s="135">
        <v>14.5</v>
      </c>
      <c r="Z45" s="135">
        <v>6918.8</v>
      </c>
      <c r="AA45" s="135">
        <v>14210</v>
      </c>
      <c r="AB45" s="135">
        <v>1540</v>
      </c>
      <c r="AC45" s="135">
        <v>10872.4</v>
      </c>
      <c r="AD45" s="135">
        <v>100322.6</v>
      </c>
      <c r="AE45" s="135">
        <v>44513.3</v>
      </c>
    </row>
    <row r="46" spans="1:31" s="134" customFormat="1" x14ac:dyDescent="0.3">
      <c r="A46" s="135">
        <v>517</v>
      </c>
      <c r="B46" s="135" t="s">
        <v>101</v>
      </c>
      <c r="C46" s="135" t="s">
        <v>807</v>
      </c>
      <c r="D46" s="135" t="s">
        <v>806</v>
      </c>
      <c r="E46" s="135">
        <v>22.23</v>
      </c>
      <c r="F46" s="135" t="s">
        <v>1852</v>
      </c>
      <c r="G46" s="135">
        <v>24</v>
      </c>
      <c r="H46" s="135">
        <v>32</v>
      </c>
      <c r="I46" s="135">
        <v>29.9</v>
      </c>
      <c r="J46" s="135">
        <f t="shared" si="0"/>
        <v>24.54163888888889</v>
      </c>
      <c r="K46" s="135" t="s">
        <v>794</v>
      </c>
      <c r="L46" s="135">
        <v>91</v>
      </c>
      <c r="M46" s="135">
        <v>27</v>
      </c>
      <c r="N46" s="135">
        <v>53.7</v>
      </c>
      <c r="O46" s="135">
        <f t="shared" si="1"/>
        <v>91.464916666666667</v>
      </c>
      <c r="P46" s="135">
        <v>35</v>
      </c>
      <c r="Q46" s="164">
        <v>43432</v>
      </c>
      <c r="R46" s="164">
        <v>43474</v>
      </c>
      <c r="S46" s="164">
        <v>43663</v>
      </c>
      <c r="T46" s="135">
        <v>42</v>
      </c>
      <c r="U46" s="135">
        <v>231</v>
      </c>
      <c r="V46" s="135">
        <v>8235</v>
      </c>
      <c r="W46" s="135">
        <v>58139.1</v>
      </c>
      <c r="X46" s="135">
        <v>910</v>
      </c>
      <c r="Y46" s="135">
        <v>14</v>
      </c>
      <c r="Z46" s="135">
        <v>6424.5999999999995</v>
      </c>
      <c r="AA46" s="135">
        <v>12740</v>
      </c>
      <c r="AB46" s="135">
        <v>630</v>
      </c>
      <c r="AC46" s="135">
        <v>4447.8</v>
      </c>
      <c r="AD46" s="135">
        <v>89944.4</v>
      </c>
      <c r="AE46" s="135">
        <v>31805.299999999996</v>
      </c>
    </row>
    <row r="47" spans="1:31" x14ac:dyDescent="0.3">
      <c r="A47" s="135">
        <v>518</v>
      </c>
      <c r="B47" s="135" t="s">
        <v>101</v>
      </c>
      <c r="C47" s="135" t="s">
        <v>807</v>
      </c>
      <c r="D47" s="135" t="s">
        <v>806</v>
      </c>
      <c r="E47" s="135">
        <v>23.23</v>
      </c>
      <c r="F47" s="135" t="s">
        <v>1853</v>
      </c>
      <c r="G47" s="135">
        <v>24</v>
      </c>
      <c r="H47" s="135">
        <v>31</v>
      </c>
      <c r="I47" s="135">
        <v>56.2</v>
      </c>
      <c r="J47" s="135">
        <f t="shared" si="0"/>
        <v>24.532277777777775</v>
      </c>
      <c r="K47" s="135" t="s">
        <v>795</v>
      </c>
      <c r="L47" s="135">
        <v>91</v>
      </c>
      <c r="M47" s="135">
        <v>25</v>
      </c>
      <c r="N47" s="135">
        <v>10.7</v>
      </c>
      <c r="O47" s="135">
        <f t="shared" si="1"/>
        <v>91.419638888888898</v>
      </c>
      <c r="P47" s="135">
        <v>35</v>
      </c>
      <c r="Q47" s="164">
        <v>43439</v>
      </c>
      <c r="R47" s="164">
        <v>43478</v>
      </c>
      <c r="S47" s="164">
        <v>43579</v>
      </c>
      <c r="T47" s="135">
        <v>39</v>
      </c>
      <c r="U47" s="135">
        <v>140</v>
      </c>
      <c r="V47" s="135">
        <v>8435</v>
      </c>
      <c r="W47" s="135">
        <v>59551.1</v>
      </c>
      <c r="X47" s="135">
        <v>910</v>
      </c>
      <c r="Y47" s="135">
        <v>14.5</v>
      </c>
      <c r="Z47" s="135">
        <v>6424.5999999999995</v>
      </c>
      <c r="AA47" s="135">
        <v>13195</v>
      </c>
      <c r="AB47" s="135">
        <v>840</v>
      </c>
      <c r="AC47" s="135">
        <v>5930.4</v>
      </c>
      <c r="AD47" s="135">
        <v>93156.7</v>
      </c>
      <c r="AE47" s="135">
        <v>33605.599999999999</v>
      </c>
    </row>
    <row r="48" spans="1:31" s="134" customFormat="1" x14ac:dyDescent="0.3">
      <c r="A48" s="135">
        <v>519</v>
      </c>
      <c r="B48" s="135" t="s">
        <v>101</v>
      </c>
      <c r="C48" s="135" t="s">
        <v>807</v>
      </c>
      <c r="D48" s="135" t="s">
        <v>806</v>
      </c>
      <c r="E48" s="135">
        <v>23.24</v>
      </c>
      <c r="F48" s="135" t="s">
        <v>1854</v>
      </c>
      <c r="G48" s="135">
        <v>24</v>
      </c>
      <c r="H48" s="135">
        <v>32</v>
      </c>
      <c r="I48" s="135">
        <v>57.9</v>
      </c>
      <c r="J48" s="135">
        <f t="shared" si="0"/>
        <v>24.549416666666669</v>
      </c>
      <c r="K48" s="135" t="s">
        <v>796</v>
      </c>
      <c r="L48" s="135">
        <v>91</v>
      </c>
      <c r="M48" s="135">
        <v>25</v>
      </c>
      <c r="N48" s="135">
        <v>11.1</v>
      </c>
      <c r="O48" s="135">
        <f t="shared" si="1"/>
        <v>91.419750000000008</v>
      </c>
      <c r="P48" s="135">
        <v>35</v>
      </c>
      <c r="Q48" s="164">
        <v>43439</v>
      </c>
      <c r="R48" s="164">
        <v>43479</v>
      </c>
      <c r="S48" s="164">
        <v>43580</v>
      </c>
      <c r="T48" s="135">
        <v>40</v>
      </c>
      <c r="U48" s="135">
        <v>141</v>
      </c>
      <c r="V48" s="135">
        <v>8970</v>
      </c>
      <c r="W48" s="135">
        <v>63328.2</v>
      </c>
      <c r="X48" s="135">
        <v>980</v>
      </c>
      <c r="Y48" s="135">
        <v>14.5</v>
      </c>
      <c r="Z48" s="135">
        <v>6918.8</v>
      </c>
      <c r="AA48" s="135">
        <v>14210</v>
      </c>
      <c r="AB48" s="135">
        <v>840</v>
      </c>
      <c r="AC48" s="135">
        <v>5930.4</v>
      </c>
      <c r="AD48" s="135">
        <v>100322.6</v>
      </c>
      <c r="AE48" s="135">
        <v>36994.400000000009</v>
      </c>
    </row>
    <row r="49" spans="1:31" x14ac:dyDescent="0.3">
      <c r="A49" s="135">
        <v>520</v>
      </c>
      <c r="B49" s="135" t="s">
        <v>101</v>
      </c>
      <c r="C49" s="135" t="s">
        <v>807</v>
      </c>
      <c r="D49" s="135" t="s">
        <v>806</v>
      </c>
      <c r="E49" s="135">
        <v>23.25</v>
      </c>
      <c r="F49" s="135" t="s">
        <v>1981</v>
      </c>
      <c r="G49" s="135">
        <v>24</v>
      </c>
      <c r="H49" s="135">
        <v>32</v>
      </c>
      <c r="I49" s="135">
        <v>34.5</v>
      </c>
      <c r="J49" s="135">
        <f t="shared" si="0"/>
        <v>24.542916666666667</v>
      </c>
      <c r="K49" s="135" t="s">
        <v>797</v>
      </c>
      <c r="L49" s="135">
        <v>91</v>
      </c>
      <c r="M49" s="135">
        <v>25</v>
      </c>
      <c r="N49" s="135">
        <v>6.2</v>
      </c>
      <c r="O49" s="135">
        <f t="shared" si="1"/>
        <v>91.418388888888899</v>
      </c>
      <c r="P49" s="135">
        <v>35</v>
      </c>
      <c r="Q49" s="164">
        <v>43433</v>
      </c>
      <c r="R49" s="164">
        <v>43471</v>
      </c>
      <c r="S49" s="164">
        <v>43561</v>
      </c>
      <c r="T49" s="135">
        <v>38</v>
      </c>
      <c r="U49" s="135">
        <v>128</v>
      </c>
      <c r="V49" s="135">
        <v>8360</v>
      </c>
      <c r="W49" s="135">
        <v>59021.599999999999</v>
      </c>
      <c r="X49" s="135">
        <v>840</v>
      </c>
      <c r="Y49" s="135">
        <v>14.25</v>
      </c>
      <c r="Z49" s="135">
        <v>5930.4</v>
      </c>
      <c r="AA49" s="135">
        <v>11970</v>
      </c>
      <c r="AB49" s="135">
        <v>700</v>
      </c>
      <c r="AC49" s="135">
        <v>4942</v>
      </c>
      <c r="AD49" s="135">
        <v>84508.2</v>
      </c>
      <c r="AE49" s="135">
        <v>25486.6</v>
      </c>
    </row>
    <row r="50" spans="1:31" s="134" customFormat="1" x14ac:dyDescent="0.3">
      <c r="A50" s="135">
        <v>521</v>
      </c>
      <c r="B50" s="135" t="s">
        <v>101</v>
      </c>
      <c r="C50" s="135" t="s">
        <v>808</v>
      </c>
      <c r="D50" s="135" t="s">
        <v>806</v>
      </c>
      <c r="E50" s="135">
        <v>24.1</v>
      </c>
      <c r="F50" s="135" t="s">
        <v>1855</v>
      </c>
      <c r="G50" s="135">
        <v>24</v>
      </c>
      <c r="H50" s="135">
        <v>32</v>
      </c>
      <c r="I50" s="135">
        <v>37.299999999999997</v>
      </c>
      <c r="J50" s="135">
        <f t="shared" si="0"/>
        <v>24.543694444444448</v>
      </c>
      <c r="K50" s="135" t="s">
        <v>798</v>
      </c>
      <c r="L50" s="135">
        <v>91</v>
      </c>
      <c r="M50" s="135">
        <v>25</v>
      </c>
      <c r="N50" s="135">
        <v>7.2</v>
      </c>
      <c r="O50" s="135">
        <f t="shared" si="1"/>
        <v>91.418666666666667</v>
      </c>
      <c r="P50" s="135">
        <v>35</v>
      </c>
      <c r="Q50" s="164">
        <v>43434</v>
      </c>
      <c r="R50" s="164">
        <v>43471</v>
      </c>
      <c r="S50" s="164">
        <v>43577</v>
      </c>
      <c r="T50" s="135">
        <v>37</v>
      </c>
      <c r="U50" s="135">
        <v>143</v>
      </c>
      <c r="V50" s="135">
        <v>8365</v>
      </c>
      <c r="W50" s="135">
        <v>59056.9</v>
      </c>
      <c r="X50" s="135">
        <v>980</v>
      </c>
      <c r="Y50" s="135">
        <v>14.5</v>
      </c>
      <c r="Z50" s="135">
        <v>6918.8</v>
      </c>
      <c r="AA50" s="135">
        <v>14210</v>
      </c>
      <c r="AB50" s="135">
        <v>700</v>
      </c>
      <c r="AC50" s="135">
        <v>4942</v>
      </c>
      <c r="AD50" s="135">
        <v>100322.6</v>
      </c>
      <c r="AE50" s="135">
        <v>41265.700000000004</v>
      </c>
    </row>
    <row r="51" spans="1:31" x14ac:dyDescent="0.3">
      <c r="A51" s="135">
        <v>522</v>
      </c>
      <c r="B51" s="135" t="s">
        <v>101</v>
      </c>
      <c r="C51" s="135" t="s">
        <v>808</v>
      </c>
      <c r="D51" s="135" t="s">
        <v>806</v>
      </c>
      <c r="E51" s="135">
        <v>24.2</v>
      </c>
      <c r="F51" s="135" t="s">
        <v>1856</v>
      </c>
      <c r="G51" s="135">
        <v>24</v>
      </c>
      <c r="H51" s="135">
        <v>32</v>
      </c>
      <c r="I51" s="135">
        <v>29.7</v>
      </c>
      <c r="J51" s="135">
        <f t="shared" si="0"/>
        <v>24.541583333333335</v>
      </c>
      <c r="K51" s="135" t="s">
        <v>799</v>
      </c>
      <c r="L51" s="135">
        <v>91</v>
      </c>
      <c r="M51" s="135">
        <v>24</v>
      </c>
      <c r="N51" s="135">
        <v>50.5</v>
      </c>
      <c r="O51" s="135">
        <f t="shared" si="1"/>
        <v>91.41402777777779</v>
      </c>
      <c r="P51" s="135">
        <v>35</v>
      </c>
      <c r="Q51" s="164">
        <v>43434</v>
      </c>
      <c r="R51" s="164">
        <v>43472</v>
      </c>
      <c r="S51" s="164">
        <v>43578</v>
      </c>
      <c r="T51" s="135">
        <v>38</v>
      </c>
      <c r="U51" s="135">
        <v>144</v>
      </c>
      <c r="V51" s="135">
        <v>8260</v>
      </c>
      <c r="W51" s="135">
        <v>58315.6</v>
      </c>
      <c r="X51" s="135">
        <v>840</v>
      </c>
      <c r="Y51" s="135">
        <v>14.5</v>
      </c>
      <c r="Z51" s="135">
        <v>5930.4</v>
      </c>
      <c r="AA51" s="135">
        <v>11550</v>
      </c>
      <c r="AB51" s="135">
        <v>630</v>
      </c>
      <c r="AC51" s="135">
        <v>4447.8</v>
      </c>
      <c r="AD51" s="135">
        <v>85990.799999999988</v>
      </c>
      <c r="AE51" s="135">
        <v>27675.19999999999</v>
      </c>
    </row>
    <row r="52" spans="1:31" s="134" customFormat="1" x14ac:dyDescent="0.3">
      <c r="A52" s="135">
        <v>523</v>
      </c>
      <c r="B52" s="135" t="s">
        <v>101</v>
      </c>
      <c r="C52" s="135" t="s">
        <v>808</v>
      </c>
      <c r="D52" s="135" t="s">
        <v>806</v>
      </c>
      <c r="E52" s="135">
        <v>24.3</v>
      </c>
      <c r="F52" s="135" t="s">
        <v>1857</v>
      </c>
      <c r="G52" s="135">
        <v>24</v>
      </c>
      <c r="H52" s="135">
        <v>32</v>
      </c>
      <c r="I52" s="135">
        <v>30.5</v>
      </c>
      <c r="J52" s="135">
        <f t="shared" si="0"/>
        <v>24.541805555555559</v>
      </c>
      <c r="K52" s="135" t="s">
        <v>787</v>
      </c>
      <c r="L52" s="135">
        <v>91</v>
      </c>
      <c r="M52" s="135">
        <v>24</v>
      </c>
      <c r="N52" s="135">
        <v>54.2</v>
      </c>
      <c r="O52" s="135">
        <f t="shared" si="1"/>
        <v>91.415055555555554</v>
      </c>
      <c r="P52" s="135">
        <v>35</v>
      </c>
      <c r="Q52" s="164">
        <v>43437</v>
      </c>
      <c r="R52" s="164">
        <v>43473</v>
      </c>
      <c r="S52" s="164">
        <v>43576</v>
      </c>
      <c r="T52" s="135">
        <v>36</v>
      </c>
      <c r="U52" s="135">
        <v>139</v>
      </c>
      <c r="V52" s="135">
        <v>8580</v>
      </c>
      <c r="W52" s="135">
        <v>60574.799999999996</v>
      </c>
      <c r="X52" s="135">
        <v>840</v>
      </c>
      <c r="Y52" s="135">
        <v>14.5</v>
      </c>
      <c r="Z52" s="135">
        <v>5930.4</v>
      </c>
      <c r="AA52" s="135">
        <v>12057</v>
      </c>
      <c r="AB52" s="135">
        <v>770</v>
      </c>
      <c r="AC52" s="135">
        <v>5436.2</v>
      </c>
      <c r="AD52" s="135">
        <v>85990.799999999988</v>
      </c>
      <c r="AE52" s="135">
        <v>25415.999999999993</v>
      </c>
    </row>
    <row r="53" spans="1:31" x14ac:dyDescent="0.3">
      <c r="A53" s="135">
        <v>524</v>
      </c>
      <c r="B53" s="135" t="s">
        <v>101</v>
      </c>
      <c r="C53" s="135" t="s">
        <v>808</v>
      </c>
      <c r="D53" s="135" t="s">
        <v>806</v>
      </c>
      <c r="E53" s="135">
        <v>24.4</v>
      </c>
      <c r="F53" s="135" t="s">
        <v>1850</v>
      </c>
      <c r="G53" s="135">
        <v>24</v>
      </c>
      <c r="H53" s="135">
        <v>31</v>
      </c>
      <c r="I53" s="135">
        <v>45.5</v>
      </c>
      <c r="J53" s="135">
        <f t="shared" si="0"/>
        <v>24.529305555555556</v>
      </c>
      <c r="K53" s="135" t="s">
        <v>800</v>
      </c>
      <c r="L53" s="135">
        <v>91</v>
      </c>
      <c r="M53" s="135">
        <v>24</v>
      </c>
      <c r="N53" s="135">
        <v>33.5</v>
      </c>
      <c r="O53" s="135">
        <f t="shared" si="1"/>
        <v>91.409305555555562</v>
      </c>
      <c r="P53" s="135">
        <v>35</v>
      </c>
      <c r="Q53" s="164">
        <v>43437</v>
      </c>
      <c r="R53" s="164">
        <v>43472</v>
      </c>
      <c r="S53" s="164">
        <v>43580</v>
      </c>
      <c r="T53" s="135">
        <v>35</v>
      </c>
      <c r="U53" s="135">
        <v>143</v>
      </c>
      <c r="V53" s="135">
        <v>8375</v>
      </c>
      <c r="W53" s="135">
        <v>59127.5</v>
      </c>
      <c r="X53" s="135">
        <v>980</v>
      </c>
      <c r="Y53" s="135">
        <v>14.5</v>
      </c>
      <c r="Z53" s="135">
        <v>6918.8</v>
      </c>
      <c r="AA53" s="135">
        <v>14210</v>
      </c>
      <c r="AB53" s="135">
        <v>840</v>
      </c>
      <c r="AC53" s="135">
        <v>5930.4</v>
      </c>
      <c r="AD53" s="135">
        <v>100322.6</v>
      </c>
      <c r="AE53" s="135">
        <v>41195.100000000006</v>
      </c>
    </row>
    <row r="54" spans="1:31" s="134" customFormat="1" x14ac:dyDescent="0.3">
      <c r="A54" s="135">
        <v>525</v>
      </c>
      <c r="B54" s="135" t="s">
        <v>101</v>
      </c>
      <c r="C54" s="135" t="s">
        <v>808</v>
      </c>
      <c r="D54" s="135" t="s">
        <v>806</v>
      </c>
      <c r="E54" s="135">
        <v>24.5</v>
      </c>
      <c r="F54" s="135" t="s">
        <v>1982</v>
      </c>
      <c r="G54" s="135">
        <v>24</v>
      </c>
      <c r="H54" s="135">
        <v>32</v>
      </c>
      <c r="I54" s="135">
        <v>35.5</v>
      </c>
      <c r="J54" s="135">
        <f t="shared" si="0"/>
        <v>24.543194444444445</v>
      </c>
      <c r="K54" s="135" t="s">
        <v>801</v>
      </c>
      <c r="L54" s="135">
        <v>91</v>
      </c>
      <c r="M54" s="135">
        <v>25</v>
      </c>
      <c r="N54" s="135">
        <v>7.4</v>
      </c>
      <c r="O54" s="135">
        <f t="shared" si="1"/>
        <v>91.418722222222229</v>
      </c>
      <c r="P54" s="135">
        <v>35</v>
      </c>
      <c r="Q54" s="164">
        <v>43429</v>
      </c>
      <c r="R54" s="164">
        <v>43466</v>
      </c>
      <c r="S54" s="164">
        <v>43571</v>
      </c>
      <c r="T54" s="135">
        <v>37</v>
      </c>
      <c r="U54" s="135">
        <v>142</v>
      </c>
      <c r="V54" s="135">
        <v>8110</v>
      </c>
      <c r="W54" s="135">
        <v>57256.6</v>
      </c>
      <c r="X54" s="135">
        <v>980</v>
      </c>
      <c r="Y54" s="135">
        <v>14.5</v>
      </c>
      <c r="Z54" s="135">
        <v>6918.8</v>
      </c>
      <c r="AA54" s="135">
        <v>14210</v>
      </c>
      <c r="AB54" s="135">
        <v>700</v>
      </c>
      <c r="AC54" s="135">
        <v>4942</v>
      </c>
      <c r="AD54" s="135">
        <v>100322.6</v>
      </c>
      <c r="AE54" s="135">
        <v>43066.000000000007</v>
      </c>
    </row>
    <row r="55" spans="1:31" x14ac:dyDescent="0.3">
      <c r="A55" s="135">
        <v>526</v>
      </c>
      <c r="B55" s="135" t="s">
        <v>101</v>
      </c>
      <c r="C55" s="135" t="s">
        <v>808</v>
      </c>
      <c r="D55" s="135" t="s">
        <v>806</v>
      </c>
      <c r="E55" s="135">
        <v>24.6</v>
      </c>
      <c r="F55" s="135" t="s">
        <v>1844</v>
      </c>
      <c r="G55" s="135">
        <v>24</v>
      </c>
      <c r="H55" s="135">
        <v>32</v>
      </c>
      <c r="I55" s="135">
        <v>30.4</v>
      </c>
      <c r="J55" s="135">
        <f t="shared" si="0"/>
        <v>24.541777777777778</v>
      </c>
      <c r="K55" s="135" t="s">
        <v>787</v>
      </c>
      <c r="L55" s="135">
        <v>91</v>
      </c>
      <c r="M55" s="135">
        <v>24</v>
      </c>
      <c r="N55" s="135">
        <v>54.2</v>
      </c>
      <c r="O55" s="135">
        <f t="shared" si="1"/>
        <v>91.415055555555554</v>
      </c>
      <c r="P55" s="135">
        <v>35</v>
      </c>
      <c r="Q55" s="164">
        <v>43435</v>
      </c>
      <c r="R55" s="164">
        <v>43501</v>
      </c>
      <c r="S55" s="164">
        <v>43577</v>
      </c>
      <c r="T55" s="135">
        <v>66</v>
      </c>
      <c r="U55" s="135">
        <v>142</v>
      </c>
      <c r="V55" s="135">
        <v>8135</v>
      </c>
      <c r="W55" s="135">
        <v>57433.1</v>
      </c>
      <c r="X55" s="135">
        <v>980</v>
      </c>
      <c r="Y55" s="135">
        <v>13.5</v>
      </c>
      <c r="Z55" s="135">
        <v>6918.8</v>
      </c>
      <c r="AA55" s="135">
        <v>13230</v>
      </c>
      <c r="AB55" s="135">
        <v>700</v>
      </c>
      <c r="AC55" s="135">
        <v>4942</v>
      </c>
      <c r="AD55" s="135">
        <v>93403.8</v>
      </c>
      <c r="AE55" s="135">
        <v>35970.700000000004</v>
      </c>
    </row>
    <row r="56" spans="1:31" s="134" customFormat="1" x14ac:dyDescent="0.3">
      <c r="A56" s="135">
        <v>527</v>
      </c>
      <c r="B56" s="135" t="s">
        <v>101</v>
      </c>
      <c r="C56" s="135" t="s">
        <v>808</v>
      </c>
      <c r="D56" s="135" t="s">
        <v>806</v>
      </c>
      <c r="E56" s="135">
        <v>24.7</v>
      </c>
      <c r="F56" s="135" t="s">
        <v>1845</v>
      </c>
      <c r="G56" s="135">
        <v>24</v>
      </c>
      <c r="H56" s="135">
        <v>32</v>
      </c>
      <c r="I56" s="135">
        <v>34.700000000000003</v>
      </c>
      <c r="J56" s="135">
        <f t="shared" si="0"/>
        <v>24.542972222222225</v>
      </c>
      <c r="K56" s="135" t="s">
        <v>788</v>
      </c>
      <c r="L56" s="135">
        <v>91</v>
      </c>
      <c r="M56" s="135">
        <v>25</v>
      </c>
      <c r="N56" s="135">
        <v>8</v>
      </c>
      <c r="O56" s="135">
        <f t="shared" si="1"/>
        <v>91.418888888888887</v>
      </c>
      <c r="P56" s="135">
        <v>35</v>
      </c>
      <c r="Q56" s="164">
        <v>43438</v>
      </c>
      <c r="R56" s="164">
        <v>43472</v>
      </c>
      <c r="S56" s="164">
        <v>43577</v>
      </c>
      <c r="T56" s="135">
        <v>34</v>
      </c>
      <c r="U56" s="135">
        <v>139</v>
      </c>
      <c r="V56" s="135">
        <v>8175</v>
      </c>
      <c r="W56" s="135">
        <v>57715.5</v>
      </c>
      <c r="X56" s="135">
        <v>840</v>
      </c>
      <c r="Y56" s="135">
        <v>14.25</v>
      </c>
      <c r="Z56" s="135">
        <v>5930.4</v>
      </c>
      <c r="AA56" s="135">
        <v>11970</v>
      </c>
      <c r="AB56" s="135">
        <v>630</v>
      </c>
      <c r="AC56" s="135">
        <v>4447.8</v>
      </c>
      <c r="AD56" s="135">
        <v>84508.2</v>
      </c>
      <c r="AE56" s="135">
        <v>26792.699999999997</v>
      </c>
    </row>
    <row r="57" spans="1:31" x14ac:dyDescent="0.3">
      <c r="A57" s="135">
        <v>528</v>
      </c>
      <c r="B57" s="135" t="s">
        <v>101</v>
      </c>
      <c r="C57" s="135" t="s">
        <v>808</v>
      </c>
      <c r="D57" s="135" t="s">
        <v>806</v>
      </c>
      <c r="E57" s="135">
        <v>24.8</v>
      </c>
      <c r="F57" s="135" t="s">
        <v>1846</v>
      </c>
      <c r="G57" s="135">
        <v>24</v>
      </c>
      <c r="H57" s="135">
        <v>32</v>
      </c>
      <c r="I57" s="135">
        <v>43.8</v>
      </c>
      <c r="J57" s="135">
        <f t="shared" si="0"/>
        <v>24.545500000000001</v>
      </c>
      <c r="K57" s="135" t="s">
        <v>789</v>
      </c>
      <c r="L57" s="135">
        <v>91</v>
      </c>
      <c r="M57" s="135">
        <v>24</v>
      </c>
      <c r="N57" s="135">
        <v>52.3</v>
      </c>
      <c r="O57" s="135">
        <f t="shared" si="1"/>
        <v>91.414527777777778</v>
      </c>
      <c r="P57" s="135">
        <v>35</v>
      </c>
      <c r="Q57" s="164">
        <v>43435</v>
      </c>
      <c r="R57" s="164">
        <v>43470</v>
      </c>
      <c r="S57" s="164">
        <v>43577</v>
      </c>
      <c r="T57" s="135">
        <v>35</v>
      </c>
      <c r="U57" s="135">
        <v>142</v>
      </c>
      <c r="V57" s="135">
        <v>8060</v>
      </c>
      <c r="W57" s="135">
        <v>56903.6</v>
      </c>
      <c r="X57" s="135">
        <v>910</v>
      </c>
      <c r="Y57" s="135">
        <v>14.37</v>
      </c>
      <c r="Z57" s="135">
        <v>6424.5999999999995</v>
      </c>
      <c r="AA57" s="135">
        <v>13076.699999999999</v>
      </c>
      <c r="AB57" s="135">
        <v>630</v>
      </c>
      <c r="AC57" s="135">
        <v>4447.8</v>
      </c>
      <c r="AD57" s="135">
        <v>92321.501999999993</v>
      </c>
      <c r="AE57" s="135">
        <v>35417.901999999995</v>
      </c>
    </row>
    <row r="58" spans="1:31" s="134" customFormat="1" x14ac:dyDescent="0.3">
      <c r="A58" s="135">
        <v>529</v>
      </c>
      <c r="B58" s="135" t="s">
        <v>101</v>
      </c>
      <c r="C58" s="135" t="s">
        <v>808</v>
      </c>
      <c r="D58" s="135" t="s">
        <v>806</v>
      </c>
      <c r="E58" s="135">
        <v>24.9</v>
      </c>
      <c r="F58" s="135" t="s">
        <v>1846</v>
      </c>
      <c r="G58" s="135">
        <v>24</v>
      </c>
      <c r="H58" s="135">
        <v>32</v>
      </c>
      <c r="I58" s="135">
        <v>43.8</v>
      </c>
      <c r="J58" s="135">
        <f t="shared" si="0"/>
        <v>24.545500000000001</v>
      </c>
      <c r="K58" s="135" t="s">
        <v>789</v>
      </c>
      <c r="L58" s="135">
        <v>91</v>
      </c>
      <c r="M58" s="135">
        <v>24</v>
      </c>
      <c r="N58" s="135">
        <v>52.3</v>
      </c>
      <c r="O58" s="135">
        <f t="shared" si="1"/>
        <v>91.414527777777778</v>
      </c>
      <c r="P58" s="135">
        <v>35</v>
      </c>
      <c r="Q58" s="164">
        <v>43441</v>
      </c>
      <c r="R58" s="164">
        <v>43478</v>
      </c>
      <c r="S58" s="164">
        <v>43586</v>
      </c>
      <c r="T58" s="135">
        <v>37</v>
      </c>
      <c r="U58" s="135">
        <v>145</v>
      </c>
      <c r="V58" s="135">
        <v>8260</v>
      </c>
      <c r="W58" s="135">
        <v>58315.6</v>
      </c>
      <c r="X58" s="135">
        <v>980</v>
      </c>
      <c r="Y58" s="135">
        <v>14.37</v>
      </c>
      <c r="Z58" s="135">
        <v>6918.8</v>
      </c>
      <c r="AA58" s="135">
        <v>12740</v>
      </c>
      <c r="AB58" s="135">
        <v>630</v>
      </c>
      <c r="AC58" s="135">
        <v>4447.8</v>
      </c>
      <c r="AD58" s="135">
        <v>99423.156000000003</v>
      </c>
      <c r="AE58" s="135">
        <v>41107.556000000004</v>
      </c>
    </row>
    <row r="59" spans="1:31" x14ac:dyDescent="0.3">
      <c r="A59" s="135">
        <v>530</v>
      </c>
      <c r="B59" s="135" t="s">
        <v>101</v>
      </c>
      <c r="C59" s="135" t="s">
        <v>808</v>
      </c>
      <c r="D59" s="135" t="s">
        <v>806</v>
      </c>
      <c r="E59" s="135">
        <v>24.1</v>
      </c>
      <c r="F59" s="135" t="s">
        <v>1847</v>
      </c>
      <c r="G59" s="135">
        <v>24</v>
      </c>
      <c r="H59" s="135">
        <v>32</v>
      </c>
      <c r="I59" s="135">
        <v>32.200000000000003</v>
      </c>
      <c r="J59" s="135">
        <f t="shared" si="0"/>
        <v>24.54227777777778</v>
      </c>
      <c r="K59" s="135" t="s">
        <v>790</v>
      </c>
      <c r="L59" s="135">
        <v>91</v>
      </c>
      <c r="M59" s="135">
        <v>32</v>
      </c>
      <c r="N59" s="135">
        <v>41.3</v>
      </c>
      <c r="O59" s="135">
        <f t="shared" si="1"/>
        <v>91.544805555555556</v>
      </c>
      <c r="P59" s="135">
        <v>35</v>
      </c>
      <c r="Q59" s="164">
        <v>43427</v>
      </c>
      <c r="R59" s="164">
        <v>43464</v>
      </c>
      <c r="S59" s="164">
        <v>43570</v>
      </c>
      <c r="T59" s="135">
        <v>37</v>
      </c>
      <c r="U59" s="135">
        <v>143</v>
      </c>
      <c r="V59" s="135">
        <v>8235</v>
      </c>
      <c r="W59" s="135">
        <v>58139.1</v>
      </c>
      <c r="X59" s="135">
        <v>840</v>
      </c>
      <c r="Y59" s="135">
        <v>14.37</v>
      </c>
      <c r="Z59" s="135">
        <v>5930.4</v>
      </c>
      <c r="AA59" s="135">
        <v>11130</v>
      </c>
      <c r="AB59" s="135">
        <v>700</v>
      </c>
      <c r="AC59" s="135">
        <v>4942</v>
      </c>
      <c r="AD59" s="135">
        <v>85219.847999999984</v>
      </c>
      <c r="AE59" s="135">
        <v>27080.747999999985</v>
      </c>
    </row>
    <row r="60" spans="1:31" s="134" customFormat="1" x14ac:dyDescent="0.3">
      <c r="A60" s="135">
        <v>531</v>
      </c>
      <c r="B60" s="135" t="s">
        <v>101</v>
      </c>
      <c r="C60" s="135" t="s">
        <v>808</v>
      </c>
      <c r="D60" s="135" t="s">
        <v>806</v>
      </c>
      <c r="E60" s="135">
        <v>24.11</v>
      </c>
      <c r="F60" s="135" t="s">
        <v>1848</v>
      </c>
      <c r="G60" s="135">
        <v>24</v>
      </c>
      <c r="H60" s="135">
        <v>32</v>
      </c>
      <c r="I60" s="135">
        <v>37.200000000000003</v>
      </c>
      <c r="J60" s="135">
        <f t="shared" si="0"/>
        <v>24.543666666666667</v>
      </c>
      <c r="K60" s="135" t="s">
        <v>791</v>
      </c>
      <c r="L60" s="135">
        <v>91</v>
      </c>
      <c r="M60" s="135">
        <v>32</v>
      </c>
      <c r="N60" s="135">
        <v>27.6</v>
      </c>
      <c r="O60" s="135">
        <f t="shared" si="1"/>
        <v>91.540999999999997</v>
      </c>
      <c r="P60" s="135">
        <v>35</v>
      </c>
      <c r="Q60" s="164">
        <v>43427</v>
      </c>
      <c r="R60" s="164">
        <v>43461</v>
      </c>
      <c r="S60" s="164">
        <v>43573</v>
      </c>
      <c r="T60" s="135">
        <v>34</v>
      </c>
      <c r="U60" s="135">
        <v>146</v>
      </c>
      <c r="V60" s="135">
        <v>8225</v>
      </c>
      <c r="W60" s="135">
        <v>58068.5</v>
      </c>
      <c r="X60" s="135">
        <v>980</v>
      </c>
      <c r="Y60" s="135">
        <v>13.75</v>
      </c>
      <c r="Z60" s="135">
        <v>6918.8</v>
      </c>
      <c r="AA60" s="135">
        <v>13475</v>
      </c>
      <c r="AB60" s="135">
        <v>630</v>
      </c>
      <c r="AC60" s="135">
        <v>4447.8</v>
      </c>
      <c r="AD60" s="135">
        <v>95133.5</v>
      </c>
      <c r="AE60" s="135">
        <v>37065</v>
      </c>
    </row>
    <row r="61" spans="1:31" x14ac:dyDescent="0.3">
      <c r="A61" s="135">
        <v>532</v>
      </c>
      <c r="B61" s="135" t="s">
        <v>101</v>
      </c>
      <c r="C61" s="135" t="s">
        <v>808</v>
      </c>
      <c r="D61" s="135" t="s">
        <v>806</v>
      </c>
      <c r="E61" s="135">
        <v>24.12</v>
      </c>
      <c r="F61" s="135" t="s">
        <v>1849</v>
      </c>
      <c r="G61" s="135">
        <v>24</v>
      </c>
      <c r="H61" s="135">
        <v>31</v>
      </c>
      <c r="I61" s="135">
        <v>7.2</v>
      </c>
      <c r="J61" s="135">
        <f t="shared" si="0"/>
        <v>24.518666666666665</v>
      </c>
      <c r="K61" s="135" t="s">
        <v>792</v>
      </c>
      <c r="L61" s="135">
        <v>91</v>
      </c>
      <c r="M61" s="135">
        <v>26</v>
      </c>
      <c r="N61" s="135">
        <v>11.7</v>
      </c>
      <c r="O61" s="135">
        <f t="shared" si="1"/>
        <v>91.436583333333331</v>
      </c>
      <c r="P61" s="135">
        <v>35</v>
      </c>
      <c r="Q61" s="164">
        <v>43428</v>
      </c>
      <c r="R61" s="164">
        <v>43465</v>
      </c>
      <c r="S61" s="164">
        <v>43570</v>
      </c>
      <c r="T61" s="135">
        <v>37</v>
      </c>
      <c r="U61" s="135">
        <v>142</v>
      </c>
      <c r="V61" s="135">
        <v>8115</v>
      </c>
      <c r="W61" s="135">
        <v>57291.9</v>
      </c>
      <c r="X61" s="135">
        <v>980</v>
      </c>
      <c r="Y61" s="135">
        <v>13.75</v>
      </c>
      <c r="Z61" s="135">
        <v>6918.8</v>
      </c>
      <c r="AA61" s="135">
        <v>13475</v>
      </c>
      <c r="AB61" s="135">
        <v>700</v>
      </c>
      <c r="AC61" s="135">
        <v>4942</v>
      </c>
      <c r="AD61" s="135">
        <v>95133.5</v>
      </c>
      <c r="AE61" s="135">
        <v>37841.599999999999</v>
      </c>
    </row>
    <row r="62" spans="1:31" s="134" customFormat="1" x14ac:dyDescent="0.3">
      <c r="A62" s="135">
        <v>533</v>
      </c>
      <c r="B62" s="135" t="s">
        <v>101</v>
      </c>
      <c r="C62" s="135" t="s">
        <v>808</v>
      </c>
      <c r="D62" s="135" t="s">
        <v>806</v>
      </c>
      <c r="E62" s="135">
        <v>24.13</v>
      </c>
      <c r="F62" s="135" t="s">
        <v>1850</v>
      </c>
      <c r="G62" s="135">
        <v>24</v>
      </c>
      <c r="H62" s="135">
        <v>31</v>
      </c>
      <c r="I62" s="135">
        <v>45.5</v>
      </c>
      <c r="J62" s="135">
        <f t="shared" si="0"/>
        <v>24.529305555555556</v>
      </c>
      <c r="K62" s="135" t="s">
        <v>787</v>
      </c>
      <c r="L62" s="135">
        <v>91</v>
      </c>
      <c r="M62" s="135">
        <v>24</v>
      </c>
      <c r="N62" s="135">
        <v>54.2</v>
      </c>
      <c r="O62" s="135">
        <f t="shared" si="1"/>
        <v>91.415055555555554</v>
      </c>
      <c r="P62" s="135">
        <v>35</v>
      </c>
      <c r="Q62" s="164">
        <v>43428</v>
      </c>
      <c r="R62" s="164">
        <v>43458</v>
      </c>
      <c r="S62" s="164">
        <v>43571</v>
      </c>
      <c r="T62" s="135">
        <v>30</v>
      </c>
      <c r="U62" s="135">
        <v>143</v>
      </c>
      <c r="V62" s="135">
        <v>7920</v>
      </c>
      <c r="W62" s="135">
        <v>55915.199999999997</v>
      </c>
      <c r="X62" s="135">
        <v>910</v>
      </c>
      <c r="Y62" s="135">
        <v>13.75</v>
      </c>
      <c r="Z62" s="135">
        <v>6424.5999999999995</v>
      </c>
      <c r="AA62" s="135">
        <v>12512.5</v>
      </c>
      <c r="AB62" s="135">
        <v>700</v>
      </c>
      <c r="AC62" s="135">
        <v>4942</v>
      </c>
      <c r="AD62" s="135">
        <v>88338.249999999985</v>
      </c>
      <c r="AE62" s="135">
        <v>32423.049999999988</v>
      </c>
    </row>
    <row r="63" spans="1:31" x14ac:dyDescent="0.3">
      <c r="A63" s="135">
        <v>534</v>
      </c>
      <c r="B63" s="135" t="s">
        <v>101</v>
      </c>
      <c r="C63" s="135" t="s">
        <v>808</v>
      </c>
      <c r="D63" s="135" t="s">
        <v>806</v>
      </c>
      <c r="E63" s="135">
        <v>24.14</v>
      </c>
      <c r="F63" s="135" t="s">
        <v>1844</v>
      </c>
      <c r="G63" s="135">
        <v>24</v>
      </c>
      <c r="H63" s="135">
        <v>32</v>
      </c>
      <c r="I63" s="135">
        <v>30.4</v>
      </c>
      <c r="J63" s="135">
        <f t="shared" si="0"/>
        <v>24.541777777777778</v>
      </c>
      <c r="K63" s="135" t="s">
        <v>787</v>
      </c>
      <c r="L63" s="135">
        <v>91</v>
      </c>
      <c r="M63" s="135">
        <v>24</v>
      </c>
      <c r="N63" s="135">
        <v>54.2</v>
      </c>
      <c r="O63" s="135">
        <f t="shared" si="1"/>
        <v>91.415055555555554</v>
      </c>
      <c r="P63" s="135">
        <v>35</v>
      </c>
      <c r="Q63" s="164">
        <v>43449</v>
      </c>
      <c r="R63" s="164">
        <v>43470</v>
      </c>
      <c r="S63" s="164">
        <v>43578</v>
      </c>
      <c r="T63" s="135">
        <v>21</v>
      </c>
      <c r="U63" s="135">
        <v>129</v>
      </c>
      <c r="V63" s="135">
        <v>8380</v>
      </c>
      <c r="W63" s="135">
        <v>59162.799999999996</v>
      </c>
      <c r="X63" s="135">
        <v>840</v>
      </c>
      <c r="Y63" s="135">
        <v>14.25</v>
      </c>
      <c r="Z63" s="135">
        <v>5930.4</v>
      </c>
      <c r="AA63" s="135">
        <v>11970</v>
      </c>
      <c r="AB63" s="135">
        <v>700</v>
      </c>
      <c r="AC63" s="135">
        <v>4942</v>
      </c>
      <c r="AD63" s="135">
        <v>84508.2</v>
      </c>
      <c r="AE63" s="135">
        <v>25345.4</v>
      </c>
    </row>
    <row r="64" spans="1:31" s="134" customFormat="1" x14ac:dyDescent="0.3">
      <c r="A64" s="135">
        <v>535</v>
      </c>
      <c r="B64" s="135" t="s">
        <v>101</v>
      </c>
      <c r="C64" s="135" t="s">
        <v>808</v>
      </c>
      <c r="D64" s="135" t="s">
        <v>806</v>
      </c>
      <c r="E64" s="135">
        <v>24.15</v>
      </c>
      <c r="F64" s="135" t="s">
        <v>1851</v>
      </c>
      <c r="G64" s="135">
        <v>24</v>
      </c>
      <c r="H64" s="135">
        <v>37</v>
      </c>
      <c r="I64" s="135">
        <v>31.7</v>
      </c>
      <c r="J64" s="135">
        <f t="shared" si="0"/>
        <v>24.625472222222221</v>
      </c>
      <c r="K64" s="135" t="s">
        <v>793</v>
      </c>
      <c r="L64" s="135">
        <v>91</v>
      </c>
      <c r="M64" s="135">
        <v>24</v>
      </c>
      <c r="N64" s="135">
        <v>50.2</v>
      </c>
      <c r="O64" s="135">
        <f t="shared" si="1"/>
        <v>91.413944444444454</v>
      </c>
      <c r="P64" s="135">
        <v>35</v>
      </c>
      <c r="Q64" s="164">
        <v>43438</v>
      </c>
      <c r="R64" s="164">
        <v>43476</v>
      </c>
      <c r="S64" s="164">
        <v>43582</v>
      </c>
      <c r="T64" s="135">
        <v>38</v>
      </c>
      <c r="U64" s="135">
        <v>144</v>
      </c>
      <c r="V64" s="135">
        <v>8455</v>
      </c>
      <c r="W64" s="135">
        <v>59692.3</v>
      </c>
      <c r="X64" s="135">
        <v>910</v>
      </c>
      <c r="Y64" s="135">
        <v>14.37</v>
      </c>
      <c r="Z64" s="135">
        <v>6424.5999999999995</v>
      </c>
      <c r="AA64" s="135">
        <v>13076.699999999999</v>
      </c>
      <c r="AB64" s="135">
        <v>770</v>
      </c>
      <c r="AC64" s="135">
        <v>5436.2</v>
      </c>
      <c r="AD64" s="135">
        <v>92321.501999999993</v>
      </c>
      <c r="AE64" s="135">
        <v>32629.20199999999</v>
      </c>
    </row>
    <row r="65" spans="1:31" x14ac:dyDescent="0.3">
      <c r="A65" s="135">
        <v>536</v>
      </c>
      <c r="B65" s="135" t="s">
        <v>101</v>
      </c>
      <c r="C65" s="135" t="s">
        <v>808</v>
      </c>
      <c r="D65" s="135" t="s">
        <v>806</v>
      </c>
      <c r="E65" s="135">
        <v>24.16</v>
      </c>
      <c r="F65" s="135" t="s">
        <v>1852</v>
      </c>
      <c r="G65" s="135">
        <v>24</v>
      </c>
      <c r="H65" s="135">
        <v>32</v>
      </c>
      <c r="I65" s="135">
        <v>29.9</v>
      </c>
      <c r="J65" s="135">
        <f t="shared" si="0"/>
        <v>24.54163888888889</v>
      </c>
      <c r="K65" s="135" t="s">
        <v>794</v>
      </c>
      <c r="L65" s="135">
        <v>91</v>
      </c>
      <c r="M65" s="135">
        <v>24</v>
      </c>
      <c r="N65" s="135">
        <v>53.7</v>
      </c>
      <c r="O65" s="135">
        <f t="shared" si="1"/>
        <v>91.41491666666667</v>
      </c>
      <c r="P65" s="135">
        <v>35</v>
      </c>
      <c r="Q65" s="164">
        <v>43431</v>
      </c>
      <c r="R65" s="164">
        <v>43476</v>
      </c>
      <c r="S65" s="164">
        <v>43570</v>
      </c>
      <c r="T65" s="135">
        <v>45</v>
      </c>
      <c r="U65" s="135">
        <v>139</v>
      </c>
      <c r="V65" s="135">
        <v>8000</v>
      </c>
      <c r="W65" s="135">
        <v>56480</v>
      </c>
      <c r="X65" s="135">
        <v>0</v>
      </c>
      <c r="Y65" s="135">
        <v>14.37</v>
      </c>
      <c r="Z65" s="135">
        <v>0</v>
      </c>
      <c r="AA65" s="135">
        <v>13475</v>
      </c>
      <c r="AB65" s="135">
        <v>770</v>
      </c>
      <c r="AC65" s="135">
        <v>5436.2</v>
      </c>
      <c r="AD65" s="135">
        <v>0</v>
      </c>
      <c r="AE65" s="135">
        <v>-56480</v>
      </c>
    </row>
    <row r="66" spans="1:31" s="134" customFormat="1" x14ac:dyDescent="0.3">
      <c r="A66" s="135">
        <v>537</v>
      </c>
      <c r="B66" s="135" t="s">
        <v>101</v>
      </c>
      <c r="C66" s="135" t="s">
        <v>808</v>
      </c>
      <c r="D66" s="135" t="s">
        <v>806</v>
      </c>
      <c r="E66" s="135">
        <v>24.17</v>
      </c>
      <c r="F66" s="135" t="s">
        <v>1853</v>
      </c>
      <c r="G66" s="135">
        <v>24</v>
      </c>
      <c r="H66" s="135">
        <v>32</v>
      </c>
      <c r="I66" s="135">
        <v>56.2</v>
      </c>
      <c r="J66" s="135">
        <f t="shared" si="0"/>
        <v>24.548944444444444</v>
      </c>
      <c r="K66" s="135" t="s">
        <v>795</v>
      </c>
      <c r="L66" s="135">
        <v>91</v>
      </c>
      <c r="M66" s="135">
        <v>25</v>
      </c>
      <c r="N66" s="135">
        <v>10.7</v>
      </c>
      <c r="O66" s="135">
        <f t="shared" si="1"/>
        <v>91.419638888888898</v>
      </c>
      <c r="P66" s="135">
        <v>35</v>
      </c>
      <c r="Q66" s="164">
        <v>43427</v>
      </c>
      <c r="R66" s="164">
        <v>43465</v>
      </c>
      <c r="S66" s="164">
        <v>43569</v>
      </c>
      <c r="T66" s="135">
        <v>38</v>
      </c>
      <c r="U66" s="135">
        <v>142</v>
      </c>
      <c r="V66" s="135">
        <v>8345</v>
      </c>
      <c r="W66" s="135">
        <v>58915.7</v>
      </c>
      <c r="X66" s="135">
        <v>840</v>
      </c>
      <c r="Y66" s="135">
        <v>14</v>
      </c>
      <c r="Z66" s="135">
        <v>5930.4</v>
      </c>
      <c r="AA66" s="135">
        <v>11760</v>
      </c>
      <c r="AB66" s="135">
        <v>630</v>
      </c>
      <c r="AC66" s="135">
        <v>4447.8</v>
      </c>
      <c r="AD66" s="135">
        <v>83025.599999999991</v>
      </c>
      <c r="AE66" s="135">
        <v>24109.899999999994</v>
      </c>
    </row>
    <row r="67" spans="1:31" x14ac:dyDescent="0.3">
      <c r="A67" s="135">
        <v>538</v>
      </c>
      <c r="B67" s="135" t="s">
        <v>101</v>
      </c>
      <c r="C67" s="135" t="s">
        <v>808</v>
      </c>
      <c r="D67" s="135" t="s">
        <v>806</v>
      </c>
      <c r="E67" s="135">
        <v>24.18</v>
      </c>
      <c r="F67" s="135" t="s">
        <v>1854</v>
      </c>
      <c r="G67" s="135">
        <v>24</v>
      </c>
      <c r="H67" s="135">
        <v>31</v>
      </c>
      <c r="I67" s="135">
        <v>57.9</v>
      </c>
      <c r="J67" s="135">
        <f t="shared" ref="J67:J75" si="2">G67+H67/60+I67/3600</f>
        <v>24.53275</v>
      </c>
      <c r="K67" s="135" t="s">
        <v>796</v>
      </c>
      <c r="L67" s="135">
        <v>91</v>
      </c>
      <c r="M67" s="135">
        <v>25</v>
      </c>
      <c r="N67" s="135">
        <v>11.1</v>
      </c>
      <c r="O67" s="135">
        <f t="shared" ref="O67:O75" si="3">L67+M67/60+N67/3600</f>
        <v>91.419750000000008</v>
      </c>
      <c r="P67" s="135">
        <v>35</v>
      </c>
      <c r="Q67" s="164">
        <v>43433</v>
      </c>
      <c r="R67" s="164">
        <v>43469</v>
      </c>
      <c r="S67" s="164">
        <v>43576</v>
      </c>
      <c r="T67" s="135">
        <v>36</v>
      </c>
      <c r="U67" s="135">
        <v>143</v>
      </c>
      <c r="V67" s="135">
        <v>8548</v>
      </c>
      <c r="W67" s="135">
        <v>60348.88</v>
      </c>
      <c r="X67" s="135">
        <v>980</v>
      </c>
      <c r="Y67" s="135">
        <v>14.5</v>
      </c>
      <c r="Z67" s="135">
        <v>6918.8</v>
      </c>
      <c r="AA67" s="135">
        <v>14210</v>
      </c>
      <c r="AB67" s="135">
        <v>630</v>
      </c>
      <c r="AC67" s="135">
        <v>4447.8</v>
      </c>
      <c r="AD67" s="135">
        <v>100322.6</v>
      </c>
      <c r="AE67" s="135">
        <v>39973.720000000008</v>
      </c>
    </row>
    <row r="68" spans="1:31" s="134" customFormat="1" x14ac:dyDescent="0.3">
      <c r="A68" s="135">
        <v>539</v>
      </c>
      <c r="B68" s="135" t="s">
        <v>101</v>
      </c>
      <c r="C68" s="135" t="s">
        <v>808</v>
      </c>
      <c r="D68" s="135" t="s">
        <v>806</v>
      </c>
      <c r="E68" s="135">
        <v>24.19</v>
      </c>
      <c r="F68" s="135" t="s">
        <v>1981</v>
      </c>
      <c r="G68" s="135">
        <v>24</v>
      </c>
      <c r="H68" s="135">
        <v>32</v>
      </c>
      <c r="I68" s="135">
        <v>34.5</v>
      </c>
      <c r="J68" s="135">
        <f t="shared" si="2"/>
        <v>24.542916666666667</v>
      </c>
      <c r="K68" s="135" t="s">
        <v>797</v>
      </c>
      <c r="L68" s="135">
        <v>91</v>
      </c>
      <c r="M68" s="135">
        <v>25</v>
      </c>
      <c r="N68" s="135">
        <v>6.2</v>
      </c>
      <c r="O68" s="135">
        <f t="shared" si="3"/>
        <v>91.418388888888899</v>
      </c>
      <c r="P68" s="135">
        <v>35</v>
      </c>
      <c r="Q68" s="164">
        <v>43441</v>
      </c>
      <c r="R68" s="164">
        <v>43472</v>
      </c>
      <c r="S68" s="164">
        <v>43578</v>
      </c>
      <c r="T68" s="135">
        <v>31</v>
      </c>
      <c r="U68" s="135">
        <v>137</v>
      </c>
      <c r="V68" s="135">
        <v>8485</v>
      </c>
      <c r="W68" s="135">
        <v>59904.1</v>
      </c>
      <c r="X68" s="135">
        <v>980</v>
      </c>
      <c r="Y68" s="135">
        <v>14</v>
      </c>
      <c r="Z68" s="135">
        <v>6918.8</v>
      </c>
      <c r="AA68" s="135">
        <v>13720</v>
      </c>
      <c r="AB68" s="135">
        <v>700</v>
      </c>
      <c r="AC68" s="135">
        <v>4942</v>
      </c>
      <c r="AD68" s="135">
        <v>96863.2</v>
      </c>
      <c r="AE68" s="135">
        <v>36959.1</v>
      </c>
    </row>
    <row r="69" spans="1:31" x14ac:dyDescent="0.3">
      <c r="A69" s="135">
        <v>540</v>
      </c>
      <c r="B69" s="135" t="s">
        <v>101</v>
      </c>
      <c r="C69" s="135" t="s">
        <v>808</v>
      </c>
      <c r="D69" s="135" t="s">
        <v>806</v>
      </c>
      <c r="E69" s="135">
        <v>24.2</v>
      </c>
      <c r="F69" s="135" t="s">
        <v>1855</v>
      </c>
      <c r="G69" s="135">
        <v>24</v>
      </c>
      <c r="H69" s="135">
        <v>32</v>
      </c>
      <c r="I69" s="135">
        <v>37.299999999999997</v>
      </c>
      <c r="J69" s="135">
        <f t="shared" si="2"/>
        <v>24.543694444444448</v>
      </c>
      <c r="K69" s="135" t="s">
        <v>798</v>
      </c>
      <c r="L69" s="135">
        <v>91</v>
      </c>
      <c r="M69" s="135">
        <v>25</v>
      </c>
      <c r="N69" s="135">
        <v>7.2</v>
      </c>
      <c r="O69" s="135">
        <f t="shared" si="3"/>
        <v>91.418666666666667</v>
      </c>
      <c r="P69" s="135">
        <v>35</v>
      </c>
      <c r="Q69" s="164">
        <v>43435</v>
      </c>
      <c r="R69" s="164">
        <v>43470</v>
      </c>
      <c r="S69" s="164">
        <v>43576</v>
      </c>
      <c r="T69" s="135">
        <v>35</v>
      </c>
      <c r="U69" s="135">
        <v>141</v>
      </c>
      <c r="V69" s="135">
        <v>8655</v>
      </c>
      <c r="W69" s="135">
        <v>61104.299999999996</v>
      </c>
      <c r="X69" s="135">
        <v>980</v>
      </c>
      <c r="Y69" s="135">
        <v>14.5</v>
      </c>
      <c r="Z69" s="135">
        <v>6918.8</v>
      </c>
      <c r="AA69" s="135">
        <v>14210</v>
      </c>
      <c r="AB69" s="135">
        <v>840</v>
      </c>
      <c r="AC69" s="135">
        <v>5930.4</v>
      </c>
      <c r="AD69" s="135">
        <v>100322.6</v>
      </c>
      <c r="AE69" s="135">
        <v>39218.30000000001</v>
      </c>
    </row>
    <row r="70" spans="1:31" s="134" customFormat="1" x14ac:dyDescent="0.3">
      <c r="A70" s="135">
        <v>541</v>
      </c>
      <c r="B70" s="135" t="s">
        <v>101</v>
      </c>
      <c r="C70" s="135" t="s">
        <v>808</v>
      </c>
      <c r="D70" s="135" t="s">
        <v>806</v>
      </c>
      <c r="E70" s="135">
        <v>24.21</v>
      </c>
      <c r="F70" s="135" t="s">
        <v>1856</v>
      </c>
      <c r="G70" s="135">
        <v>24</v>
      </c>
      <c r="H70" s="135">
        <v>32</v>
      </c>
      <c r="I70" s="135">
        <v>29.7</v>
      </c>
      <c r="J70" s="135">
        <f t="shared" si="2"/>
        <v>24.541583333333335</v>
      </c>
      <c r="K70" s="135" t="s">
        <v>799</v>
      </c>
      <c r="L70" s="135">
        <v>91</v>
      </c>
      <c r="M70" s="135">
        <v>24</v>
      </c>
      <c r="N70" s="135">
        <v>50.5</v>
      </c>
      <c r="O70" s="135">
        <f t="shared" si="3"/>
        <v>91.41402777777779</v>
      </c>
      <c r="P70" s="135">
        <v>35</v>
      </c>
      <c r="Q70" s="164">
        <v>43439</v>
      </c>
      <c r="R70" s="164">
        <v>43474</v>
      </c>
      <c r="S70" s="164">
        <v>43581</v>
      </c>
      <c r="T70" s="135">
        <v>35</v>
      </c>
      <c r="U70" s="135">
        <v>142</v>
      </c>
      <c r="V70" s="135">
        <v>8515</v>
      </c>
      <c r="W70" s="135">
        <v>60115.899999999994</v>
      </c>
      <c r="X70" s="135">
        <v>980</v>
      </c>
      <c r="Y70" s="135">
        <v>14.5</v>
      </c>
      <c r="Z70" s="135">
        <v>6918.8</v>
      </c>
      <c r="AA70" s="135">
        <v>14210</v>
      </c>
      <c r="AB70" s="135">
        <v>770</v>
      </c>
      <c r="AC70" s="135">
        <v>5436.2</v>
      </c>
      <c r="AD70" s="135">
        <v>100322.6</v>
      </c>
      <c r="AE70" s="135">
        <v>40206.700000000012</v>
      </c>
    </row>
    <row r="71" spans="1:31" x14ac:dyDescent="0.3">
      <c r="A71" s="135">
        <v>542</v>
      </c>
      <c r="B71" s="135" t="s">
        <v>101</v>
      </c>
      <c r="C71" s="135" t="s">
        <v>808</v>
      </c>
      <c r="D71" s="135" t="s">
        <v>806</v>
      </c>
      <c r="E71" s="135">
        <v>24.22</v>
      </c>
      <c r="F71" s="135" t="s">
        <v>1857</v>
      </c>
      <c r="G71" s="135">
        <v>24</v>
      </c>
      <c r="H71" s="135">
        <v>32</v>
      </c>
      <c r="I71" s="135">
        <v>30.5</v>
      </c>
      <c r="J71" s="135">
        <f t="shared" si="2"/>
        <v>24.541805555555559</v>
      </c>
      <c r="K71" s="135" t="s">
        <v>787</v>
      </c>
      <c r="L71" s="135">
        <v>91</v>
      </c>
      <c r="M71" s="135">
        <v>24</v>
      </c>
      <c r="N71" s="135">
        <v>54.2</v>
      </c>
      <c r="O71" s="135">
        <f t="shared" si="3"/>
        <v>91.415055555555554</v>
      </c>
      <c r="P71" s="135">
        <v>35</v>
      </c>
      <c r="Q71" s="164">
        <v>43428</v>
      </c>
      <c r="R71" s="164">
        <v>43465</v>
      </c>
      <c r="S71" s="164">
        <v>43568</v>
      </c>
      <c r="T71" s="135">
        <v>37</v>
      </c>
      <c r="U71" s="135">
        <v>140</v>
      </c>
      <c r="V71" s="135">
        <v>8925</v>
      </c>
      <c r="W71" s="135">
        <v>63010.5</v>
      </c>
      <c r="X71" s="135">
        <v>910</v>
      </c>
      <c r="Y71" s="135">
        <v>14.37</v>
      </c>
      <c r="Z71" s="135">
        <v>6424.5999999999995</v>
      </c>
      <c r="AA71" s="135">
        <v>13076.699999999999</v>
      </c>
      <c r="AB71" s="135">
        <v>1120</v>
      </c>
      <c r="AC71" s="135">
        <v>7907.2</v>
      </c>
      <c r="AD71" s="135">
        <v>92321.501999999993</v>
      </c>
      <c r="AE71" s="135">
        <v>29311.001999999993</v>
      </c>
    </row>
    <row r="72" spans="1:31" s="134" customFormat="1" x14ac:dyDescent="0.3">
      <c r="A72" s="135">
        <v>543</v>
      </c>
      <c r="B72" s="135" t="s">
        <v>101</v>
      </c>
      <c r="C72" s="135" t="s">
        <v>808</v>
      </c>
      <c r="D72" s="135" t="s">
        <v>806</v>
      </c>
      <c r="E72" s="135">
        <v>24.23</v>
      </c>
      <c r="F72" s="135" t="s">
        <v>1850</v>
      </c>
      <c r="G72" s="135">
        <v>24</v>
      </c>
      <c r="H72" s="135">
        <v>31</v>
      </c>
      <c r="I72" s="135">
        <v>45.5</v>
      </c>
      <c r="J72" s="135">
        <f t="shared" si="2"/>
        <v>24.529305555555556</v>
      </c>
      <c r="K72" s="135" t="s">
        <v>800</v>
      </c>
      <c r="L72" s="135">
        <v>91</v>
      </c>
      <c r="M72" s="135">
        <v>24</v>
      </c>
      <c r="N72" s="135">
        <v>33.5</v>
      </c>
      <c r="O72" s="135">
        <f t="shared" si="3"/>
        <v>91.409305555555562</v>
      </c>
      <c r="P72" s="135">
        <v>35</v>
      </c>
      <c r="Q72" s="164">
        <v>43437</v>
      </c>
      <c r="R72" s="164">
        <v>43474</v>
      </c>
      <c r="S72" s="164">
        <v>43580</v>
      </c>
      <c r="T72" s="135">
        <v>37</v>
      </c>
      <c r="U72" s="135">
        <v>143</v>
      </c>
      <c r="V72" s="135">
        <v>8675</v>
      </c>
      <c r="W72" s="135">
        <v>61245.5</v>
      </c>
      <c r="X72" s="135">
        <v>980</v>
      </c>
      <c r="Y72" s="135">
        <v>14.5</v>
      </c>
      <c r="Z72" s="135">
        <v>6918.8</v>
      </c>
      <c r="AA72" s="135">
        <v>14210</v>
      </c>
      <c r="AB72" s="135">
        <v>630</v>
      </c>
      <c r="AC72" s="135">
        <v>4447.8</v>
      </c>
      <c r="AD72" s="135">
        <v>100322.6</v>
      </c>
      <c r="AE72" s="135">
        <v>39077.100000000006</v>
      </c>
    </row>
    <row r="73" spans="1:31" x14ac:dyDescent="0.3">
      <c r="A73" s="135">
        <v>544</v>
      </c>
      <c r="B73" s="135" t="s">
        <v>101</v>
      </c>
      <c r="C73" s="135" t="s">
        <v>808</v>
      </c>
      <c r="D73" s="135" t="s">
        <v>806</v>
      </c>
      <c r="E73" s="135">
        <v>24.24</v>
      </c>
      <c r="F73" s="135" t="s">
        <v>1982</v>
      </c>
      <c r="G73" s="135">
        <v>24</v>
      </c>
      <c r="H73" s="135">
        <v>32</v>
      </c>
      <c r="I73" s="135">
        <v>35.5</v>
      </c>
      <c r="J73" s="135">
        <f t="shared" si="2"/>
        <v>24.543194444444445</v>
      </c>
      <c r="K73" s="135" t="s">
        <v>801</v>
      </c>
      <c r="L73" s="135">
        <v>91</v>
      </c>
      <c r="M73" s="135">
        <v>25</v>
      </c>
      <c r="N73" s="135">
        <v>7.4</v>
      </c>
      <c r="O73" s="135">
        <f t="shared" si="3"/>
        <v>91.418722222222229</v>
      </c>
      <c r="P73" s="135">
        <v>35</v>
      </c>
      <c r="Q73" s="164">
        <v>43436</v>
      </c>
      <c r="R73" s="164">
        <v>43475</v>
      </c>
      <c r="S73" s="164">
        <v>43577</v>
      </c>
      <c r="T73" s="135">
        <v>39</v>
      </c>
      <c r="U73" s="135">
        <v>141</v>
      </c>
      <c r="V73" s="135">
        <v>8625</v>
      </c>
      <c r="W73" s="135">
        <v>60892.499999999993</v>
      </c>
      <c r="X73" s="135">
        <v>910</v>
      </c>
      <c r="Y73" s="135">
        <v>14.25</v>
      </c>
      <c r="Z73" s="135">
        <v>6424.5999999999995</v>
      </c>
      <c r="AA73" s="135">
        <v>12967.5</v>
      </c>
      <c r="AB73" s="135">
        <v>700</v>
      </c>
      <c r="AC73" s="135">
        <v>4942</v>
      </c>
      <c r="AD73" s="135">
        <v>91550.549999999988</v>
      </c>
      <c r="AE73" s="135">
        <v>30658.049999999996</v>
      </c>
    </row>
    <row r="74" spans="1:31" s="134" customFormat="1" x14ac:dyDescent="0.3">
      <c r="A74" s="135">
        <v>545</v>
      </c>
      <c r="B74" s="135" t="s">
        <v>101</v>
      </c>
      <c r="C74" s="135" t="s">
        <v>808</v>
      </c>
      <c r="D74" s="135" t="s">
        <v>806</v>
      </c>
      <c r="E74" s="135">
        <v>24.25</v>
      </c>
      <c r="F74" s="135" t="s">
        <v>1844</v>
      </c>
      <c r="G74" s="135">
        <v>24</v>
      </c>
      <c r="H74" s="135">
        <v>32</v>
      </c>
      <c r="I74" s="135">
        <v>30.4</v>
      </c>
      <c r="J74" s="135">
        <f t="shared" si="2"/>
        <v>24.541777777777778</v>
      </c>
      <c r="K74" s="135" t="s">
        <v>787</v>
      </c>
      <c r="L74" s="135">
        <v>91</v>
      </c>
      <c r="M74" s="135">
        <v>24</v>
      </c>
      <c r="N74" s="135">
        <v>54.2</v>
      </c>
      <c r="O74" s="135">
        <f t="shared" si="3"/>
        <v>91.415055555555554</v>
      </c>
      <c r="P74" s="135">
        <v>35</v>
      </c>
      <c r="Q74" s="164">
        <v>43438</v>
      </c>
      <c r="R74" s="164">
        <v>43478</v>
      </c>
      <c r="S74" s="164">
        <v>43585</v>
      </c>
      <c r="T74" s="135">
        <v>40</v>
      </c>
      <c r="U74" s="135">
        <v>147</v>
      </c>
      <c r="V74" s="135">
        <v>8260</v>
      </c>
      <c r="W74" s="135">
        <v>58315.6</v>
      </c>
      <c r="X74" s="135">
        <v>840</v>
      </c>
      <c r="Y74" s="135">
        <v>15</v>
      </c>
      <c r="Z74" s="135">
        <v>5930.4</v>
      </c>
      <c r="AA74" s="135">
        <v>12600</v>
      </c>
      <c r="AB74" s="135">
        <v>630</v>
      </c>
      <c r="AC74" s="135">
        <v>4447.8</v>
      </c>
      <c r="AD74" s="135">
        <v>88956</v>
      </c>
      <c r="AE74" s="135">
        <v>30640.400000000001</v>
      </c>
    </row>
    <row r="75" spans="1:31" x14ac:dyDescent="0.3">
      <c r="A75" s="135">
        <v>546</v>
      </c>
      <c r="B75" s="135" t="s">
        <v>101</v>
      </c>
      <c r="C75" s="135" t="s">
        <v>808</v>
      </c>
      <c r="D75" s="135" t="s">
        <v>806</v>
      </c>
      <c r="E75" s="135">
        <v>24.26</v>
      </c>
      <c r="F75" s="135" t="s">
        <v>1845</v>
      </c>
      <c r="G75" s="135">
        <v>24</v>
      </c>
      <c r="H75" s="135">
        <v>32</v>
      </c>
      <c r="I75" s="135">
        <v>34.700000000000003</v>
      </c>
      <c r="J75" s="135">
        <f t="shared" si="2"/>
        <v>24.542972222222225</v>
      </c>
      <c r="K75" s="135" t="s">
        <v>788</v>
      </c>
      <c r="L75" s="135">
        <v>91</v>
      </c>
      <c r="M75" s="135">
        <v>25</v>
      </c>
      <c r="N75" s="135">
        <v>8</v>
      </c>
      <c r="O75" s="135">
        <f t="shared" si="3"/>
        <v>91.418888888888887</v>
      </c>
      <c r="P75" s="135">
        <v>35</v>
      </c>
      <c r="Q75" s="164">
        <v>43435</v>
      </c>
      <c r="R75" s="164">
        <v>43472</v>
      </c>
      <c r="S75" s="164">
        <v>43580</v>
      </c>
      <c r="T75" s="135">
        <v>37</v>
      </c>
      <c r="U75" s="135">
        <v>145</v>
      </c>
      <c r="V75" s="135">
        <v>8480</v>
      </c>
      <c r="W75" s="135">
        <v>59868.799999999996</v>
      </c>
      <c r="X75" s="135">
        <v>910</v>
      </c>
      <c r="Y75" s="135">
        <v>15</v>
      </c>
      <c r="Z75" s="135">
        <v>6424.5999999999995</v>
      </c>
      <c r="AA75" s="135">
        <v>13650</v>
      </c>
      <c r="AB75" s="135">
        <v>700</v>
      </c>
      <c r="AC75" s="135">
        <v>4942</v>
      </c>
      <c r="AD75" s="135">
        <v>96368.999999999985</v>
      </c>
      <c r="AE75" s="135">
        <v>36500.19999999999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8"/>
  <sheetViews>
    <sheetView workbookViewId="0">
      <selection activeCell="Z20" sqref="Z20"/>
    </sheetView>
  </sheetViews>
  <sheetFormatPr defaultRowHeight="18" x14ac:dyDescent="0.35"/>
  <cols>
    <col min="1" max="1" width="9.109375" style="20"/>
    <col min="2" max="2" width="22.44140625" customWidth="1"/>
    <col min="3" max="3" width="20.88671875" customWidth="1"/>
    <col min="4" max="4" width="14.88671875" bestFit="1" customWidth="1"/>
    <col min="6" max="6" width="10.44140625" hidden="1" customWidth="1"/>
    <col min="7" max="7" width="11.5546875" hidden="1" customWidth="1"/>
    <col min="9" max="10" width="10.6640625" hidden="1" customWidth="1"/>
    <col min="11" max="11" width="9.6640625" hidden="1" customWidth="1"/>
    <col min="12" max="12" width="9.6640625" bestFit="1" customWidth="1"/>
    <col min="14" max="14" width="9.6640625" bestFit="1" customWidth="1"/>
    <col min="15" max="15" width="17.109375" style="120" customWidth="1"/>
    <col min="16" max="16" width="0" hidden="1" customWidth="1"/>
    <col min="17" max="17" width="15" style="19" hidden="1" customWidth="1"/>
    <col min="19" max="19" width="10.6640625" style="115" bestFit="1" customWidth="1"/>
    <col min="21" max="21" width="0" hidden="1" customWidth="1"/>
    <col min="22" max="22" width="8.44140625" hidden="1" customWidth="1"/>
    <col min="23" max="23" width="0" hidden="1" customWidth="1"/>
    <col min="25" max="25" width="15.44140625" style="19" hidden="1" customWidth="1"/>
    <col min="27" max="27" width="12.5546875" customWidth="1"/>
    <col min="28" max="28" width="13.5546875" customWidth="1"/>
    <col min="29" max="29" width="15.109375" customWidth="1"/>
    <col min="30" max="30" width="11.6640625" customWidth="1"/>
  </cols>
  <sheetData>
    <row r="1" spans="1:36" s="6" customFormat="1" ht="14.4" x14ac:dyDescent="0.3">
      <c r="A1" s="147" t="s">
        <v>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9"/>
    </row>
    <row r="2" spans="1:36" s="6" customFormat="1" ht="15" customHeight="1" x14ac:dyDescent="0.3">
      <c r="A2" s="150" t="s">
        <v>0</v>
      </c>
      <c r="B2" s="152" t="s">
        <v>1</v>
      </c>
      <c r="C2" s="152" t="s">
        <v>3</v>
      </c>
      <c r="D2" s="152" t="s">
        <v>2</v>
      </c>
      <c r="E2" s="150" t="s">
        <v>22</v>
      </c>
      <c r="F2" s="147" t="s">
        <v>4</v>
      </c>
      <c r="G2" s="149"/>
      <c r="H2" s="152" t="s">
        <v>5</v>
      </c>
      <c r="I2" s="106"/>
      <c r="J2" s="103"/>
      <c r="K2" s="103"/>
      <c r="L2" s="152" t="s">
        <v>13</v>
      </c>
      <c r="M2" s="152" t="s">
        <v>6</v>
      </c>
      <c r="N2" s="152" t="s">
        <v>15</v>
      </c>
      <c r="O2" s="154" t="s">
        <v>27</v>
      </c>
      <c r="P2" s="152" t="s">
        <v>28</v>
      </c>
      <c r="Q2" s="158" t="s">
        <v>833</v>
      </c>
      <c r="R2" s="152" t="s">
        <v>17</v>
      </c>
      <c r="S2" s="156" t="s">
        <v>26</v>
      </c>
      <c r="T2" s="152" t="s">
        <v>1988</v>
      </c>
      <c r="U2" s="104"/>
      <c r="V2" s="104"/>
      <c r="W2" s="104"/>
      <c r="X2" s="152" t="s">
        <v>1987</v>
      </c>
      <c r="Y2" s="158" t="s">
        <v>1985</v>
      </c>
      <c r="Z2" s="152" t="s">
        <v>25</v>
      </c>
      <c r="AA2" s="152" t="s">
        <v>24</v>
      </c>
      <c r="AB2" s="152" t="s">
        <v>23</v>
      </c>
      <c r="AC2" s="152" t="s">
        <v>832</v>
      </c>
      <c r="AD2" s="150"/>
      <c r="AE2" s="150"/>
      <c r="AF2" s="152"/>
      <c r="AG2" s="152"/>
      <c r="AH2" s="152"/>
      <c r="AI2" s="152"/>
      <c r="AJ2" s="139"/>
    </row>
    <row r="3" spans="1:36" s="6" customFormat="1" ht="38.25" customHeight="1" x14ac:dyDescent="0.3">
      <c r="A3" s="151"/>
      <c r="B3" s="153"/>
      <c r="C3" s="153"/>
      <c r="D3" s="153"/>
      <c r="E3" s="151"/>
      <c r="F3" s="106" t="s">
        <v>7</v>
      </c>
      <c r="G3" s="106" t="s">
        <v>8</v>
      </c>
      <c r="H3" s="153"/>
      <c r="I3" s="106"/>
      <c r="J3" s="103"/>
      <c r="K3" s="103"/>
      <c r="L3" s="153"/>
      <c r="M3" s="153"/>
      <c r="N3" s="153"/>
      <c r="O3" s="155"/>
      <c r="P3" s="153"/>
      <c r="Q3" s="159"/>
      <c r="R3" s="153"/>
      <c r="S3" s="157"/>
      <c r="T3" s="153"/>
      <c r="U3" s="105"/>
      <c r="V3" s="105"/>
      <c r="W3" s="105"/>
      <c r="X3" s="153"/>
      <c r="Y3" s="159"/>
      <c r="Z3" s="153"/>
      <c r="AA3" s="153"/>
      <c r="AB3" s="153"/>
      <c r="AC3" s="153"/>
      <c r="AD3" s="151"/>
      <c r="AE3" s="151"/>
      <c r="AF3" s="153"/>
      <c r="AG3" s="153"/>
      <c r="AH3" s="153"/>
      <c r="AI3" s="153"/>
      <c r="AJ3" s="139"/>
    </row>
    <row r="4" spans="1:36" s="6" customFormat="1" ht="21" customHeight="1" x14ac:dyDescent="0.3">
      <c r="A4" s="6">
        <v>1</v>
      </c>
      <c r="B4" s="6" t="s">
        <v>10</v>
      </c>
      <c r="C4" s="6" t="s">
        <v>31</v>
      </c>
      <c r="D4" s="6" t="s">
        <v>19</v>
      </c>
      <c r="E4" s="6">
        <v>115.6</v>
      </c>
      <c r="F4" s="67" t="s">
        <v>287</v>
      </c>
      <c r="G4" s="67" t="s">
        <v>288</v>
      </c>
      <c r="H4" s="6">
        <v>30</v>
      </c>
      <c r="I4" s="4">
        <v>43423</v>
      </c>
      <c r="J4" s="4">
        <v>43460</v>
      </c>
      <c r="K4" s="4">
        <v>43582</v>
      </c>
      <c r="L4" s="6">
        <v>37</v>
      </c>
      <c r="M4" s="6">
        <v>159</v>
      </c>
      <c r="N4" s="6">
        <v>8630</v>
      </c>
      <c r="O4" s="116">
        <v>41082.433333333298</v>
      </c>
      <c r="P4" s="6">
        <v>6</v>
      </c>
      <c r="Q4" s="2">
        <f t="shared" ref="Q4:Q21" si="0">((P4*10000)/(25*247.1))*H4</f>
        <v>291.3800080938891</v>
      </c>
      <c r="R4" s="2">
        <v>15.03</v>
      </c>
      <c r="S4" s="111">
        <v>4400</v>
      </c>
      <c r="T4" s="6">
        <v>4750</v>
      </c>
      <c r="U4" s="6">
        <v>280</v>
      </c>
      <c r="V4" s="6">
        <v>28</v>
      </c>
      <c r="W4" s="6">
        <f>U4/V4</f>
        <v>10</v>
      </c>
      <c r="X4" s="108">
        <f>S4*R4</f>
        <v>66132</v>
      </c>
      <c r="Y4" s="2">
        <v>300</v>
      </c>
      <c r="Z4" s="2">
        <v>2471</v>
      </c>
      <c r="AA4" s="2">
        <f>S4*R4</f>
        <v>66132</v>
      </c>
      <c r="AB4" s="2">
        <f>AA4-O4</f>
        <v>25049.566666666702</v>
      </c>
    </row>
    <row r="5" spans="1:36" s="21" customFormat="1" x14ac:dyDescent="0.3">
      <c r="A5" s="6">
        <v>2</v>
      </c>
      <c r="B5" s="6" t="s">
        <v>10</v>
      </c>
      <c r="C5" s="6" t="s">
        <v>831</v>
      </c>
      <c r="D5" s="6" t="s">
        <v>19</v>
      </c>
      <c r="E5" s="6">
        <v>116.14</v>
      </c>
      <c r="F5" s="67" t="s">
        <v>290</v>
      </c>
      <c r="G5" s="67" t="s">
        <v>291</v>
      </c>
      <c r="H5" s="6">
        <v>30</v>
      </c>
      <c r="I5" s="4">
        <v>43433</v>
      </c>
      <c r="J5" s="4">
        <v>43461</v>
      </c>
      <c r="K5" s="4">
        <v>43579</v>
      </c>
      <c r="L5" s="6">
        <v>38</v>
      </c>
      <c r="M5" s="6">
        <v>156</v>
      </c>
      <c r="N5" s="25">
        <v>7880</v>
      </c>
      <c r="O5" s="116">
        <v>54904.933333333298</v>
      </c>
      <c r="P5" s="6">
        <v>8</v>
      </c>
      <c r="Q5" s="2">
        <f t="shared" si="0"/>
        <v>388.50667745851877</v>
      </c>
      <c r="R5" s="2">
        <v>15.03</v>
      </c>
      <c r="S5" s="111">
        <v>4200</v>
      </c>
      <c r="T5" s="6">
        <v>5800</v>
      </c>
      <c r="U5" s="6">
        <v>360</v>
      </c>
      <c r="V5" s="6">
        <v>29</v>
      </c>
      <c r="W5" s="6">
        <f>U5/V5</f>
        <v>12.413793103448276</v>
      </c>
      <c r="X5" s="108">
        <f t="shared" ref="X5:X68" si="1">S5*R5</f>
        <v>63126</v>
      </c>
      <c r="Y5" s="2">
        <v>372.41379310344826</v>
      </c>
      <c r="Z5" s="2">
        <v>3067.4482758620688</v>
      </c>
      <c r="AA5" s="2">
        <f t="shared" ref="AA5:AA68" si="2">S5*R5</f>
        <v>63126</v>
      </c>
      <c r="AB5" s="2">
        <f t="shared" ref="AB5:AB68" si="3">AA5-O5</f>
        <v>8221.0666666667021</v>
      </c>
      <c r="AC5" s="6"/>
      <c r="AD5" s="6"/>
      <c r="AE5" s="6"/>
      <c r="AF5" s="6"/>
      <c r="AG5" s="6"/>
      <c r="AH5" s="6"/>
      <c r="AI5" s="6"/>
    </row>
    <row r="6" spans="1:36" s="21" customFormat="1" x14ac:dyDescent="0.3">
      <c r="A6" s="29">
        <v>3</v>
      </c>
      <c r="B6" s="6" t="s">
        <v>828</v>
      </c>
      <c r="C6" s="6" t="s">
        <v>104</v>
      </c>
      <c r="D6" s="6" t="s">
        <v>716</v>
      </c>
      <c r="E6" s="6">
        <v>26.9</v>
      </c>
      <c r="F6" s="67" t="s">
        <v>293</v>
      </c>
      <c r="G6" s="67" t="s">
        <v>294</v>
      </c>
      <c r="H6" s="6">
        <v>35</v>
      </c>
      <c r="I6" s="4">
        <v>43437</v>
      </c>
      <c r="J6" s="4">
        <v>43480</v>
      </c>
      <c r="K6" s="4">
        <v>43591</v>
      </c>
      <c r="L6" s="6">
        <v>40</v>
      </c>
      <c r="M6" s="6">
        <v>154</v>
      </c>
      <c r="N6" s="5">
        <v>7910</v>
      </c>
      <c r="O6" s="116">
        <v>55844.6</v>
      </c>
      <c r="P6" s="6">
        <v>16</v>
      </c>
      <c r="Q6" s="2">
        <f t="shared" si="0"/>
        <v>906.51558073654382</v>
      </c>
      <c r="R6" s="2">
        <v>15.03</v>
      </c>
      <c r="S6" s="111">
        <v>6399.9999999999991</v>
      </c>
      <c r="T6" s="6">
        <v>16065</v>
      </c>
      <c r="U6" s="6">
        <v>300</v>
      </c>
      <c r="V6" s="6">
        <v>10</v>
      </c>
      <c r="W6" s="6">
        <f>U6/V6</f>
        <v>30</v>
      </c>
      <c r="X6" s="108">
        <f t="shared" si="1"/>
        <v>96191.999999999985</v>
      </c>
      <c r="Y6" s="2">
        <v>1050</v>
      </c>
      <c r="Z6" s="2">
        <v>7413</v>
      </c>
      <c r="AA6" s="2">
        <f t="shared" si="2"/>
        <v>96191.999999999985</v>
      </c>
      <c r="AB6" s="2">
        <f t="shared" si="3"/>
        <v>40347.399999999987</v>
      </c>
      <c r="AC6" s="6"/>
      <c r="AD6" s="6"/>
      <c r="AE6" s="6"/>
      <c r="AF6" s="6"/>
      <c r="AG6" s="6"/>
      <c r="AH6" s="6"/>
      <c r="AI6" s="6"/>
    </row>
    <row r="7" spans="1:36" s="21" customFormat="1" x14ac:dyDescent="0.3">
      <c r="A7" s="107">
        <v>4</v>
      </c>
      <c r="B7" s="6" t="s">
        <v>828</v>
      </c>
      <c r="C7" s="6" t="s">
        <v>830</v>
      </c>
      <c r="D7" s="6" t="s">
        <v>98</v>
      </c>
      <c r="E7" s="6">
        <v>28.3</v>
      </c>
      <c r="F7" s="67" t="s">
        <v>296</v>
      </c>
      <c r="G7" s="67" t="s">
        <v>297</v>
      </c>
      <c r="H7" s="6">
        <v>35</v>
      </c>
      <c r="I7" s="4">
        <v>43445</v>
      </c>
      <c r="J7" s="4">
        <v>43485</v>
      </c>
      <c r="K7" s="4">
        <v>43586</v>
      </c>
      <c r="L7" s="6">
        <v>40</v>
      </c>
      <c r="M7" s="6">
        <v>157</v>
      </c>
      <c r="N7" s="5">
        <v>7090</v>
      </c>
      <c r="O7" s="116">
        <v>50055.4</v>
      </c>
      <c r="P7" s="6">
        <v>17</v>
      </c>
      <c r="Q7" s="2">
        <f t="shared" si="0"/>
        <v>963.17280453257786</v>
      </c>
      <c r="R7" s="2">
        <v>15.03</v>
      </c>
      <c r="S7" s="111">
        <v>6800</v>
      </c>
      <c r="T7" s="6">
        <f>980*14.5</f>
        <v>14210</v>
      </c>
      <c r="U7" s="24"/>
      <c r="V7" s="24"/>
      <c r="W7" s="6"/>
      <c r="X7" s="108">
        <f t="shared" si="1"/>
        <v>102204</v>
      </c>
      <c r="Y7" s="97">
        <f>Q7-111</f>
        <v>852.17280453257786</v>
      </c>
      <c r="Z7" s="2">
        <v>6016.3399999999992</v>
      </c>
      <c r="AA7" s="2">
        <f t="shared" si="2"/>
        <v>102204</v>
      </c>
      <c r="AB7" s="2">
        <f t="shared" si="3"/>
        <v>52148.6</v>
      </c>
      <c r="AC7" s="6"/>
      <c r="AD7" s="6"/>
      <c r="AE7" s="6"/>
      <c r="AF7" s="6"/>
      <c r="AG7" s="6"/>
      <c r="AH7" s="6"/>
      <c r="AI7" s="6"/>
    </row>
    <row r="8" spans="1:36" s="21" customFormat="1" x14ac:dyDescent="0.3">
      <c r="A8" s="107">
        <v>5</v>
      </c>
      <c r="B8" s="6" t="s">
        <v>101</v>
      </c>
      <c r="C8" s="6" t="s">
        <v>102</v>
      </c>
      <c r="D8" s="6" t="s">
        <v>98</v>
      </c>
      <c r="E8" s="6">
        <v>29.14</v>
      </c>
      <c r="F8" s="67" t="s">
        <v>299</v>
      </c>
      <c r="G8" s="67" t="s">
        <v>300</v>
      </c>
      <c r="H8" s="6">
        <v>35</v>
      </c>
      <c r="I8" s="4">
        <v>43412</v>
      </c>
      <c r="J8" s="4">
        <v>43451</v>
      </c>
      <c r="K8" s="4">
        <v>43579</v>
      </c>
      <c r="L8" s="6">
        <v>39</v>
      </c>
      <c r="M8" s="6">
        <v>157</v>
      </c>
      <c r="N8" s="5">
        <v>7440</v>
      </c>
      <c r="O8" s="116">
        <v>52526.400000000001</v>
      </c>
      <c r="P8" s="6">
        <v>17</v>
      </c>
      <c r="Q8" s="2">
        <f t="shared" si="0"/>
        <v>963.17280453257786</v>
      </c>
      <c r="R8" s="2">
        <v>15.03</v>
      </c>
      <c r="S8" s="111">
        <v>6800</v>
      </c>
      <c r="T8" s="6">
        <f>980*14</f>
        <v>13720</v>
      </c>
      <c r="U8" s="24"/>
      <c r="V8" s="24"/>
      <c r="W8" s="6"/>
      <c r="X8" s="108">
        <f t="shared" si="1"/>
        <v>102204</v>
      </c>
      <c r="Y8" s="97">
        <f>Q8-111</f>
        <v>852.17280453257786</v>
      </c>
      <c r="Z8" s="2">
        <v>6016.3399999999992</v>
      </c>
      <c r="AA8" s="2">
        <f t="shared" si="2"/>
        <v>102204</v>
      </c>
      <c r="AB8" s="2">
        <f t="shared" si="3"/>
        <v>49677.599999999999</v>
      </c>
      <c r="AC8" s="6"/>
      <c r="AD8" s="6"/>
      <c r="AE8" s="6"/>
      <c r="AF8" s="6"/>
      <c r="AG8" s="6"/>
      <c r="AH8" s="6"/>
      <c r="AI8" s="6"/>
    </row>
    <row r="9" spans="1:36" s="21" customFormat="1" x14ac:dyDescent="0.3">
      <c r="A9" s="107">
        <v>6</v>
      </c>
      <c r="B9" s="6" t="s">
        <v>101</v>
      </c>
      <c r="C9" s="6" t="s">
        <v>102</v>
      </c>
      <c r="D9" s="6" t="s">
        <v>98</v>
      </c>
      <c r="E9" s="6">
        <v>29.6</v>
      </c>
      <c r="F9" s="67" t="s">
        <v>302</v>
      </c>
      <c r="G9" s="67" t="s">
        <v>303</v>
      </c>
      <c r="H9" s="6">
        <v>35</v>
      </c>
      <c r="I9" s="4">
        <v>43434</v>
      </c>
      <c r="J9" s="4">
        <v>43469</v>
      </c>
      <c r="K9" s="4">
        <v>43573</v>
      </c>
      <c r="L9" s="6">
        <v>35</v>
      </c>
      <c r="M9" s="6">
        <v>155</v>
      </c>
      <c r="N9" s="5">
        <v>7920</v>
      </c>
      <c r="O9" s="116">
        <v>55915.199999999997</v>
      </c>
      <c r="P9" s="6">
        <v>19.7</v>
      </c>
      <c r="Q9" s="2">
        <f t="shared" si="0"/>
        <v>1116.1473087818697</v>
      </c>
      <c r="R9" s="2">
        <v>15.03</v>
      </c>
      <c r="S9" s="111">
        <v>7880</v>
      </c>
      <c r="T9" s="6">
        <v>15120</v>
      </c>
      <c r="U9" s="6">
        <v>480</v>
      </c>
      <c r="V9" s="6">
        <v>20</v>
      </c>
      <c r="W9" s="6">
        <f>U9/V9</f>
        <v>24</v>
      </c>
      <c r="X9" s="108">
        <f t="shared" si="1"/>
        <v>118436.4</v>
      </c>
      <c r="Y9" s="97">
        <v>840</v>
      </c>
      <c r="Z9" s="2">
        <v>5930.4</v>
      </c>
      <c r="AA9" s="2">
        <f t="shared" si="2"/>
        <v>118436.4</v>
      </c>
      <c r="AB9" s="2">
        <f t="shared" si="3"/>
        <v>62521.2</v>
      </c>
      <c r="AC9" s="6"/>
      <c r="AD9" s="6"/>
      <c r="AE9" s="6"/>
      <c r="AF9" s="6"/>
      <c r="AG9" s="6"/>
      <c r="AH9" s="6"/>
      <c r="AI9" s="6"/>
    </row>
    <row r="10" spans="1:36" s="21" customFormat="1" x14ac:dyDescent="0.3">
      <c r="A10" s="107">
        <v>7</v>
      </c>
      <c r="B10" s="6" t="s">
        <v>828</v>
      </c>
      <c r="C10" s="6" t="s">
        <v>104</v>
      </c>
      <c r="D10" s="6" t="s">
        <v>716</v>
      </c>
      <c r="E10" s="6">
        <v>26.6</v>
      </c>
      <c r="F10" s="67" t="s">
        <v>307</v>
      </c>
      <c r="G10" s="67" t="s">
        <v>308</v>
      </c>
      <c r="H10" s="6">
        <v>35</v>
      </c>
      <c r="I10" s="4">
        <v>43433</v>
      </c>
      <c r="J10" s="4">
        <v>43476</v>
      </c>
      <c r="K10" s="4">
        <v>43589</v>
      </c>
      <c r="L10" s="6">
        <v>38</v>
      </c>
      <c r="M10" s="6">
        <v>156</v>
      </c>
      <c r="N10" s="5">
        <v>7100</v>
      </c>
      <c r="O10" s="116">
        <v>50126</v>
      </c>
      <c r="P10" s="6">
        <v>19.7</v>
      </c>
      <c r="Q10" s="2">
        <f t="shared" si="0"/>
        <v>1116.1473087818697</v>
      </c>
      <c r="R10" s="2">
        <v>15.03</v>
      </c>
      <c r="S10" s="111">
        <v>7880</v>
      </c>
      <c r="T10" s="6">
        <f>1120*13.5</f>
        <v>15120</v>
      </c>
      <c r="U10" s="6">
        <v>200</v>
      </c>
      <c r="V10" s="6">
        <v>12</v>
      </c>
      <c r="W10" s="6">
        <f>U10/V10</f>
        <v>16.666666666666668</v>
      </c>
      <c r="X10" s="108">
        <f t="shared" si="1"/>
        <v>118436.4</v>
      </c>
      <c r="Y10" s="97">
        <v>583.33333333333337</v>
      </c>
      <c r="Z10" s="2">
        <v>4118.3333333333339</v>
      </c>
      <c r="AA10" s="2">
        <f t="shared" si="2"/>
        <v>118436.4</v>
      </c>
      <c r="AB10" s="2">
        <f t="shared" si="3"/>
        <v>68310.399999999994</v>
      </c>
      <c r="AC10" s="6"/>
      <c r="AD10" s="6"/>
      <c r="AE10" s="6"/>
      <c r="AF10" s="6"/>
      <c r="AG10" s="6"/>
      <c r="AH10" s="6"/>
      <c r="AI10" s="6"/>
    </row>
    <row r="11" spans="1:36" s="21" customFormat="1" ht="27.6" x14ac:dyDescent="0.3">
      <c r="A11" s="107">
        <v>8</v>
      </c>
      <c r="B11" s="6" t="s">
        <v>828</v>
      </c>
      <c r="C11" s="6" t="s">
        <v>827</v>
      </c>
      <c r="D11" s="6" t="s">
        <v>714</v>
      </c>
      <c r="E11" s="6">
        <v>60.23</v>
      </c>
      <c r="F11" s="68" t="s">
        <v>1754</v>
      </c>
      <c r="G11" s="68" t="s">
        <v>134</v>
      </c>
      <c r="H11" s="6">
        <v>35</v>
      </c>
      <c r="I11" s="4">
        <v>43431</v>
      </c>
      <c r="J11" s="4">
        <v>43473</v>
      </c>
      <c r="K11" s="4">
        <v>43588</v>
      </c>
      <c r="L11" s="6">
        <v>37</v>
      </c>
      <c r="M11" s="6">
        <v>157</v>
      </c>
      <c r="N11" s="5">
        <v>8230</v>
      </c>
      <c r="O11" s="116">
        <v>58103.799999999996</v>
      </c>
      <c r="P11" s="6">
        <v>20.5</v>
      </c>
      <c r="Q11" s="2">
        <f t="shared" si="0"/>
        <v>1161.473087818697</v>
      </c>
      <c r="R11" s="2">
        <v>15.03</v>
      </c>
      <c r="S11" s="111">
        <v>8200</v>
      </c>
      <c r="T11" s="6">
        <f>1162*14.5</f>
        <v>16849</v>
      </c>
      <c r="U11" s="6"/>
      <c r="V11" s="6"/>
      <c r="W11" s="6"/>
      <c r="X11" s="108">
        <f t="shared" si="1"/>
        <v>123246</v>
      </c>
      <c r="Y11" s="97">
        <f>Q11-111</f>
        <v>1050.473087818697</v>
      </c>
      <c r="Z11" s="2">
        <v>7416.34</v>
      </c>
      <c r="AA11" s="2">
        <f t="shared" si="2"/>
        <v>123246</v>
      </c>
      <c r="AB11" s="2">
        <f t="shared" si="3"/>
        <v>65142.200000000004</v>
      </c>
      <c r="AC11" s="6"/>
      <c r="AD11" s="6"/>
      <c r="AE11" s="6"/>
      <c r="AF11" s="6"/>
      <c r="AG11" s="6"/>
      <c r="AH11" s="6"/>
      <c r="AI11" s="6"/>
    </row>
    <row r="12" spans="1:36" s="21" customFormat="1" ht="27.6" x14ac:dyDescent="0.3">
      <c r="A12" s="107">
        <v>9</v>
      </c>
      <c r="B12" s="6" t="s">
        <v>828</v>
      </c>
      <c r="C12" s="6" t="s">
        <v>827</v>
      </c>
      <c r="D12" s="6" t="s">
        <v>714</v>
      </c>
      <c r="E12" s="6">
        <v>60.5</v>
      </c>
      <c r="F12" s="68" t="s">
        <v>1755</v>
      </c>
      <c r="G12" s="68" t="s">
        <v>135</v>
      </c>
      <c r="H12" s="6">
        <v>35</v>
      </c>
      <c r="I12" s="4">
        <v>43419</v>
      </c>
      <c r="J12" s="4">
        <v>43464</v>
      </c>
      <c r="K12" s="4">
        <v>43576</v>
      </c>
      <c r="L12" s="6">
        <v>36</v>
      </c>
      <c r="M12" s="6">
        <v>157</v>
      </c>
      <c r="N12" s="25">
        <v>8410</v>
      </c>
      <c r="O12" s="116">
        <v>59374.6</v>
      </c>
      <c r="P12" s="6">
        <v>18.5</v>
      </c>
      <c r="Q12" s="2">
        <f t="shared" si="0"/>
        <v>1048.1586402266289</v>
      </c>
      <c r="R12" s="2">
        <v>15.03</v>
      </c>
      <c r="S12" s="111">
        <v>7400</v>
      </c>
      <c r="T12" s="6">
        <f>1050*14.5</f>
        <v>15225</v>
      </c>
      <c r="U12" s="6"/>
      <c r="V12" s="6"/>
      <c r="W12" s="6"/>
      <c r="X12" s="108">
        <f t="shared" si="1"/>
        <v>111222</v>
      </c>
      <c r="Y12" s="97">
        <f t="shared" ref="Y12:Y13" si="4">Q12-111</f>
        <v>937.1586402266289</v>
      </c>
      <c r="Z12" s="2">
        <v>6616.34</v>
      </c>
      <c r="AA12" s="2">
        <f t="shared" si="2"/>
        <v>111222</v>
      </c>
      <c r="AB12" s="2">
        <f t="shared" si="3"/>
        <v>51847.4</v>
      </c>
      <c r="AC12" s="6"/>
      <c r="AD12" s="6"/>
      <c r="AE12" s="6"/>
      <c r="AF12" s="6"/>
      <c r="AG12" s="6"/>
      <c r="AH12" s="6"/>
      <c r="AI12" s="6"/>
    </row>
    <row r="13" spans="1:36" s="21" customFormat="1" ht="27.6" x14ac:dyDescent="0.3">
      <c r="A13" s="107">
        <v>10</v>
      </c>
      <c r="B13" s="6" t="s">
        <v>828</v>
      </c>
      <c r="C13" s="6" t="s">
        <v>827</v>
      </c>
      <c r="D13" s="6" t="s">
        <v>714</v>
      </c>
      <c r="E13" s="6">
        <v>60.3</v>
      </c>
      <c r="F13" s="68" t="s">
        <v>1756</v>
      </c>
      <c r="G13" s="68" t="s">
        <v>136</v>
      </c>
      <c r="H13" s="6">
        <v>35</v>
      </c>
      <c r="I13" s="4">
        <v>43419</v>
      </c>
      <c r="J13" s="4">
        <v>43466</v>
      </c>
      <c r="K13" s="4">
        <v>43575</v>
      </c>
      <c r="L13" s="6">
        <v>38</v>
      </c>
      <c r="M13" s="6">
        <v>156</v>
      </c>
      <c r="N13" s="25">
        <v>7615</v>
      </c>
      <c r="O13" s="116">
        <v>53761.9</v>
      </c>
      <c r="P13" s="6">
        <v>21</v>
      </c>
      <c r="Q13" s="2">
        <f t="shared" si="0"/>
        <v>1189.8016997167138</v>
      </c>
      <c r="R13" s="2">
        <v>15.03</v>
      </c>
      <c r="S13" s="111">
        <v>8400</v>
      </c>
      <c r="T13" s="6">
        <f>14.5*1190</f>
        <v>17255</v>
      </c>
      <c r="U13" s="6"/>
      <c r="V13" s="6"/>
      <c r="W13" s="6"/>
      <c r="X13" s="108">
        <f t="shared" si="1"/>
        <v>126252</v>
      </c>
      <c r="Y13" s="97">
        <f t="shared" si="4"/>
        <v>1078.8016997167138</v>
      </c>
      <c r="Z13" s="2">
        <v>7616.3399999999992</v>
      </c>
      <c r="AA13" s="2">
        <f t="shared" si="2"/>
        <v>126252</v>
      </c>
      <c r="AB13" s="2">
        <f t="shared" si="3"/>
        <v>72490.100000000006</v>
      </c>
      <c r="AC13" s="6"/>
      <c r="AD13" s="6"/>
      <c r="AE13" s="6"/>
      <c r="AF13" s="6"/>
      <c r="AG13" s="6"/>
      <c r="AH13" s="6"/>
      <c r="AI13" s="6"/>
    </row>
    <row r="14" spans="1:36" s="21" customFormat="1" ht="27.6" x14ac:dyDescent="0.3">
      <c r="A14" s="107">
        <v>11</v>
      </c>
      <c r="B14" s="6" t="s">
        <v>10</v>
      </c>
      <c r="C14" s="6" t="s">
        <v>657</v>
      </c>
      <c r="D14" s="6" t="s">
        <v>826</v>
      </c>
      <c r="E14" s="6">
        <v>120.22</v>
      </c>
      <c r="F14" s="68" t="s">
        <v>1757</v>
      </c>
      <c r="G14" s="68" t="s">
        <v>137</v>
      </c>
      <c r="H14" s="6">
        <v>30</v>
      </c>
      <c r="I14" s="4">
        <v>43412</v>
      </c>
      <c r="J14" s="4">
        <v>43447</v>
      </c>
      <c r="K14" s="4">
        <v>43570</v>
      </c>
      <c r="L14" s="24">
        <v>35</v>
      </c>
      <c r="M14" s="24">
        <v>158</v>
      </c>
      <c r="N14" s="25">
        <v>7480</v>
      </c>
      <c r="O14" s="116">
        <v>51610.266666666699</v>
      </c>
      <c r="P14" s="24">
        <v>5</v>
      </c>
      <c r="Q14" s="2">
        <f t="shared" si="0"/>
        <v>242.81667341157424</v>
      </c>
      <c r="R14" s="2">
        <v>15.03</v>
      </c>
      <c r="S14" s="111">
        <v>4000</v>
      </c>
      <c r="T14" s="6">
        <v>3932</v>
      </c>
      <c r="U14" s="6">
        <v>160</v>
      </c>
      <c r="V14" s="6">
        <f>Q14/H14</f>
        <v>8.0938891137191415</v>
      </c>
      <c r="W14" s="6">
        <f t="shared" ref="W14:W38" si="5">U14/V14</f>
        <v>19.768000000000001</v>
      </c>
      <c r="X14" s="108">
        <f t="shared" si="1"/>
        <v>60120</v>
      </c>
      <c r="Y14" s="12">
        <v>593.04</v>
      </c>
      <c r="Z14" s="2">
        <v>4884.6727999999994</v>
      </c>
      <c r="AA14" s="2">
        <f t="shared" si="2"/>
        <v>60120</v>
      </c>
      <c r="AB14" s="2">
        <f t="shared" si="3"/>
        <v>8509.7333333333008</v>
      </c>
      <c r="AC14" s="6"/>
      <c r="AD14" s="6"/>
      <c r="AE14" s="6"/>
      <c r="AF14" s="6"/>
      <c r="AG14" s="6"/>
      <c r="AH14" s="6"/>
      <c r="AI14" s="6"/>
    </row>
    <row r="15" spans="1:36" s="21" customFormat="1" ht="27.6" x14ac:dyDescent="0.3">
      <c r="A15" s="107">
        <v>12</v>
      </c>
      <c r="B15" s="6" t="s">
        <v>10</v>
      </c>
      <c r="C15" s="6" t="s">
        <v>657</v>
      </c>
      <c r="D15" s="6" t="s">
        <v>826</v>
      </c>
      <c r="E15" s="6">
        <v>120.3</v>
      </c>
      <c r="F15" s="68" t="s">
        <v>1758</v>
      </c>
      <c r="G15" s="68" t="s">
        <v>138</v>
      </c>
      <c r="H15" s="6">
        <v>30</v>
      </c>
      <c r="I15" s="4">
        <v>43410</v>
      </c>
      <c r="J15" s="4">
        <v>43446</v>
      </c>
      <c r="K15" s="4">
        <v>43566</v>
      </c>
      <c r="L15" s="24">
        <v>36</v>
      </c>
      <c r="M15" s="24">
        <v>156</v>
      </c>
      <c r="N15" s="25">
        <v>7680</v>
      </c>
      <c r="O15" s="116">
        <v>63257.599999999999</v>
      </c>
      <c r="P15" s="24">
        <v>6</v>
      </c>
      <c r="Q15" s="2">
        <f t="shared" si="0"/>
        <v>291.3800080938891</v>
      </c>
      <c r="R15" s="2">
        <v>15.03</v>
      </c>
      <c r="S15" s="111">
        <v>4400</v>
      </c>
      <c r="T15" s="6">
        <v>4728</v>
      </c>
      <c r="U15" s="6">
        <v>640</v>
      </c>
      <c r="V15" s="6">
        <v>30</v>
      </c>
      <c r="W15" s="6">
        <f t="shared" si="5"/>
        <v>21.333333333333332</v>
      </c>
      <c r="X15" s="108">
        <f t="shared" si="1"/>
        <v>66132</v>
      </c>
      <c r="Y15" s="2">
        <v>640</v>
      </c>
      <c r="Z15" s="2">
        <v>5271.4666666666662</v>
      </c>
      <c r="AA15" s="2">
        <f t="shared" si="2"/>
        <v>66132</v>
      </c>
      <c r="AB15" s="2">
        <f>AA15-O15</f>
        <v>2874.4000000000015</v>
      </c>
      <c r="AC15" s="6"/>
      <c r="AD15" s="6"/>
      <c r="AE15" s="6"/>
      <c r="AF15" s="6"/>
      <c r="AG15" s="6"/>
      <c r="AH15" s="6"/>
      <c r="AI15" s="6"/>
    </row>
    <row r="16" spans="1:36" s="21" customFormat="1" ht="27.6" x14ac:dyDescent="0.3">
      <c r="A16" s="107">
        <v>13</v>
      </c>
      <c r="B16" s="6" t="s">
        <v>10</v>
      </c>
      <c r="C16" s="6" t="s">
        <v>238</v>
      </c>
      <c r="D16" s="6" t="s">
        <v>677</v>
      </c>
      <c r="E16" s="6">
        <v>111.8</v>
      </c>
      <c r="F16" s="68" t="s">
        <v>1759</v>
      </c>
      <c r="G16" s="68" t="s">
        <v>139</v>
      </c>
      <c r="H16" s="6">
        <v>30</v>
      </c>
      <c r="I16" s="4">
        <v>43409</v>
      </c>
      <c r="J16" s="4">
        <v>43445</v>
      </c>
      <c r="K16" s="4">
        <v>43565</v>
      </c>
      <c r="L16" s="24">
        <v>36</v>
      </c>
      <c r="M16" s="24">
        <v>156</v>
      </c>
      <c r="N16" s="25">
        <v>8820</v>
      </c>
      <c r="O16" s="116">
        <v>52647.4</v>
      </c>
      <c r="P16" s="24">
        <v>5</v>
      </c>
      <c r="Q16" s="2">
        <f t="shared" si="0"/>
        <v>242.81667341157424</v>
      </c>
      <c r="R16" s="2">
        <v>15.03</v>
      </c>
      <c r="S16" s="111">
        <v>4000</v>
      </c>
      <c r="T16" s="6">
        <v>4550</v>
      </c>
      <c r="U16" s="6">
        <v>640</v>
      </c>
      <c r="V16" s="6">
        <v>30</v>
      </c>
      <c r="W16" s="6">
        <f t="shared" si="5"/>
        <v>21.333333333333332</v>
      </c>
      <c r="X16" s="108">
        <f t="shared" si="1"/>
        <v>60120</v>
      </c>
      <c r="Y16" s="2">
        <v>640</v>
      </c>
      <c r="Z16" s="2">
        <v>5271.4666666666662</v>
      </c>
      <c r="AA16" s="2">
        <f t="shared" si="2"/>
        <v>60120</v>
      </c>
      <c r="AB16" s="2">
        <f>AA16-O16</f>
        <v>7472.5999999999985</v>
      </c>
      <c r="AC16" s="6"/>
      <c r="AD16" s="6"/>
      <c r="AE16" s="6"/>
      <c r="AF16" s="6"/>
      <c r="AG16" s="6"/>
      <c r="AH16" s="6"/>
      <c r="AI16" s="6"/>
    </row>
    <row r="17" spans="1:35" s="21" customFormat="1" ht="27.6" x14ac:dyDescent="0.3">
      <c r="A17" s="107">
        <v>14</v>
      </c>
      <c r="B17" s="6" t="s">
        <v>10</v>
      </c>
      <c r="C17" s="6" t="s">
        <v>238</v>
      </c>
      <c r="D17" s="6" t="s">
        <v>677</v>
      </c>
      <c r="E17" s="6">
        <v>111.24</v>
      </c>
      <c r="F17" s="68" t="s">
        <v>1760</v>
      </c>
      <c r="G17" s="68" t="s">
        <v>140</v>
      </c>
      <c r="H17" s="6">
        <v>28</v>
      </c>
      <c r="I17" s="4">
        <v>43410</v>
      </c>
      <c r="J17" s="4">
        <v>43446</v>
      </c>
      <c r="K17" s="4">
        <v>43566</v>
      </c>
      <c r="L17" s="24">
        <v>36</v>
      </c>
      <c r="M17" s="24">
        <v>156</v>
      </c>
      <c r="N17" s="25">
        <v>8610</v>
      </c>
      <c r="O17" s="116">
        <v>55983.25</v>
      </c>
      <c r="P17" s="24">
        <v>5.2</v>
      </c>
      <c r="Q17" s="2">
        <f t="shared" si="0"/>
        <v>235.6940509915014</v>
      </c>
      <c r="R17" s="2">
        <v>15.03</v>
      </c>
      <c r="S17" s="111">
        <v>4080</v>
      </c>
      <c r="T17" s="6">
        <v>3900</v>
      </c>
      <c r="U17" s="6">
        <v>680</v>
      </c>
      <c r="V17" s="24">
        <v>28</v>
      </c>
      <c r="W17" s="6">
        <f t="shared" si="5"/>
        <v>24.285714285714285</v>
      </c>
      <c r="X17" s="108">
        <f t="shared" si="1"/>
        <v>61322.399999999994</v>
      </c>
      <c r="Y17" s="2">
        <v>680</v>
      </c>
      <c r="Z17" s="2">
        <v>6001</v>
      </c>
      <c r="AA17" s="2">
        <f t="shared" si="2"/>
        <v>61322.399999999994</v>
      </c>
      <c r="AB17" s="2">
        <f t="shared" si="3"/>
        <v>5339.1499999999942</v>
      </c>
      <c r="AC17" s="6"/>
      <c r="AD17" s="6"/>
      <c r="AE17" s="6"/>
      <c r="AF17" s="6"/>
      <c r="AG17" s="6"/>
      <c r="AH17" s="6"/>
      <c r="AI17" s="6"/>
    </row>
    <row r="18" spans="1:35" s="21" customFormat="1" ht="27.6" x14ac:dyDescent="0.3">
      <c r="A18" s="107">
        <v>15</v>
      </c>
      <c r="B18" s="6" t="s">
        <v>10</v>
      </c>
      <c r="C18" s="6" t="s">
        <v>704</v>
      </c>
      <c r="D18" s="6" t="s">
        <v>677</v>
      </c>
      <c r="E18" s="6">
        <v>112.4</v>
      </c>
      <c r="F18" s="68" t="s">
        <v>1761</v>
      </c>
      <c r="G18" s="68" t="s">
        <v>141</v>
      </c>
      <c r="H18" s="6">
        <v>33</v>
      </c>
      <c r="I18" s="4">
        <v>43423</v>
      </c>
      <c r="J18" s="4">
        <v>43458</v>
      </c>
      <c r="K18" s="4">
        <v>43564</v>
      </c>
      <c r="L18" s="24">
        <v>35</v>
      </c>
      <c r="M18" s="24">
        <v>155</v>
      </c>
      <c r="N18" s="25">
        <v>8970</v>
      </c>
      <c r="O18" s="116">
        <v>67166.272727272721</v>
      </c>
      <c r="P18" s="24">
        <v>15.7</v>
      </c>
      <c r="Q18" s="2">
        <f t="shared" si="0"/>
        <v>838.68878996357751</v>
      </c>
      <c r="R18" s="2">
        <v>15.03</v>
      </c>
      <c r="S18" s="111">
        <v>6280</v>
      </c>
      <c r="T18" s="6">
        <v>13650</v>
      </c>
      <c r="U18" s="6">
        <v>666</v>
      </c>
      <c r="V18" s="24">
        <v>33</v>
      </c>
      <c r="W18" s="6">
        <f t="shared" si="5"/>
        <v>20.181818181818183</v>
      </c>
      <c r="X18" s="108">
        <f t="shared" si="1"/>
        <v>94388.4</v>
      </c>
      <c r="Y18" s="2">
        <v>666</v>
      </c>
      <c r="Z18" s="2">
        <v>4986.9272727272728</v>
      </c>
      <c r="AA18" s="2">
        <f t="shared" si="2"/>
        <v>94388.4</v>
      </c>
      <c r="AB18" s="2">
        <f t="shared" si="3"/>
        <v>27222.127272727274</v>
      </c>
      <c r="AC18" s="6"/>
      <c r="AD18" s="6"/>
      <c r="AE18" s="6"/>
      <c r="AF18" s="6"/>
      <c r="AG18" s="6"/>
      <c r="AH18" s="6"/>
      <c r="AI18" s="6"/>
    </row>
    <row r="19" spans="1:35" s="21" customFormat="1" ht="27.6" x14ac:dyDescent="0.3">
      <c r="A19" s="107">
        <v>16</v>
      </c>
      <c r="B19" s="6" t="s">
        <v>10</v>
      </c>
      <c r="C19" s="6" t="s">
        <v>31</v>
      </c>
      <c r="D19" s="6" t="s">
        <v>19</v>
      </c>
      <c r="E19" s="6">
        <v>115.1</v>
      </c>
      <c r="F19" s="68" t="s">
        <v>1762</v>
      </c>
      <c r="G19" s="68" t="s">
        <v>143</v>
      </c>
      <c r="H19" s="6">
        <v>30</v>
      </c>
      <c r="I19" s="4">
        <v>43423</v>
      </c>
      <c r="J19" s="4">
        <v>43457</v>
      </c>
      <c r="K19" s="4">
        <v>43583</v>
      </c>
      <c r="L19" s="24">
        <v>34</v>
      </c>
      <c r="M19" s="24">
        <v>160</v>
      </c>
      <c r="N19" s="25">
        <v>7980</v>
      </c>
      <c r="O19" s="116">
        <v>55728.6</v>
      </c>
      <c r="P19" s="24">
        <v>5</v>
      </c>
      <c r="Q19" s="2">
        <f t="shared" si="0"/>
        <v>242.81667341157424</v>
      </c>
      <c r="R19" s="2">
        <v>15.03</v>
      </c>
      <c r="S19" s="111">
        <v>4000</v>
      </c>
      <c r="T19" s="6">
        <v>4000</v>
      </c>
      <c r="U19" s="6">
        <v>900</v>
      </c>
      <c r="V19" s="24">
        <v>32</v>
      </c>
      <c r="W19" s="6">
        <f t="shared" si="5"/>
        <v>28.125</v>
      </c>
      <c r="X19" s="108">
        <f t="shared" si="1"/>
        <v>60120</v>
      </c>
      <c r="Y19" s="2">
        <v>843.75</v>
      </c>
      <c r="Z19" s="2">
        <v>6949.6875</v>
      </c>
      <c r="AA19" s="2">
        <f t="shared" si="2"/>
        <v>60120</v>
      </c>
      <c r="AB19" s="2">
        <f t="shared" si="3"/>
        <v>4391.4000000000015</v>
      </c>
      <c r="AC19" s="6"/>
      <c r="AD19" s="6"/>
      <c r="AE19" s="6"/>
      <c r="AF19" s="6"/>
      <c r="AG19" s="6"/>
      <c r="AH19" s="6"/>
      <c r="AI19" s="6"/>
    </row>
    <row r="20" spans="1:35" s="21" customFormat="1" ht="27.6" x14ac:dyDescent="0.3">
      <c r="A20" s="107">
        <v>17</v>
      </c>
      <c r="B20" s="6" t="s">
        <v>10</v>
      </c>
      <c r="C20" s="6" t="s">
        <v>31</v>
      </c>
      <c r="D20" s="6" t="s">
        <v>19</v>
      </c>
      <c r="E20" s="6">
        <v>115.7</v>
      </c>
      <c r="F20" s="68" t="s">
        <v>1763</v>
      </c>
      <c r="G20" s="68" t="s">
        <v>144</v>
      </c>
      <c r="H20" s="6">
        <v>30</v>
      </c>
      <c r="I20" s="4">
        <v>43421</v>
      </c>
      <c r="J20" s="4">
        <v>43459</v>
      </c>
      <c r="K20" s="4">
        <v>43580</v>
      </c>
      <c r="L20" s="24">
        <v>38</v>
      </c>
      <c r="M20" s="24">
        <v>159</v>
      </c>
      <c r="N20" s="25">
        <v>9430</v>
      </c>
      <c r="O20" s="116">
        <v>57671.766666666699</v>
      </c>
      <c r="P20" s="24">
        <v>7</v>
      </c>
      <c r="Q20" s="2">
        <f t="shared" si="0"/>
        <v>339.94334277620396</v>
      </c>
      <c r="R20" s="2">
        <v>15.03</v>
      </c>
      <c r="S20" s="111">
        <v>4800</v>
      </c>
      <c r="T20" s="6">
        <v>5500</v>
      </c>
      <c r="U20" s="6">
        <v>1680</v>
      </c>
      <c r="V20" s="24">
        <v>32</v>
      </c>
      <c r="W20" s="6">
        <f t="shared" si="5"/>
        <v>52.5</v>
      </c>
      <c r="X20" s="108">
        <f t="shared" si="1"/>
        <v>72144</v>
      </c>
      <c r="Y20" s="2">
        <v>1575</v>
      </c>
      <c r="Z20" s="2">
        <v>6972.75</v>
      </c>
      <c r="AA20" s="2">
        <f t="shared" si="2"/>
        <v>72144</v>
      </c>
      <c r="AB20" s="2">
        <f t="shared" si="3"/>
        <v>14472.233333333301</v>
      </c>
      <c r="AC20" s="6"/>
      <c r="AD20" s="6"/>
      <c r="AE20" s="6"/>
      <c r="AF20" s="6"/>
      <c r="AG20" s="6"/>
      <c r="AH20" s="6"/>
      <c r="AI20" s="6"/>
    </row>
    <row r="21" spans="1:35" s="21" customFormat="1" ht="27.6" x14ac:dyDescent="0.3">
      <c r="A21" s="107">
        <v>18</v>
      </c>
      <c r="B21" s="6" t="s">
        <v>10</v>
      </c>
      <c r="C21" s="6" t="s">
        <v>657</v>
      </c>
      <c r="D21" s="6" t="s">
        <v>826</v>
      </c>
      <c r="E21" s="6">
        <v>120.1</v>
      </c>
      <c r="F21" s="68" t="s">
        <v>1764</v>
      </c>
      <c r="G21" s="68" t="s">
        <v>145</v>
      </c>
      <c r="H21" s="6">
        <v>30</v>
      </c>
      <c r="I21" s="4">
        <v>43410</v>
      </c>
      <c r="J21" s="4">
        <v>43446</v>
      </c>
      <c r="K21" s="4">
        <v>43773</v>
      </c>
      <c r="L21" s="24">
        <v>36</v>
      </c>
      <c r="M21" s="24">
        <v>363</v>
      </c>
      <c r="N21" s="25">
        <v>6800</v>
      </c>
      <c r="O21" s="116">
        <v>56009.333333333299</v>
      </c>
      <c r="P21" s="24">
        <v>5</v>
      </c>
      <c r="Q21" s="2">
        <f t="shared" si="0"/>
        <v>242.81667341157424</v>
      </c>
      <c r="R21" s="2">
        <v>15.03</v>
      </c>
      <c r="S21" s="111">
        <v>4000</v>
      </c>
      <c r="T21" s="6">
        <v>3932</v>
      </c>
      <c r="U21" s="6">
        <v>600</v>
      </c>
      <c r="V21" s="24">
        <v>30</v>
      </c>
      <c r="W21" s="6">
        <f t="shared" si="5"/>
        <v>20</v>
      </c>
      <c r="X21" s="108">
        <f t="shared" si="1"/>
        <v>60120</v>
      </c>
      <c r="Y21" s="2">
        <v>600</v>
      </c>
      <c r="Z21" s="2">
        <v>4942</v>
      </c>
      <c r="AA21" s="2">
        <f t="shared" si="2"/>
        <v>60120</v>
      </c>
      <c r="AB21" s="2">
        <f t="shared" si="3"/>
        <v>4110.6666666667006</v>
      </c>
      <c r="AC21" s="6"/>
      <c r="AD21" s="6"/>
      <c r="AE21" s="6"/>
      <c r="AF21" s="6"/>
      <c r="AG21" s="6"/>
      <c r="AH21" s="6"/>
      <c r="AI21" s="6"/>
    </row>
    <row r="22" spans="1:35" s="21" customFormat="1" ht="27.6" x14ac:dyDescent="0.3">
      <c r="A22" s="107">
        <v>19</v>
      </c>
      <c r="B22" s="6" t="s">
        <v>824</v>
      </c>
      <c r="C22" s="6" t="s">
        <v>823</v>
      </c>
      <c r="D22" s="6" t="s">
        <v>83</v>
      </c>
      <c r="E22" s="6">
        <v>66.16</v>
      </c>
      <c r="F22" s="68" t="s">
        <v>1765</v>
      </c>
      <c r="G22" s="68" t="s">
        <v>145</v>
      </c>
      <c r="H22" s="6">
        <v>35</v>
      </c>
      <c r="I22" s="4">
        <v>43432</v>
      </c>
      <c r="J22" s="4">
        <v>43479</v>
      </c>
      <c r="K22" s="4">
        <v>43588</v>
      </c>
      <c r="L22" s="24">
        <v>37</v>
      </c>
      <c r="M22" s="24">
        <v>156</v>
      </c>
      <c r="N22" s="25">
        <v>11080</v>
      </c>
      <c r="O22" s="116">
        <v>78224.799999999988</v>
      </c>
      <c r="P22" s="6"/>
      <c r="Q22" s="2">
        <v>1160</v>
      </c>
      <c r="R22" s="2">
        <v>15.03</v>
      </c>
      <c r="S22" s="111">
        <v>8189.6</v>
      </c>
      <c r="T22" s="6">
        <v>20300</v>
      </c>
      <c r="U22" s="6">
        <v>1000</v>
      </c>
      <c r="V22" s="24">
        <v>35</v>
      </c>
      <c r="W22" s="6">
        <f t="shared" si="5"/>
        <v>28.571428571428573</v>
      </c>
      <c r="X22" s="108">
        <f t="shared" si="1"/>
        <v>123089.68799999999</v>
      </c>
      <c r="Y22" s="2">
        <v>1000</v>
      </c>
      <c r="Z22" s="2">
        <v>7060</v>
      </c>
      <c r="AA22" s="2">
        <f t="shared" si="2"/>
        <v>123089.68799999999</v>
      </c>
      <c r="AB22" s="2">
        <f t="shared" si="3"/>
        <v>44864.888000000006</v>
      </c>
      <c r="AC22" s="6"/>
      <c r="AD22" s="6"/>
      <c r="AE22" s="6"/>
      <c r="AF22" s="6"/>
      <c r="AG22" s="6"/>
      <c r="AH22" s="6"/>
      <c r="AI22" s="6"/>
    </row>
    <row r="23" spans="1:35" s="21" customFormat="1" ht="27.6" x14ac:dyDescent="0.3">
      <c r="A23" s="107">
        <v>20</v>
      </c>
      <c r="B23" s="6" t="s">
        <v>824</v>
      </c>
      <c r="C23" s="6" t="s">
        <v>823</v>
      </c>
      <c r="D23" s="6" t="s">
        <v>83</v>
      </c>
      <c r="E23" s="6">
        <v>66.3</v>
      </c>
      <c r="F23" s="68" t="s">
        <v>1766</v>
      </c>
      <c r="G23" s="68" t="s">
        <v>146</v>
      </c>
      <c r="H23" s="6">
        <v>35</v>
      </c>
      <c r="I23" s="4">
        <v>43435</v>
      </c>
      <c r="J23" s="4">
        <v>43475</v>
      </c>
      <c r="K23" s="4">
        <v>43589</v>
      </c>
      <c r="L23" s="6">
        <v>40</v>
      </c>
      <c r="M23" s="6">
        <v>154</v>
      </c>
      <c r="N23" s="6">
        <v>11330</v>
      </c>
      <c r="O23" s="116">
        <v>79989.8</v>
      </c>
      <c r="P23" s="6"/>
      <c r="Q23" s="2">
        <v>1120</v>
      </c>
      <c r="R23" s="2">
        <v>15.03</v>
      </c>
      <c r="S23" s="111">
        <v>7907.2</v>
      </c>
      <c r="T23" s="6">
        <v>19600</v>
      </c>
      <c r="U23" s="6">
        <v>980</v>
      </c>
      <c r="V23" s="6">
        <v>35</v>
      </c>
      <c r="W23" s="6">
        <f t="shared" si="5"/>
        <v>28</v>
      </c>
      <c r="X23" s="108">
        <f t="shared" si="1"/>
        <v>118845.21599999999</v>
      </c>
      <c r="Y23" s="2">
        <v>980</v>
      </c>
      <c r="Z23" s="2">
        <v>6918.8</v>
      </c>
      <c r="AA23" s="2">
        <f t="shared" si="2"/>
        <v>118845.21599999999</v>
      </c>
      <c r="AB23" s="2">
        <f t="shared" si="3"/>
        <v>38855.415999999983</v>
      </c>
      <c r="AC23" s="6"/>
      <c r="AD23" s="6"/>
      <c r="AE23" s="6"/>
      <c r="AF23" s="6"/>
      <c r="AG23" s="6"/>
      <c r="AH23" s="6"/>
      <c r="AI23" s="6"/>
    </row>
    <row r="24" spans="1:35" s="21" customFormat="1" ht="27.6" x14ac:dyDescent="0.3">
      <c r="A24" s="107">
        <v>21</v>
      </c>
      <c r="B24" s="6" t="s">
        <v>824</v>
      </c>
      <c r="C24" s="6" t="s">
        <v>823</v>
      </c>
      <c r="D24" s="6" t="s">
        <v>83</v>
      </c>
      <c r="E24" s="6">
        <v>66.150000000000006</v>
      </c>
      <c r="F24" s="68" t="s">
        <v>1767</v>
      </c>
      <c r="G24" s="68" t="s">
        <v>147</v>
      </c>
      <c r="H24" s="6">
        <v>35</v>
      </c>
      <c r="I24" s="4">
        <v>43430</v>
      </c>
      <c r="J24" s="4">
        <v>43482</v>
      </c>
      <c r="K24" s="4">
        <v>43584</v>
      </c>
      <c r="L24" s="6">
        <v>42</v>
      </c>
      <c r="M24" s="6">
        <v>154</v>
      </c>
      <c r="N24" s="6">
        <v>11142</v>
      </c>
      <c r="O24" s="116">
        <v>78662.52</v>
      </c>
      <c r="P24" s="6"/>
      <c r="Q24" s="2">
        <v>11502</v>
      </c>
      <c r="R24" s="2">
        <v>15.03</v>
      </c>
      <c r="S24" s="111">
        <v>8204.1200000000008</v>
      </c>
      <c r="T24" s="6">
        <v>20125</v>
      </c>
      <c r="U24" s="6">
        <v>1000</v>
      </c>
      <c r="V24" s="6">
        <v>35</v>
      </c>
      <c r="W24" s="6">
        <f t="shared" si="5"/>
        <v>28.571428571428573</v>
      </c>
      <c r="X24" s="108">
        <f t="shared" si="1"/>
        <v>123307.92360000001</v>
      </c>
      <c r="Y24" s="2">
        <v>1000</v>
      </c>
      <c r="Z24" s="2">
        <v>7060</v>
      </c>
      <c r="AA24" s="2">
        <f t="shared" si="2"/>
        <v>123307.92360000001</v>
      </c>
      <c r="AB24" s="2">
        <f t="shared" si="3"/>
        <v>44645.403600000005</v>
      </c>
      <c r="AC24" s="6"/>
      <c r="AD24" s="6"/>
      <c r="AE24" s="6"/>
      <c r="AF24" s="6"/>
      <c r="AG24" s="6"/>
      <c r="AH24" s="6"/>
      <c r="AI24" s="6"/>
    </row>
    <row r="25" spans="1:35" s="21" customFormat="1" ht="27.6" x14ac:dyDescent="0.3">
      <c r="A25" s="107">
        <v>22</v>
      </c>
      <c r="B25" s="6" t="s">
        <v>824</v>
      </c>
      <c r="C25" s="6" t="s">
        <v>823</v>
      </c>
      <c r="D25" s="6" t="s">
        <v>83</v>
      </c>
      <c r="E25" s="6">
        <v>66.14</v>
      </c>
      <c r="F25" s="68" t="s">
        <v>1768</v>
      </c>
      <c r="G25" s="68" t="s">
        <v>148</v>
      </c>
      <c r="H25" s="6">
        <v>35</v>
      </c>
      <c r="I25" s="4">
        <v>43437</v>
      </c>
      <c r="J25" s="4">
        <v>43479</v>
      </c>
      <c r="K25" s="4">
        <v>43590</v>
      </c>
      <c r="L25" s="6">
        <v>42</v>
      </c>
      <c r="M25" s="6">
        <v>153</v>
      </c>
      <c r="N25" s="6">
        <v>11460</v>
      </c>
      <c r="O25" s="116">
        <v>80907.600000000006</v>
      </c>
      <c r="P25" s="6"/>
      <c r="Q25" s="2">
        <v>10402</v>
      </c>
      <c r="R25" s="2">
        <v>15.03</v>
      </c>
      <c r="S25" s="111">
        <v>7438.12</v>
      </c>
      <c r="T25" s="6">
        <v>18200</v>
      </c>
      <c r="U25" s="6">
        <v>970</v>
      </c>
      <c r="V25" s="6">
        <v>35</v>
      </c>
      <c r="W25" s="6">
        <f t="shared" si="5"/>
        <v>27.714285714285715</v>
      </c>
      <c r="X25" s="108">
        <f t="shared" si="1"/>
        <v>111794.9436</v>
      </c>
      <c r="Y25" s="2">
        <v>970</v>
      </c>
      <c r="Z25" s="2">
        <v>6848.2</v>
      </c>
      <c r="AA25" s="2">
        <f t="shared" si="2"/>
        <v>111794.9436</v>
      </c>
      <c r="AB25" s="2">
        <f t="shared" si="3"/>
        <v>30887.343599999993</v>
      </c>
      <c r="AC25" s="6"/>
      <c r="AD25" s="6"/>
      <c r="AE25" s="6"/>
      <c r="AF25" s="6"/>
      <c r="AG25" s="6"/>
      <c r="AH25" s="6"/>
      <c r="AI25" s="6"/>
    </row>
    <row r="26" spans="1:35" s="21" customFormat="1" ht="27.6" x14ac:dyDescent="0.3">
      <c r="A26" s="107">
        <v>23</v>
      </c>
      <c r="B26" s="6" t="s">
        <v>824</v>
      </c>
      <c r="C26" s="6" t="s">
        <v>823</v>
      </c>
      <c r="D26" s="6" t="s">
        <v>83</v>
      </c>
      <c r="E26" s="6">
        <v>66.13</v>
      </c>
      <c r="F26" s="68" t="s">
        <v>1769</v>
      </c>
      <c r="G26" s="68" t="s">
        <v>149</v>
      </c>
      <c r="H26" s="6">
        <v>35</v>
      </c>
      <c r="I26" s="4">
        <v>43430</v>
      </c>
      <c r="J26" s="4">
        <v>43480</v>
      </c>
      <c r="K26" s="4">
        <v>43587</v>
      </c>
      <c r="L26" s="6">
        <v>40</v>
      </c>
      <c r="M26" s="6">
        <v>157</v>
      </c>
      <c r="N26" s="6">
        <v>11290</v>
      </c>
      <c r="O26" s="116">
        <v>79707.399999999994</v>
      </c>
      <c r="P26" s="6"/>
      <c r="Q26" s="2">
        <v>10802</v>
      </c>
      <c r="R26" s="2">
        <v>15.03</v>
      </c>
      <c r="S26" s="111">
        <v>7262.12</v>
      </c>
      <c r="T26" s="6">
        <v>18900</v>
      </c>
      <c r="U26" s="6">
        <v>950</v>
      </c>
      <c r="V26" s="6">
        <v>35</v>
      </c>
      <c r="W26" s="6">
        <f t="shared" si="5"/>
        <v>27.142857142857142</v>
      </c>
      <c r="X26" s="108">
        <f t="shared" si="1"/>
        <v>109149.6636</v>
      </c>
      <c r="Y26" s="2">
        <v>950</v>
      </c>
      <c r="Z26" s="2">
        <v>6707</v>
      </c>
      <c r="AA26" s="2">
        <f t="shared" si="2"/>
        <v>109149.6636</v>
      </c>
      <c r="AB26" s="2">
        <f t="shared" si="3"/>
        <v>29442.263600000006</v>
      </c>
      <c r="AC26" s="6"/>
      <c r="AD26" s="6"/>
      <c r="AE26" s="6"/>
      <c r="AF26" s="6"/>
      <c r="AG26" s="6"/>
      <c r="AH26" s="6"/>
      <c r="AI26" s="6"/>
    </row>
    <row r="27" spans="1:35" s="21" customFormat="1" ht="27.6" x14ac:dyDescent="0.3">
      <c r="A27" s="107">
        <v>24</v>
      </c>
      <c r="B27" s="6" t="s">
        <v>824</v>
      </c>
      <c r="C27" s="6" t="s">
        <v>823</v>
      </c>
      <c r="D27" s="6" t="s">
        <v>83</v>
      </c>
      <c r="E27" s="6">
        <v>66.12</v>
      </c>
      <c r="F27" s="68" t="s">
        <v>1770</v>
      </c>
      <c r="G27" s="68" t="s">
        <v>150</v>
      </c>
      <c r="H27" s="6">
        <v>35</v>
      </c>
      <c r="I27" s="4">
        <v>43439</v>
      </c>
      <c r="J27" s="4">
        <v>43478</v>
      </c>
      <c r="K27" s="4">
        <v>43593</v>
      </c>
      <c r="L27" s="6">
        <v>39</v>
      </c>
      <c r="M27" s="6">
        <v>154</v>
      </c>
      <c r="N27" s="6">
        <v>11270</v>
      </c>
      <c r="O27" s="116">
        <v>79566.2</v>
      </c>
      <c r="P27" s="6"/>
      <c r="Q27" s="2">
        <v>1100</v>
      </c>
      <c r="R27" s="2">
        <v>15.03</v>
      </c>
      <c r="S27" s="111">
        <v>7765.9999999999991</v>
      </c>
      <c r="T27" s="6">
        <v>19250</v>
      </c>
      <c r="U27" s="6">
        <v>1000</v>
      </c>
      <c r="V27" s="6">
        <v>35</v>
      </c>
      <c r="W27" s="6">
        <f t="shared" si="5"/>
        <v>28.571428571428573</v>
      </c>
      <c r="X27" s="108">
        <f t="shared" si="1"/>
        <v>116722.97999999998</v>
      </c>
      <c r="Y27" s="2">
        <v>1000</v>
      </c>
      <c r="Z27" s="2">
        <v>7060</v>
      </c>
      <c r="AA27" s="2">
        <f t="shared" si="2"/>
        <v>116722.97999999998</v>
      </c>
      <c r="AB27" s="2">
        <f t="shared" si="3"/>
        <v>37156.779999999984</v>
      </c>
      <c r="AC27" s="6"/>
      <c r="AD27" s="6"/>
      <c r="AE27" s="6"/>
      <c r="AF27" s="6"/>
      <c r="AG27" s="6"/>
      <c r="AH27" s="6"/>
      <c r="AI27" s="6"/>
    </row>
    <row r="28" spans="1:35" s="21" customFormat="1" ht="27.6" x14ac:dyDescent="0.3">
      <c r="A28" s="107">
        <v>25</v>
      </c>
      <c r="B28" s="6" t="s">
        <v>824</v>
      </c>
      <c r="C28" s="6" t="s">
        <v>823</v>
      </c>
      <c r="D28" s="6" t="s">
        <v>83</v>
      </c>
      <c r="E28" s="6">
        <v>66.11</v>
      </c>
      <c r="F28" s="68" t="s">
        <v>1771</v>
      </c>
      <c r="G28" s="68" t="s">
        <v>151</v>
      </c>
      <c r="H28" s="6">
        <v>35</v>
      </c>
      <c r="I28" s="4">
        <v>43438</v>
      </c>
      <c r="J28" s="4">
        <v>43472</v>
      </c>
      <c r="K28" s="4">
        <v>43593</v>
      </c>
      <c r="L28" s="6">
        <v>34</v>
      </c>
      <c r="M28" s="6">
        <v>155</v>
      </c>
      <c r="N28" s="6">
        <v>11510</v>
      </c>
      <c r="O28" s="116">
        <v>81260.599999999991</v>
      </c>
      <c r="P28" s="6"/>
      <c r="Q28" s="2">
        <v>1120</v>
      </c>
      <c r="R28" s="2">
        <v>15.03</v>
      </c>
      <c r="S28" s="111">
        <v>7907.2</v>
      </c>
      <c r="T28" s="6">
        <v>19600</v>
      </c>
      <c r="U28" s="6">
        <v>970</v>
      </c>
      <c r="V28" s="6">
        <v>35</v>
      </c>
      <c r="W28" s="6">
        <f t="shared" si="5"/>
        <v>27.714285714285715</v>
      </c>
      <c r="X28" s="108">
        <f t="shared" si="1"/>
        <v>118845.21599999999</v>
      </c>
      <c r="Y28" s="2">
        <v>970</v>
      </c>
      <c r="Z28" s="2">
        <v>6848.2</v>
      </c>
      <c r="AA28" s="2">
        <f t="shared" si="2"/>
        <v>118845.21599999999</v>
      </c>
      <c r="AB28" s="2">
        <f t="shared" si="3"/>
        <v>37584.615999999995</v>
      </c>
      <c r="AC28" s="6"/>
      <c r="AD28" s="6"/>
      <c r="AE28" s="6"/>
      <c r="AF28" s="6"/>
      <c r="AG28" s="6"/>
      <c r="AH28" s="6"/>
      <c r="AI28" s="6"/>
    </row>
    <row r="29" spans="1:35" s="21" customFormat="1" ht="27.6" x14ac:dyDescent="0.3">
      <c r="A29" s="107">
        <v>26</v>
      </c>
      <c r="B29" s="6" t="s">
        <v>824</v>
      </c>
      <c r="C29" s="6" t="s">
        <v>823</v>
      </c>
      <c r="D29" s="6" t="s">
        <v>83</v>
      </c>
      <c r="E29" s="6">
        <v>66.900000000000006</v>
      </c>
      <c r="F29" s="68" t="s">
        <v>1772</v>
      </c>
      <c r="G29" s="68" t="s">
        <v>152</v>
      </c>
      <c r="H29" s="6">
        <v>35</v>
      </c>
      <c r="I29" s="4">
        <v>43429</v>
      </c>
      <c r="J29" s="4">
        <v>43477</v>
      </c>
      <c r="K29" s="4">
        <v>43585</v>
      </c>
      <c r="L29" s="6">
        <v>38</v>
      </c>
      <c r="M29" s="6">
        <v>156</v>
      </c>
      <c r="N29" s="6">
        <v>11310</v>
      </c>
      <c r="O29" s="116">
        <v>79848.600000000006</v>
      </c>
      <c r="P29" s="6"/>
      <c r="Q29" s="2">
        <v>1063</v>
      </c>
      <c r="R29" s="2">
        <v>15.03</v>
      </c>
      <c r="S29" s="111">
        <v>7504.78</v>
      </c>
      <c r="T29" s="6">
        <v>18602</v>
      </c>
      <c r="U29" s="6">
        <v>900</v>
      </c>
      <c r="V29" s="6">
        <v>35</v>
      </c>
      <c r="W29" s="6">
        <f t="shared" si="5"/>
        <v>25.714285714285715</v>
      </c>
      <c r="X29" s="108">
        <f t="shared" si="1"/>
        <v>112796.8434</v>
      </c>
      <c r="Y29" s="2">
        <v>900</v>
      </c>
      <c r="Z29" s="2">
        <v>6354</v>
      </c>
      <c r="AA29" s="2">
        <f t="shared" si="2"/>
        <v>112796.8434</v>
      </c>
      <c r="AB29" s="2">
        <f t="shared" si="3"/>
        <v>32948.243399999992</v>
      </c>
      <c r="AC29" s="6"/>
      <c r="AD29" s="6"/>
      <c r="AE29" s="6"/>
      <c r="AF29" s="6"/>
      <c r="AG29" s="6"/>
      <c r="AH29" s="6"/>
      <c r="AI29" s="6"/>
    </row>
    <row r="30" spans="1:35" s="21" customFormat="1" ht="27.6" x14ac:dyDescent="0.3">
      <c r="A30" s="107">
        <v>27</v>
      </c>
      <c r="B30" s="6" t="s">
        <v>824</v>
      </c>
      <c r="C30" s="6" t="s">
        <v>823</v>
      </c>
      <c r="D30" s="6" t="s">
        <v>83</v>
      </c>
      <c r="E30" s="6">
        <v>66.8</v>
      </c>
      <c r="F30" s="68" t="s">
        <v>1773</v>
      </c>
      <c r="G30" s="68" t="s">
        <v>153</v>
      </c>
      <c r="H30" s="6">
        <v>35</v>
      </c>
      <c r="I30" s="4">
        <v>43439</v>
      </c>
      <c r="J30" s="4">
        <v>43809</v>
      </c>
      <c r="K30" s="4">
        <v>43594</v>
      </c>
      <c r="L30" s="6">
        <v>37</v>
      </c>
      <c r="M30" s="6">
        <v>155</v>
      </c>
      <c r="N30" s="6">
        <v>8084</v>
      </c>
      <c r="O30" s="116">
        <v>57073.039999999994</v>
      </c>
      <c r="P30" s="6"/>
      <c r="Q30" s="2">
        <v>1080</v>
      </c>
      <c r="R30" s="2">
        <v>15.03</v>
      </c>
      <c r="S30" s="111">
        <v>7624.8</v>
      </c>
      <c r="T30" s="6">
        <v>18900</v>
      </c>
      <c r="U30" s="6">
        <v>900</v>
      </c>
      <c r="V30" s="6">
        <v>35</v>
      </c>
      <c r="W30" s="6">
        <f t="shared" si="5"/>
        <v>25.714285714285715</v>
      </c>
      <c r="X30" s="108">
        <f t="shared" si="1"/>
        <v>114600.74399999999</v>
      </c>
      <c r="Y30" s="2">
        <v>900</v>
      </c>
      <c r="Z30" s="2">
        <v>6354</v>
      </c>
      <c r="AA30" s="2">
        <f t="shared" si="2"/>
        <v>114600.74399999999</v>
      </c>
      <c r="AB30" s="2">
        <f t="shared" si="3"/>
        <v>57527.703999999998</v>
      </c>
      <c r="AC30" s="6"/>
      <c r="AD30" s="6"/>
      <c r="AE30" s="6"/>
      <c r="AF30" s="6"/>
      <c r="AG30" s="6"/>
      <c r="AH30" s="6"/>
      <c r="AI30" s="6"/>
    </row>
    <row r="31" spans="1:35" s="21" customFormat="1" ht="27.6" x14ac:dyDescent="0.3">
      <c r="A31" s="107">
        <v>28</v>
      </c>
      <c r="B31" s="6" t="s">
        <v>824</v>
      </c>
      <c r="C31" s="6" t="s">
        <v>823</v>
      </c>
      <c r="D31" s="6" t="s">
        <v>83</v>
      </c>
      <c r="E31" s="6">
        <v>66.7</v>
      </c>
      <c r="F31" s="68" t="s">
        <v>1774</v>
      </c>
      <c r="G31" s="68" t="s">
        <v>147</v>
      </c>
      <c r="H31" s="6">
        <v>35</v>
      </c>
      <c r="I31" s="4">
        <v>43438</v>
      </c>
      <c r="J31" s="4">
        <v>43477</v>
      </c>
      <c r="K31" s="4">
        <v>43592</v>
      </c>
      <c r="L31" s="6">
        <v>39</v>
      </c>
      <c r="M31" s="6">
        <v>154</v>
      </c>
      <c r="N31" s="6">
        <v>11860</v>
      </c>
      <c r="O31" s="116">
        <v>83731.599999999991</v>
      </c>
      <c r="P31" s="6"/>
      <c r="Q31" s="2">
        <v>1180</v>
      </c>
      <c r="R31" s="2">
        <v>15.03</v>
      </c>
      <c r="S31" s="111">
        <v>8330.7999999999993</v>
      </c>
      <c r="T31" s="6">
        <v>20650</v>
      </c>
      <c r="U31" s="6">
        <v>1020</v>
      </c>
      <c r="V31" s="6">
        <v>35</v>
      </c>
      <c r="W31" s="6">
        <f t="shared" si="5"/>
        <v>29.142857142857142</v>
      </c>
      <c r="X31" s="108">
        <f t="shared" si="1"/>
        <v>125211.92399999998</v>
      </c>
      <c r="Y31" s="2">
        <v>1020</v>
      </c>
      <c r="Z31" s="2">
        <v>7201.2</v>
      </c>
      <c r="AA31" s="2">
        <f t="shared" si="2"/>
        <v>125211.92399999998</v>
      </c>
      <c r="AB31" s="2">
        <f t="shared" si="3"/>
        <v>41480.323999999993</v>
      </c>
      <c r="AC31" s="6"/>
      <c r="AD31" s="6"/>
      <c r="AE31" s="6"/>
      <c r="AF31" s="6"/>
      <c r="AG31" s="6"/>
      <c r="AH31" s="6"/>
      <c r="AI31" s="6"/>
    </row>
    <row r="32" spans="1:35" s="21" customFormat="1" ht="27.6" x14ac:dyDescent="0.3">
      <c r="A32" s="107">
        <v>29</v>
      </c>
      <c r="B32" s="6" t="s">
        <v>824</v>
      </c>
      <c r="C32" s="6" t="s">
        <v>823</v>
      </c>
      <c r="D32" s="6" t="s">
        <v>83</v>
      </c>
      <c r="E32" s="6">
        <v>66.599999999999994</v>
      </c>
      <c r="F32" s="68" t="s">
        <v>154</v>
      </c>
      <c r="G32" s="67" t="s">
        <v>155</v>
      </c>
      <c r="H32" s="6">
        <v>35</v>
      </c>
      <c r="I32" s="4">
        <v>43435</v>
      </c>
      <c r="J32" s="4">
        <v>43482</v>
      </c>
      <c r="K32" s="4">
        <v>43587</v>
      </c>
      <c r="L32" s="6">
        <v>37</v>
      </c>
      <c r="M32" s="6">
        <v>153</v>
      </c>
      <c r="N32" s="6">
        <v>11350</v>
      </c>
      <c r="O32" s="116">
        <v>80131</v>
      </c>
      <c r="P32" s="6"/>
      <c r="Q32" s="2">
        <v>1120</v>
      </c>
      <c r="R32" s="2">
        <v>15.03</v>
      </c>
      <c r="S32" s="111">
        <v>7907.2</v>
      </c>
      <c r="T32" s="6">
        <v>19600</v>
      </c>
      <c r="U32" s="6">
        <v>1000</v>
      </c>
      <c r="V32" s="6">
        <v>35</v>
      </c>
      <c r="W32" s="6">
        <f t="shared" si="5"/>
        <v>28.571428571428573</v>
      </c>
      <c r="X32" s="108">
        <f t="shared" si="1"/>
        <v>118845.21599999999</v>
      </c>
      <c r="Y32" s="2">
        <v>1000</v>
      </c>
      <c r="Z32" s="2">
        <v>7060</v>
      </c>
      <c r="AA32" s="2">
        <f t="shared" si="2"/>
        <v>118845.21599999999</v>
      </c>
      <c r="AB32" s="2">
        <f t="shared" si="3"/>
        <v>38714.215999999986</v>
      </c>
      <c r="AC32" s="6"/>
      <c r="AD32" s="6"/>
      <c r="AE32" s="6"/>
      <c r="AF32" s="6"/>
      <c r="AG32" s="6"/>
      <c r="AH32" s="6"/>
      <c r="AI32" s="6"/>
    </row>
    <row r="33" spans="1:35" s="21" customFormat="1" x14ac:dyDescent="0.3">
      <c r="A33" s="107">
        <v>30</v>
      </c>
      <c r="B33" s="6" t="s">
        <v>824</v>
      </c>
      <c r="C33" s="6" t="s">
        <v>823</v>
      </c>
      <c r="D33" s="6" t="s">
        <v>83</v>
      </c>
      <c r="E33" s="6">
        <v>66.5</v>
      </c>
      <c r="F33" s="67" t="s">
        <v>156</v>
      </c>
      <c r="G33" s="67" t="s">
        <v>157</v>
      </c>
      <c r="H33" s="6">
        <v>35</v>
      </c>
      <c r="I33" s="4">
        <v>43438</v>
      </c>
      <c r="J33" s="4">
        <v>43478</v>
      </c>
      <c r="K33" s="4">
        <v>43592</v>
      </c>
      <c r="L33" s="6">
        <v>40</v>
      </c>
      <c r="M33" s="6">
        <v>154</v>
      </c>
      <c r="N33" s="6">
        <v>11200</v>
      </c>
      <c r="O33" s="116">
        <v>79072</v>
      </c>
      <c r="P33" s="6"/>
      <c r="Q33" s="2">
        <v>1080</v>
      </c>
      <c r="R33" s="2">
        <v>15.03</v>
      </c>
      <c r="S33" s="111">
        <v>7624.8</v>
      </c>
      <c r="T33" s="6">
        <v>18900</v>
      </c>
      <c r="U33" s="6">
        <v>950</v>
      </c>
      <c r="V33" s="6">
        <v>35</v>
      </c>
      <c r="W33" s="6">
        <f t="shared" si="5"/>
        <v>27.142857142857142</v>
      </c>
      <c r="X33" s="108">
        <f t="shared" si="1"/>
        <v>114600.74399999999</v>
      </c>
      <c r="Y33" s="2">
        <v>950</v>
      </c>
      <c r="Z33" s="2">
        <v>6707</v>
      </c>
      <c r="AA33" s="2">
        <f t="shared" si="2"/>
        <v>114600.74399999999</v>
      </c>
      <c r="AB33" s="2">
        <f t="shared" si="3"/>
        <v>35528.743999999992</v>
      </c>
      <c r="AC33" s="6"/>
      <c r="AD33" s="6"/>
      <c r="AE33" s="6"/>
      <c r="AF33" s="6"/>
      <c r="AG33" s="6"/>
      <c r="AH33" s="6"/>
      <c r="AI33" s="6"/>
    </row>
    <row r="34" spans="1:35" s="21" customFormat="1" x14ac:dyDescent="0.3">
      <c r="A34" s="107">
        <v>31</v>
      </c>
      <c r="B34" s="6" t="s">
        <v>824</v>
      </c>
      <c r="C34" s="6" t="s">
        <v>823</v>
      </c>
      <c r="D34" s="6" t="s">
        <v>83</v>
      </c>
      <c r="E34" s="6">
        <v>66.400000000000006</v>
      </c>
      <c r="F34" s="67" t="s">
        <v>158</v>
      </c>
      <c r="G34" s="67" t="s">
        <v>159</v>
      </c>
      <c r="H34" s="6">
        <v>35</v>
      </c>
      <c r="I34" s="4">
        <v>43437</v>
      </c>
      <c r="J34" s="4">
        <v>43483</v>
      </c>
      <c r="K34" s="4">
        <v>43591</v>
      </c>
      <c r="L34" s="6">
        <v>36</v>
      </c>
      <c r="M34" s="6">
        <v>154</v>
      </c>
      <c r="N34" s="6">
        <v>11290</v>
      </c>
      <c r="O34" s="116">
        <v>79707.399999999994</v>
      </c>
      <c r="P34" s="6"/>
      <c r="Q34" s="2">
        <v>1127</v>
      </c>
      <c r="R34" s="2">
        <v>15.03</v>
      </c>
      <c r="S34" s="111">
        <v>7956.6200000000008</v>
      </c>
      <c r="T34" s="6">
        <v>19722</v>
      </c>
      <c r="U34" s="6">
        <v>1000</v>
      </c>
      <c r="V34" s="6">
        <v>35</v>
      </c>
      <c r="W34" s="6">
        <f t="shared" si="5"/>
        <v>28.571428571428573</v>
      </c>
      <c r="X34" s="108">
        <f t="shared" si="1"/>
        <v>119587.99860000001</v>
      </c>
      <c r="Y34" s="2">
        <v>1000</v>
      </c>
      <c r="Z34" s="2">
        <v>7060</v>
      </c>
      <c r="AA34" s="2">
        <f t="shared" si="2"/>
        <v>119587.99860000001</v>
      </c>
      <c r="AB34" s="2">
        <f t="shared" si="3"/>
        <v>39880.598600000012</v>
      </c>
      <c r="AC34" s="6"/>
      <c r="AD34" s="6"/>
      <c r="AE34" s="6"/>
      <c r="AF34" s="6"/>
      <c r="AG34" s="6"/>
      <c r="AH34" s="6"/>
      <c r="AI34" s="6"/>
    </row>
    <row r="35" spans="1:35" s="21" customFormat="1" x14ac:dyDescent="0.3">
      <c r="A35" s="107">
        <v>32</v>
      </c>
      <c r="B35" s="6" t="s">
        <v>824</v>
      </c>
      <c r="C35" s="6" t="s">
        <v>823</v>
      </c>
      <c r="D35" s="6" t="s">
        <v>83</v>
      </c>
      <c r="E35" s="6">
        <v>66.239999999999995</v>
      </c>
      <c r="F35" s="67" t="s">
        <v>160</v>
      </c>
      <c r="G35" s="67" t="s">
        <v>157</v>
      </c>
      <c r="H35" s="6">
        <v>35</v>
      </c>
      <c r="I35" s="4">
        <v>43432</v>
      </c>
      <c r="J35" s="4">
        <v>43475</v>
      </c>
      <c r="K35" s="4">
        <v>43588</v>
      </c>
      <c r="L35" s="6">
        <v>43</v>
      </c>
      <c r="M35" s="6">
        <v>156</v>
      </c>
      <c r="N35" s="6">
        <v>11460</v>
      </c>
      <c r="O35" s="116">
        <v>80907.600000000006</v>
      </c>
      <c r="P35" s="6"/>
      <c r="Q35" s="2">
        <v>1120</v>
      </c>
      <c r="R35" s="2">
        <v>15.03</v>
      </c>
      <c r="S35" s="111">
        <v>7907.2</v>
      </c>
      <c r="T35" s="6">
        <v>19600</v>
      </c>
      <c r="U35" s="6">
        <v>1000</v>
      </c>
      <c r="V35" s="6">
        <v>35</v>
      </c>
      <c r="W35" s="6">
        <f t="shared" si="5"/>
        <v>28.571428571428573</v>
      </c>
      <c r="X35" s="108">
        <f t="shared" si="1"/>
        <v>118845.21599999999</v>
      </c>
      <c r="Y35" s="2">
        <v>1000</v>
      </c>
      <c r="Z35" s="2">
        <v>7060</v>
      </c>
      <c r="AA35" s="2">
        <f t="shared" si="2"/>
        <v>118845.21599999999</v>
      </c>
      <c r="AB35" s="2">
        <f t="shared" si="3"/>
        <v>37937.61599999998</v>
      </c>
      <c r="AC35" s="6"/>
      <c r="AD35" s="6"/>
      <c r="AE35" s="6"/>
      <c r="AF35" s="6"/>
      <c r="AG35" s="6"/>
      <c r="AH35" s="6"/>
      <c r="AI35" s="6"/>
    </row>
    <row r="36" spans="1:35" s="21" customFormat="1" x14ac:dyDescent="0.3">
      <c r="A36" s="107">
        <v>33</v>
      </c>
      <c r="B36" s="6" t="s">
        <v>824</v>
      </c>
      <c r="C36" s="6" t="s">
        <v>823</v>
      </c>
      <c r="D36" s="6" t="s">
        <v>83</v>
      </c>
      <c r="E36" s="6">
        <v>66.260000000000005</v>
      </c>
      <c r="F36" s="67" t="s">
        <v>161</v>
      </c>
      <c r="G36" s="67" t="s">
        <v>162</v>
      </c>
      <c r="H36" s="6">
        <v>35</v>
      </c>
      <c r="I36" s="4">
        <v>43433</v>
      </c>
      <c r="J36" s="4">
        <v>43478</v>
      </c>
      <c r="K36" s="4">
        <v>43590</v>
      </c>
      <c r="L36" s="6">
        <v>35</v>
      </c>
      <c r="M36" s="6">
        <v>157</v>
      </c>
      <c r="N36" s="6">
        <v>11640</v>
      </c>
      <c r="O36" s="116">
        <v>82178.399999999994</v>
      </c>
      <c r="P36" s="6"/>
      <c r="Q36" s="2">
        <v>1200</v>
      </c>
      <c r="R36" s="2">
        <v>15.03</v>
      </c>
      <c r="S36" s="111">
        <v>8472</v>
      </c>
      <c r="T36" s="6">
        <v>2100</v>
      </c>
      <c r="U36" s="6">
        <v>1000</v>
      </c>
      <c r="V36" s="6">
        <v>35</v>
      </c>
      <c r="W36" s="6">
        <f t="shared" si="5"/>
        <v>28.571428571428573</v>
      </c>
      <c r="X36" s="108">
        <f t="shared" si="1"/>
        <v>127334.15999999999</v>
      </c>
      <c r="Y36" s="2">
        <v>1000</v>
      </c>
      <c r="Z36" s="2">
        <v>7060</v>
      </c>
      <c r="AA36" s="2">
        <f t="shared" si="2"/>
        <v>127334.15999999999</v>
      </c>
      <c r="AB36" s="2">
        <f t="shared" si="3"/>
        <v>45155.759999999995</v>
      </c>
      <c r="AC36" s="6"/>
      <c r="AD36" s="6"/>
      <c r="AE36" s="6"/>
      <c r="AF36" s="6"/>
      <c r="AG36" s="6"/>
      <c r="AH36" s="6"/>
      <c r="AI36" s="6"/>
    </row>
    <row r="37" spans="1:35" s="21" customFormat="1" x14ac:dyDescent="0.3">
      <c r="A37" s="107">
        <v>34</v>
      </c>
      <c r="B37" s="6" t="s">
        <v>824</v>
      </c>
      <c r="C37" s="6" t="s">
        <v>823</v>
      </c>
      <c r="D37" s="6" t="s">
        <v>83</v>
      </c>
      <c r="E37" s="2">
        <v>66.2</v>
      </c>
      <c r="F37" s="67" t="s">
        <v>163</v>
      </c>
      <c r="G37" s="67" t="s">
        <v>164</v>
      </c>
      <c r="H37" s="6">
        <v>35</v>
      </c>
      <c r="I37" s="4">
        <v>43439</v>
      </c>
      <c r="J37" s="4">
        <v>43479</v>
      </c>
      <c r="K37" s="4">
        <v>43592</v>
      </c>
      <c r="L37" s="6">
        <v>40</v>
      </c>
      <c r="M37" s="6">
        <v>153</v>
      </c>
      <c r="N37" s="6">
        <v>11700</v>
      </c>
      <c r="O37" s="116">
        <v>82602</v>
      </c>
      <c r="P37" s="6"/>
      <c r="Q37" s="2">
        <v>1080</v>
      </c>
      <c r="R37" s="2">
        <v>15.03</v>
      </c>
      <c r="S37" s="111">
        <v>7624.8</v>
      </c>
      <c r="T37" s="6">
        <v>18900</v>
      </c>
      <c r="U37" s="6">
        <v>950</v>
      </c>
      <c r="V37" s="6">
        <v>35</v>
      </c>
      <c r="W37" s="6">
        <f t="shared" si="5"/>
        <v>27.142857142857142</v>
      </c>
      <c r="X37" s="108">
        <f t="shared" si="1"/>
        <v>114600.74399999999</v>
      </c>
      <c r="Y37" s="2">
        <v>950</v>
      </c>
      <c r="Z37" s="2">
        <v>6707</v>
      </c>
      <c r="AA37" s="2">
        <f t="shared" si="2"/>
        <v>114600.74399999999</v>
      </c>
      <c r="AB37" s="2">
        <f t="shared" si="3"/>
        <v>31998.743999999992</v>
      </c>
      <c r="AC37" s="6"/>
      <c r="AD37" s="6"/>
      <c r="AE37" s="6"/>
      <c r="AF37" s="6"/>
      <c r="AG37" s="6"/>
      <c r="AH37" s="6"/>
      <c r="AI37" s="6"/>
    </row>
    <row r="38" spans="1:35" s="99" customFormat="1" x14ac:dyDescent="0.3">
      <c r="A38" s="107">
        <v>35</v>
      </c>
      <c r="B38" s="24" t="s">
        <v>824</v>
      </c>
      <c r="C38" s="24" t="s">
        <v>823</v>
      </c>
      <c r="D38" s="24" t="s">
        <v>83</v>
      </c>
      <c r="E38" s="24">
        <v>66.25</v>
      </c>
      <c r="F38" s="95" t="s">
        <v>165</v>
      </c>
      <c r="G38" s="95" t="s">
        <v>166</v>
      </c>
      <c r="H38" s="24">
        <v>35</v>
      </c>
      <c r="I38" s="98">
        <v>43439</v>
      </c>
      <c r="J38" s="98">
        <v>43479</v>
      </c>
      <c r="K38" s="98">
        <v>43593</v>
      </c>
      <c r="L38" s="24">
        <v>40</v>
      </c>
      <c r="M38" s="24">
        <v>154</v>
      </c>
      <c r="N38" s="24">
        <v>11700</v>
      </c>
      <c r="O38" s="117">
        <v>82602</v>
      </c>
      <c r="P38" s="24"/>
      <c r="Q38" s="97">
        <v>1080</v>
      </c>
      <c r="R38" s="2">
        <v>15.03</v>
      </c>
      <c r="S38" s="112">
        <v>7624.8</v>
      </c>
      <c r="T38" s="24">
        <v>18900</v>
      </c>
      <c r="U38" s="24">
        <v>950</v>
      </c>
      <c r="V38" s="24">
        <v>35</v>
      </c>
      <c r="W38" s="24">
        <f t="shared" si="5"/>
        <v>27.142857142857142</v>
      </c>
      <c r="X38" s="108">
        <f t="shared" si="1"/>
        <v>114600.74399999999</v>
      </c>
      <c r="Y38" s="97">
        <v>950</v>
      </c>
      <c r="Z38" s="97">
        <v>6707</v>
      </c>
      <c r="AA38" s="97">
        <f t="shared" si="2"/>
        <v>114600.74399999999</v>
      </c>
      <c r="AB38" s="97">
        <f t="shared" si="3"/>
        <v>31998.743999999992</v>
      </c>
      <c r="AC38" s="24"/>
      <c r="AD38" s="24"/>
      <c r="AE38" s="24"/>
      <c r="AF38" s="24"/>
      <c r="AG38" s="24"/>
      <c r="AH38" s="24"/>
      <c r="AI38" s="24"/>
    </row>
    <row r="39" spans="1:35" s="29" customFormat="1" x14ac:dyDescent="0.3">
      <c r="A39" s="107">
        <v>36</v>
      </c>
      <c r="B39" s="29" t="s">
        <v>871</v>
      </c>
      <c r="C39" s="29" t="s">
        <v>891</v>
      </c>
      <c r="D39" s="29" t="s">
        <v>892</v>
      </c>
      <c r="E39" s="31" t="s">
        <v>1719</v>
      </c>
      <c r="F39" s="67" t="s">
        <v>167</v>
      </c>
      <c r="G39" s="67" t="s">
        <v>168</v>
      </c>
      <c r="H39" s="29">
        <v>30</v>
      </c>
      <c r="I39" s="4">
        <v>43443</v>
      </c>
      <c r="J39" s="4">
        <v>43487</v>
      </c>
      <c r="K39" s="4">
        <v>43600</v>
      </c>
      <c r="L39" s="5">
        <v>34</v>
      </c>
      <c r="M39" s="5">
        <v>157</v>
      </c>
      <c r="N39" s="29">
        <v>9750</v>
      </c>
      <c r="O39" s="116">
        <v>80307.5</v>
      </c>
      <c r="P39" s="2"/>
      <c r="Q39" s="2">
        <v>1040</v>
      </c>
      <c r="R39" s="2">
        <v>15.03</v>
      </c>
      <c r="S39" s="111">
        <v>8566.1333333333332</v>
      </c>
      <c r="T39" s="29">
        <v>13000</v>
      </c>
      <c r="U39" s="2">
        <v>920</v>
      </c>
      <c r="X39" s="108">
        <f t="shared" si="1"/>
        <v>128748.984</v>
      </c>
      <c r="Y39" s="2">
        <f>Q39-77</f>
        <v>963</v>
      </c>
      <c r="Z39" s="2">
        <v>7931.91</v>
      </c>
      <c r="AA39" s="2">
        <f t="shared" si="2"/>
        <v>128748.984</v>
      </c>
      <c r="AB39" s="2">
        <f t="shared" si="3"/>
        <v>48441.483999999997</v>
      </c>
    </row>
    <row r="40" spans="1:35" s="29" customFormat="1" x14ac:dyDescent="0.3">
      <c r="A40" s="107">
        <v>37</v>
      </c>
      <c r="B40" s="29" t="s">
        <v>871</v>
      </c>
      <c r="C40" s="29" t="s">
        <v>891</v>
      </c>
      <c r="D40" s="29" t="s">
        <v>892</v>
      </c>
      <c r="E40" s="31" t="s">
        <v>1720</v>
      </c>
      <c r="F40" s="67" t="s">
        <v>169</v>
      </c>
      <c r="G40" s="67" t="s">
        <v>170</v>
      </c>
      <c r="H40" s="29">
        <v>30</v>
      </c>
      <c r="I40" s="4">
        <v>43443</v>
      </c>
      <c r="J40" s="4">
        <v>43487</v>
      </c>
      <c r="K40" s="4">
        <v>43600</v>
      </c>
      <c r="L40" s="5">
        <v>35</v>
      </c>
      <c r="M40" s="5">
        <v>157</v>
      </c>
      <c r="N40" s="29">
        <v>9500</v>
      </c>
      <c r="O40" s="116">
        <v>78248.333333333343</v>
      </c>
      <c r="P40" s="2"/>
      <c r="Q40" s="2">
        <v>1040</v>
      </c>
      <c r="R40" s="2">
        <v>15.03</v>
      </c>
      <c r="S40" s="111">
        <v>8566.1333333333332</v>
      </c>
      <c r="T40" s="29">
        <v>13000</v>
      </c>
      <c r="U40" s="2">
        <v>880</v>
      </c>
      <c r="X40" s="108">
        <f t="shared" si="1"/>
        <v>128748.984</v>
      </c>
      <c r="Y40" s="2">
        <f t="shared" ref="Y40:Y42" si="6">Q40-77</f>
        <v>963</v>
      </c>
      <c r="Z40" s="2">
        <v>7931.91</v>
      </c>
      <c r="AA40" s="2">
        <f t="shared" si="2"/>
        <v>128748.984</v>
      </c>
      <c r="AB40" s="2">
        <f t="shared" si="3"/>
        <v>50500.650666666654</v>
      </c>
    </row>
    <row r="41" spans="1:35" s="29" customFormat="1" x14ac:dyDescent="0.3">
      <c r="A41" s="107">
        <v>38</v>
      </c>
      <c r="B41" s="29" t="s">
        <v>871</v>
      </c>
      <c r="C41" s="29" t="s">
        <v>891</v>
      </c>
      <c r="D41" s="29" t="s">
        <v>892</v>
      </c>
      <c r="E41" s="31" t="s">
        <v>1721</v>
      </c>
      <c r="F41" s="67" t="s">
        <v>173</v>
      </c>
      <c r="G41" s="67" t="s">
        <v>174</v>
      </c>
      <c r="H41" s="29">
        <v>30</v>
      </c>
      <c r="I41" s="4">
        <v>43443</v>
      </c>
      <c r="J41" s="4">
        <v>43487</v>
      </c>
      <c r="K41" s="4">
        <v>43600</v>
      </c>
      <c r="L41" s="5">
        <v>36</v>
      </c>
      <c r="M41" s="5">
        <v>157</v>
      </c>
      <c r="N41" s="29">
        <v>9550</v>
      </c>
      <c r="O41" s="116">
        <v>78660.166666666657</v>
      </c>
      <c r="P41" s="2"/>
      <c r="Q41" s="2">
        <v>1040</v>
      </c>
      <c r="R41" s="2">
        <v>15.03</v>
      </c>
      <c r="S41" s="111">
        <v>8566.1333333333332</v>
      </c>
      <c r="T41" s="29">
        <v>13000</v>
      </c>
      <c r="U41" s="2">
        <v>890</v>
      </c>
      <c r="X41" s="108">
        <f t="shared" si="1"/>
        <v>128748.984</v>
      </c>
      <c r="Y41" s="2">
        <f t="shared" si="6"/>
        <v>963</v>
      </c>
      <c r="Z41" s="2">
        <v>7931.91</v>
      </c>
      <c r="AA41" s="2">
        <f t="shared" si="2"/>
        <v>128748.984</v>
      </c>
      <c r="AB41" s="2">
        <f t="shared" si="3"/>
        <v>50088.81733333334</v>
      </c>
    </row>
    <row r="42" spans="1:35" s="29" customFormat="1" x14ac:dyDescent="0.3">
      <c r="A42" s="107">
        <v>39</v>
      </c>
      <c r="B42" s="29" t="s">
        <v>871</v>
      </c>
      <c r="C42" s="29" t="s">
        <v>891</v>
      </c>
      <c r="D42" s="29" t="s">
        <v>892</v>
      </c>
      <c r="E42" s="31" t="s">
        <v>1722</v>
      </c>
      <c r="F42" s="67" t="s">
        <v>175</v>
      </c>
      <c r="G42" s="67" t="s">
        <v>176</v>
      </c>
      <c r="H42" s="29">
        <v>30</v>
      </c>
      <c r="I42" s="4"/>
      <c r="J42" s="4"/>
      <c r="K42" s="4"/>
      <c r="L42" s="5">
        <v>38</v>
      </c>
      <c r="M42" s="5">
        <v>155</v>
      </c>
      <c r="N42" s="29">
        <v>9750</v>
      </c>
      <c r="O42" s="116">
        <v>80307.5</v>
      </c>
      <c r="P42" s="2"/>
      <c r="Q42" s="2">
        <v>1040</v>
      </c>
      <c r="R42" s="2">
        <v>15.03</v>
      </c>
      <c r="S42" s="111">
        <v>8566.1333333333332</v>
      </c>
      <c r="T42" s="29">
        <v>13000</v>
      </c>
      <c r="U42" s="2">
        <v>920</v>
      </c>
      <c r="X42" s="108">
        <f t="shared" si="1"/>
        <v>128748.984</v>
      </c>
      <c r="Y42" s="2">
        <f t="shared" si="6"/>
        <v>963</v>
      </c>
      <c r="Z42" s="2">
        <v>7931.91</v>
      </c>
      <c r="AA42" s="2">
        <f t="shared" si="2"/>
        <v>128748.984</v>
      </c>
      <c r="AB42" s="2">
        <f t="shared" si="3"/>
        <v>48441.483999999997</v>
      </c>
    </row>
    <row r="43" spans="1:35" s="29" customFormat="1" x14ac:dyDescent="0.3">
      <c r="A43" s="107">
        <v>40</v>
      </c>
      <c r="B43" s="29" t="s">
        <v>824</v>
      </c>
      <c r="C43" s="29" t="s">
        <v>823</v>
      </c>
      <c r="D43" s="29" t="s">
        <v>83</v>
      </c>
      <c r="E43" s="29">
        <v>66.17</v>
      </c>
      <c r="F43" s="67" t="s">
        <v>177</v>
      </c>
      <c r="G43" s="67" t="s">
        <v>178</v>
      </c>
      <c r="H43" s="29">
        <v>35</v>
      </c>
      <c r="I43" s="4">
        <v>43431</v>
      </c>
      <c r="J43" s="4">
        <v>43482</v>
      </c>
      <c r="K43" s="4">
        <v>43584</v>
      </c>
      <c r="L43" s="29">
        <v>37</v>
      </c>
      <c r="M43" s="29">
        <v>153</v>
      </c>
      <c r="N43" s="29">
        <v>11580</v>
      </c>
      <c r="O43" s="116">
        <v>81754.799999999988</v>
      </c>
      <c r="Q43" s="2">
        <v>1147</v>
      </c>
      <c r="R43" s="2">
        <v>15.03</v>
      </c>
      <c r="S43" s="111">
        <v>8097.82</v>
      </c>
      <c r="T43" s="29">
        <v>20527</v>
      </c>
      <c r="U43" s="29">
        <v>980</v>
      </c>
      <c r="V43" s="29">
        <v>35</v>
      </c>
      <c r="W43" s="29">
        <f t="shared" ref="W43:W70" si="7">U43/V43</f>
        <v>28</v>
      </c>
      <c r="X43" s="108">
        <f t="shared" si="1"/>
        <v>121710.2346</v>
      </c>
      <c r="Y43" s="2">
        <v>980</v>
      </c>
      <c r="Z43" s="2">
        <v>6918.8</v>
      </c>
      <c r="AA43" s="2">
        <f t="shared" si="2"/>
        <v>121710.2346</v>
      </c>
      <c r="AB43" s="2">
        <f t="shared" si="3"/>
        <v>39955.434600000008</v>
      </c>
    </row>
    <row r="44" spans="1:35" s="29" customFormat="1" x14ac:dyDescent="0.3">
      <c r="A44" s="107">
        <v>41</v>
      </c>
      <c r="B44" s="29" t="s">
        <v>824</v>
      </c>
      <c r="C44" s="29" t="s">
        <v>823</v>
      </c>
      <c r="D44" s="29" t="s">
        <v>83</v>
      </c>
      <c r="E44" s="29">
        <v>66.19</v>
      </c>
      <c r="F44" s="67" t="s">
        <v>179</v>
      </c>
      <c r="G44" s="67" t="s">
        <v>180</v>
      </c>
      <c r="H44" s="29">
        <v>35</v>
      </c>
      <c r="I44" s="4">
        <v>43438</v>
      </c>
      <c r="J44" s="4">
        <v>43485</v>
      </c>
      <c r="K44" s="4">
        <v>43593</v>
      </c>
      <c r="L44" s="29">
        <v>37</v>
      </c>
      <c r="M44" s="29">
        <v>155</v>
      </c>
      <c r="N44" s="29">
        <v>11430</v>
      </c>
      <c r="O44" s="116">
        <v>80695.799999999988</v>
      </c>
      <c r="Q44" s="2">
        <v>1133</v>
      </c>
      <c r="R44" s="2">
        <v>15.03</v>
      </c>
      <c r="S44" s="111">
        <v>7998.9800000000005</v>
      </c>
      <c r="T44" s="29">
        <v>19827</v>
      </c>
      <c r="U44" s="29">
        <v>1000</v>
      </c>
      <c r="V44" s="29">
        <v>35</v>
      </c>
      <c r="W44" s="29">
        <f t="shared" si="7"/>
        <v>28.571428571428573</v>
      </c>
      <c r="X44" s="108">
        <f t="shared" si="1"/>
        <v>120224.6694</v>
      </c>
      <c r="Y44" s="2">
        <v>1000</v>
      </c>
      <c r="Z44" s="2">
        <v>7060</v>
      </c>
      <c r="AA44" s="2">
        <f t="shared" si="2"/>
        <v>120224.6694</v>
      </c>
      <c r="AB44" s="2">
        <f t="shared" si="3"/>
        <v>39528.869400000011</v>
      </c>
    </row>
    <row r="45" spans="1:35" s="29" customFormat="1" x14ac:dyDescent="0.3">
      <c r="A45" s="107">
        <v>42</v>
      </c>
      <c r="B45" s="29" t="s">
        <v>824</v>
      </c>
      <c r="C45" s="29" t="s">
        <v>823</v>
      </c>
      <c r="D45" s="29" t="s">
        <v>83</v>
      </c>
      <c r="E45" s="29">
        <v>66.180000000000007</v>
      </c>
      <c r="F45" s="67" t="s">
        <v>181</v>
      </c>
      <c r="G45" s="67" t="s">
        <v>182</v>
      </c>
      <c r="H45" s="29">
        <v>35</v>
      </c>
      <c r="I45" s="4">
        <v>43437</v>
      </c>
      <c r="J45" s="4">
        <v>43486</v>
      </c>
      <c r="K45" s="4">
        <v>43587</v>
      </c>
      <c r="L45" s="29">
        <v>39</v>
      </c>
      <c r="M45" s="29">
        <v>155</v>
      </c>
      <c r="N45" s="29">
        <v>11090</v>
      </c>
      <c r="O45" s="116">
        <v>78295.399999999994</v>
      </c>
      <c r="Q45" s="2">
        <v>1160</v>
      </c>
      <c r="R45" s="2">
        <v>15.03</v>
      </c>
      <c r="S45" s="111">
        <v>8189.6</v>
      </c>
      <c r="T45" s="29">
        <v>20300</v>
      </c>
      <c r="U45" s="29">
        <v>990</v>
      </c>
      <c r="V45" s="29">
        <v>35</v>
      </c>
      <c r="W45" s="29">
        <f t="shared" si="7"/>
        <v>28.285714285714285</v>
      </c>
      <c r="X45" s="108">
        <f t="shared" si="1"/>
        <v>123089.68799999999</v>
      </c>
      <c r="Y45" s="2">
        <v>990</v>
      </c>
      <c r="Z45" s="2">
        <v>6989.4</v>
      </c>
      <c r="AA45" s="2">
        <f t="shared" si="2"/>
        <v>123089.68799999999</v>
      </c>
      <c r="AB45" s="2">
        <f t="shared" si="3"/>
        <v>44794.288</v>
      </c>
    </row>
    <row r="46" spans="1:35" s="29" customFormat="1" x14ac:dyDescent="0.3">
      <c r="A46" s="107">
        <v>43</v>
      </c>
      <c r="B46" s="29" t="s">
        <v>824</v>
      </c>
      <c r="C46" s="29" t="s">
        <v>823</v>
      </c>
      <c r="D46" s="29" t="s">
        <v>83</v>
      </c>
      <c r="E46" s="29">
        <v>66.23</v>
      </c>
      <c r="F46" s="67" t="s">
        <v>183</v>
      </c>
      <c r="G46" s="67" t="s">
        <v>178</v>
      </c>
      <c r="H46" s="29">
        <v>35</v>
      </c>
      <c r="I46" s="4">
        <v>43430</v>
      </c>
      <c r="J46" s="4">
        <v>43476</v>
      </c>
      <c r="K46" s="4">
        <v>43585</v>
      </c>
      <c r="L46" s="29">
        <v>36</v>
      </c>
      <c r="M46" s="29">
        <v>155</v>
      </c>
      <c r="N46" s="29">
        <v>11430</v>
      </c>
      <c r="O46" s="116">
        <v>80695.799999999988</v>
      </c>
      <c r="Q46" s="2">
        <v>1050</v>
      </c>
      <c r="R46" s="2">
        <v>15.03</v>
      </c>
      <c r="S46" s="111">
        <v>7413</v>
      </c>
      <c r="T46" s="29">
        <v>18375</v>
      </c>
      <c r="U46" s="29">
        <v>850</v>
      </c>
      <c r="V46" s="29">
        <v>35</v>
      </c>
      <c r="W46" s="29">
        <f t="shared" si="7"/>
        <v>24.285714285714285</v>
      </c>
      <c r="X46" s="108">
        <f t="shared" si="1"/>
        <v>111417.39</v>
      </c>
      <c r="Y46" s="2">
        <v>850</v>
      </c>
      <c r="Z46" s="2">
        <v>6001</v>
      </c>
      <c r="AA46" s="2">
        <f t="shared" si="2"/>
        <v>111417.39</v>
      </c>
      <c r="AB46" s="2">
        <f t="shared" si="3"/>
        <v>30721.590000000011</v>
      </c>
    </row>
    <row r="47" spans="1:35" s="29" customFormat="1" x14ac:dyDescent="0.3">
      <c r="A47" s="107">
        <v>44</v>
      </c>
      <c r="B47" s="29" t="s">
        <v>824</v>
      </c>
      <c r="C47" s="29" t="s">
        <v>823</v>
      </c>
      <c r="D47" s="29" t="s">
        <v>83</v>
      </c>
      <c r="E47" s="29">
        <v>66.22</v>
      </c>
      <c r="F47" s="67" t="s">
        <v>181</v>
      </c>
      <c r="G47" s="67" t="s">
        <v>184</v>
      </c>
      <c r="H47" s="29">
        <v>35</v>
      </c>
      <c r="I47" s="4">
        <v>43434</v>
      </c>
      <c r="J47" s="4">
        <v>43473</v>
      </c>
      <c r="K47" s="4">
        <v>43587</v>
      </c>
      <c r="L47" s="29">
        <v>39</v>
      </c>
      <c r="M47" s="29">
        <v>153</v>
      </c>
      <c r="N47" s="29">
        <v>11350</v>
      </c>
      <c r="O47" s="116">
        <v>80131</v>
      </c>
      <c r="Q47" s="2">
        <v>1040</v>
      </c>
      <c r="R47" s="2">
        <v>15.03</v>
      </c>
      <c r="S47" s="111">
        <v>7342.4</v>
      </c>
      <c r="T47" s="29">
        <v>18200</v>
      </c>
      <c r="U47" s="29">
        <v>890</v>
      </c>
      <c r="V47" s="29">
        <v>35</v>
      </c>
      <c r="W47" s="29">
        <f t="shared" si="7"/>
        <v>25.428571428571427</v>
      </c>
      <c r="X47" s="108">
        <f t="shared" si="1"/>
        <v>110356.27199999998</v>
      </c>
      <c r="Y47" s="2">
        <v>890</v>
      </c>
      <c r="Z47" s="2">
        <v>6283.4</v>
      </c>
      <c r="AA47" s="2">
        <f t="shared" si="2"/>
        <v>110356.27199999998</v>
      </c>
      <c r="AB47" s="2">
        <f t="shared" si="3"/>
        <v>30225.271999999983</v>
      </c>
    </row>
    <row r="48" spans="1:35" s="29" customFormat="1" x14ac:dyDescent="0.3">
      <c r="A48" s="107">
        <v>45</v>
      </c>
      <c r="B48" s="29" t="s">
        <v>824</v>
      </c>
      <c r="C48" s="29" t="s">
        <v>823</v>
      </c>
      <c r="D48" s="29" t="s">
        <v>83</v>
      </c>
      <c r="E48" s="2">
        <v>66.2</v>
      </c>
      <c r="F48" s="67" t="s">
        <v>185</v>
      </c>
      <c r="G48" s="67" t="s">
        <v>186</v>
      </c>
      <c r="H48" s="29">
        <v>35</v>
      </c>
      <c r="I48" s="4">
        <v>43437</v>
      </c>
      <c r="J48" s="4">
        <v>43478</v>
      </c>
      <c r="K48" s="4">
        <v>43592</v>
      </c>
      <c r="L48" s="29">
        <v>35</v>
      </c>
      <c r="M48" s="29">
        <v>155</v>
      </c>
      <c r="N48" s="29">
        <v>11230</v>
      </c>
      <c r="O48" s="116">
        <v>79283.799999999988</v>
      </c>
      <c r="Q48" s="2">
        <v>1200</v>
      </c>
      <c r="R48" s="2">
        <v>15.03</v>
      </c>
      <c r="S48" s="111">
        <v>8472</v>
      </c>
      <c r="T48" s="29">
        <v>21000</v>
      </c>
      <c r="U48" s="29">
        <v>1000</v>
      </c>
      <c r="V48" s="29">
        <v>35</v>
      </c>
      <c r="W48" s="29">
        <f t="shared" si="7"/>
        <v>28.571428571428573</v>
      </c>
      <c r="X48" s="108">
        <f t="shared" si="1"/>
        <v>127334.15999999999</v>
      </c>
      <c r="Y48" s="2">
        <v>1000</v>
      </c>
      <c r="Z48" s="2">
        <v>7060</v>
      </c>
      <c r="AA48" s="2">
        <f t="shared" si="2"/>
        <v>127334.15999999999</v>
      </c>
      <c r="AB48" s="2">
        <f t="shared" si="3"/>
        <v>48050.36</v>
      </c>
    </row>
    <row r="49" spans="1:28" s="29" customFormat="1" x14ac:dyDescent="0.3">
      <c r="A49" s="107">
        <v>46</v>
      </c>
      <c r="B49" s="29" t="s">
        <v>824</v>
      </c>
      <c r="C49" s="29" t="s">
        <v>823</v>
      </c>
      <c r="D49" s="29" t="s">
        <v>83</v>
      </c>
      <c r="E49" s="29">
        <v>66.209999999999994</v>
      </c>
      <c r="F49" s="67" t="s">
        <v>187</v>
      </c>
      <c r="G49" s="67" t="s">
        <v>188</v>
      </c>
      <c r="H49" s="29">
        <v>35</v>
      </c>
      <c r="I49" s="4">
        <v>43430</v>
      </c>
      <c r="J49" s="4">
        <v>43477</v>
      </c>
      <c r="K49" s="4">
        <v>43586</v>
      </c>
      <c r="L49" s="29">
        <v>37</v>
      </c>
      <c r="M49" s="29">
        <v>156</v>
      </c>
      <c r="N49" s="29">
        <v>10895</v>
      </c>
      <c r="O49" s="116">
        <v>76918.7</v>
      </c>
      <c r="Q49" s="2">
        <v>1194</v>
      </c>
      <c r="R49" s="2">
        <v>15.03</v>
      </c>
      <c r="S49" s="111">
        <v>8429.64</v>
      </c>
      <c r="T49" s="29">
        <v>20895</v>
      </c>
      <c r="U49" s="29">
        <v>1045</v>
      </c>
      <c r="V49" s="29">
        <v>35</v>
      </c>
      <c r="W49" s="29">
        <f t="shared" si="7"/>
        <v>29.857142857142858</v>
      </c>
      <c r="X49" s="108">
        <f t="shared" si="1"/>
        <v>126697.48919999998</v>
      </c>
      <c r="Y49" s="2">
        <v>1045</v>
      </c>
      <c r="Z49" s="2">
        <v>7377.7</v>
      </c>
      <c r="AA49" s="2">
        <f t="shared" si="2"/>
        <v>126697.48919999998</v>
      </c>
      <c r="AB49" s="2">
        <f t="shared" si="3"/>
        <v>49778.789199999985</v>
      </c>
    </row>
    <row r="50" spans="1:28" s="29" customFormat="1" x14ac:dyDescent="0.3">
      <c r="A50" s="107">
        <v>47</v>
      </c>
      <c r="B50" s="29" t="s">
        <v>824</v>
      </c>
      <c r="C50" s="29" t="s">
        <v>823</v>
      </c>
      <c r="D50" s="29" t="s">
        <v>83</v>
      </c>
      <c r="E50" s="29">
        <v>66.099999999999994</v>
      </c>
      <c r="F50" s="67" t="s">
        <v>189</v>
      </c>
      <c r="G50" s="67" t="s">
        <v>190</v>
      </c>
      <c r="H50" s="29">
        <v>35</v>
      </c>
      <c r="I50" s="4">
        <v>43431</v>
      </c>
      <c r="J50" s="4">
        <v>43478</v>
      </c>
      <c r="K50" s="4">
        <v>43584</v>
      </c>
      <c r="L50" s="29">
        <v>37</v>
      </c>
      <c r="M50" s="29">
        <v>153</v>
      </c>
      <c r="N50" s="29">
        <v>10710</v>
      </c>
      <c r="O50" s="116">
        <v>75612.599999999991</v>
      </c>
      <c r="Q50" s="2">
        <v>1145</v>
      </c>
      <c r="R50" s="2">
        <v>15.03</v>
      </c>
      <c r="S50" s="111">
        <v>8083.7</v>
      </c>
      <c r="T50" s="29">
        <v>20037</v>
      </c>
      <c r="U50" s="29">
        <v>1035</v>
      </c>
      <c r="V50" s="29">
        <v>35</v>
      </c>
      <c r="W50" s="29">
        <f t="shared" si="7"/>
        <v>29.571428571428573</v>
      </c>
      <c r="X50" s="108">
        <f t="shared" si="1"/>
        <v>121498.011</v>
      </c>
      <c r="Y50" s="2">
        <v>1035</v>
      </c>
      <c r="Z50" s="2">
        <v>7307.1</v>
      </c>
      <c r="AA50" s="2">
        <f t="shared" si="2"/>
        <v>121498.011</v>
      </c>
      <c r="AB50" s="2">
        <f t="shared" si="3"/>
        <v>45885.411000000007</v>
      </c>
    </row>
    <row r="51" spans="1:28" s="29" customFormat="1" x14ac:dyDescent="0.3">
      <c r="A51" s="107">
        <v>48</v>
      </c>
      <c r="B51" s="29" t="s">
        <v>824</v>
      </c>
      <c r="C51" s="29" t="s">
        <v>823</v>
      </c>
      <c r="D51" s="29" t="s">
        <v>83</v>
      </c>
      <c r="E51" s="29">
        <v>66.2</v>
      </c>
      <c r="F51" s="67" t="s">
        <v>191</v>
      </c>
      <c r="G51" s="67" t="s">
        <v>192</v>
      </c>
      <c r="H51" s="29">
        <v>35</v>
      </c>
      <c r="I51" s="4">
        <v>43440</v>
      </c>
      <c r="J51" s="4">
        <v>43476</v>
      </c>
      <c r="K51" s="4">
        <v>43598</v>
      </c>
      <c r="L51" s="29">
        <v>36</v>
      </c>
      <c r="M51" s="29">
        <v>158</v>
      </c>
      <c r="N51" s="29">
        <v>11650</v>
      </c>
      <c r="O51" s="116">
        <v>82248.999999999985</v>
      </c>
      <c r="Q51" s="2">
        <v>1160</v>
      </c>
      <c r="R51" s="2">
        <v>15.03</v>
      </c>
      <c r="S51" s="111">
        <v>8189.6</v>
      </c>
      <c r="T51" s="29">
        <v>20300</v>
      </c>
      <c r="U51" s="29">
        <v>990</v>
      </c>
      <c r="V51" s="29">
        <v>35</v>
      </c>
      <c r="W51" s="29">
        <f t="shared" si="7"/>
        <v>28.285714285714285</v>
      </c>
      <c r="X51" s="108">
        <f t="shared" si="1"/>
        <v>123089.68799999999</v>
      </c>
      <c r="Y51" s="2">
        <v>990</v>
      </c>
      <c r="Z51" s="2">
        <v>6989.4</v>
      </c>
      <c r="AA51" s="2">
        <f t="shared" si="2"/>
        <v>123089.68799999999</v>
      </c>
      <c r="AB51" s="2">
        <f t="shared" si="3"/>
        <v>40840.688000000009</v>
      </c>
    </row>
    <row r="52" spans="1:28" s="29" customFormat="1" x14ac:dyDescent="0.3">
      <c r="A52" s="107">
        <v>49</v>
      </c>
      <c r="B52" s="29" t="s">
        <v>824</v>
      </c>
      <c r="C52" s="29" t="s">
        <v>823</v>
      </c>
      <c r="D52" s="29" t="s">
        <v>83</v>
      </c>
      <c r="E52" s="2">
        <v>66.099999999999994</v>
      </c>
      <c r="F52" s="67" t="s">
        <v>193</v>
      </c>
      <c r="G52" s="67" t="s">
        <v>194</v>
      </c>
      <c r="H52" s="29">
        <v>35</v>
      </c>
      <c r="I52" s="4">
        <v>43433</v>
      </c>
      <c r="J52" s="4">
        <v>43473</v>
      </c>
      <c r="K52" s="4">
        <v>43585</v>
      </c>
      <c r="L52" s="29">
        <v>40</v>
      </c>
      <c r="M52" s="29">
        <v>154</v>
      </c>
      <c r="N52" s="29">
        <v>11280</v>
      </c>
      <c r="O52" s="116">
        <v>79636.800000000003</v>
      </c>
      <c r="Q52" s="2">
        <v>1140</v>
      </c>
      <c r="R52" s="2">
        <v>15.03</v>
      </c>
      <c r="S52" s="111">
        <v>8048.4</v>
      </c>
      <c r="T52" s="29">
        <v>19950</v>
      </c>
      <c r="U52" s="29">
        <v>990</v>
      </c>
      <c r="V52" s="29">
        <v>35</v>
      </c>
      <c r="W52" s="29">
        <f t="shared" si="7"/>
        <v>28.285714285714285</v>
      </c>
      <c r="X52" s="108">
        <f t="shared" si="1"/>
        <v>120967.45199999999</v>
      </c>
      <c r="Y52" s="2">
        <v>990</v>
      </c>
      <c r="Z52" s="2">
        <v>6989.4</v>
      </c>
      <c r="AA52" s="2">
        <f t="shared" si="2"/>
        <v>120967.45199999999</v>
      </c>
      <c r="AB52" s="2">
        <f t="shared" si="3"/>
        <v>41330.651999999987</v>
      </c>
    </row>
    <row r="53" spans="1:28" s="29" customFormat="1" x14ac:dyDescent="0.3">
      <c r="A53" s="107">
        <v>50</v>
      </c>
      <c r="B53" s="29" t="s">
        <v>1723</v>
      </c>
      <c r="C53" s="29" t="s">
        <v>1724</v>
      </c>
      <c r="D53" s="29" t="s">
        <v>1725</v>
      </c>
      <c r="E53" s="29">
        <v>32.119999999999997</v>
      </c>
      <c r="F53" s="67" t="s">
        <v>195</v>
      </c>
      <c r="G53" s="67" t="s">
        <v>196</v>
      </c>
      <c r="H53" s="29">
        <v>35</v>
      </c>
      <c r="I53" s="4">
        <v>43439</v>
      </c>
      <c r="J53" s="4">
        <v>43479</v>
      </c>
      <c r="K53" s="4">
        <v>43581</v>
      </c>
      <c r="L53" s="29">
        <v>40</v>
      </c>
      <c r="M53" s="29">
        <v>154</v>
      </c>
      <c r="N53" s="29">
        <v>7916</v>
      </c>
      <c r="O53" s="116">
        <v>55886.96</v>
      </c>
      <c r="Q53" s="2">
        <v>990</v>
      </c>
      <c r="R53" s="2">
        <v>15.03</v>
      </c>
      <c r="S53" s="111">
        <v>6989.4</v>
      </c>
      <c r="T53" s="29">
        <v>12740</v>
      </c>
      <c r="U53" s="29">
        <v>845</v>
      </c>
      <c r="V53" s="29">
        <v>35</v>
      </c>
      <c r="W53" s="29">
        <f t="shared" si="7"/>
        <v>24.142857142857142</v>
      </c>
      <c r="X53" s="108">
        <f t="shared" si="1"/>
        <v>105050.68199999999</v>
      </c>
      <c r="Y53" s="2">
        <v>845</v>
      </c>
      <c r="Z53" s="2">
        <v>5965.7</v>
      </c>
      <c r="AA53" s="2">
        <f t="shared" si="2"/>
        <v>105050.68199999999</v>
      </c>
      <c r="AB53" s="2">
        <f t="shared" si="3"/>
        <v>49163.721999999987</v>
      </c>
    </row>
    <row r="54" spans="1:28" s="29" customFormat="1" x14ac:dyDescent="0.3">
      <c r="A54" s="107">
        <v>51</v>
      </c>
      <c r="B54" s="29" t="s">
        <v>1723</v>
      </c>
      <c r="C54" s="29" t="s">
        <v>1726</v>
      </c>
      <c r="D54" s="29" t="s">
        <v>124</v>
      </c>
      <c r="E54" s="29">
        <v>34.21</v>
      </c>
      <c r="F54" s="67" t="s">
        <v>197</v>
      </c>
      <c r="G54" s="67" t="s">
        <v>198</v>
      </c>
      <c r="H54" s="29">
        <v>35</v>
      </c>
      <c r="I54" s="4">
        <v>43436</v>
      </c>
      <c r="J54" s="4">
        <v>43475</v>
      </c>
      <c r="K54" s="4">
        <v>43590</v>
      </c>
      <c r="L54" s="29">
        <v>39</v>
      </c>
      <c r="M54" s="29">
        <v>154</v>
      </c>
      <c r="N54" s="29">
        <v>8455</v>
      </c>
      <c r="O54" s="116">
        <v>59692.3</v>
      </c>
      <c r="Q54" s="2">
        <v>1120</v>
      </c>
      <c r="R54" s="2">
        <v>15.03</v>
      </c>
      <c r="S54" s="111">
        <v>7907.2</v>
      </c>
      <c r="T54" s="29">
        <v>15680</v>
      </c>
      <c r="U54" s="14"/>
      <c r="V54" s="29">
        <v>35</v>
      </c>
      <c r="W54" s="29">
        <f t="shared" si="7"/>
        <v>0</v>
      </c>
      <c r="X54" s="108">
        <f t="shared" si="1"/>
        <v>118845.21599999999</v>
      </c>
      <c r="Y54" s="2">
        <v>845</v>
      </c>
      <c r="Z54" s="2">
        <v>5965.7</v>
      </c>
      <c r="AA54" s="2">
        <f t="shared" si="2"/>
        <v>118845.21599999999</v>
      </c>
      <c r="AB54" s="2">
        <f t="shared" si="3"/>
        <v>59152.915999999983</v>
      </c>
    </row>
    <row r="55" spans="1:28" s="29" customFormat="1" x14ac:dyDescent="0.3">
      <c r="A55" s="107">
        <v>52</v>
      </c>
      <c r="B55" s="29" t="s">
        <v>1723</v>
      </c>
      <c r="C55" s="29" t="s">
        <v>1726</v>
      </c>
      <c r="D55" s="29" t="s">
        <v>124</v>
      </c>
      <c r="E55" s="29">
        <v>34.799999999999997</v>
      </c>
      <c r="F55" s="67" t="s">
        <v>199</v>
      </c>
      <c r="G55" s="67" t="s">
        <v>200</v>
      </c>
      <c r="H55" s="29">
        <v>35</v>
      </c>
      <c r="I55" s="4">
        <v>43437</v>
      </c>
      <c r="J55" s="4">
        <v>43475</v>
      </c>
      <c r="K55" s="4">
        <v>43595</v>
      </c>
      <c r="L55" s="29">
        <v>38</v>
      </c>
      <c r="M55" s="29">
        <v>158</v>
      </c>
      <c r="N55" s="29">
        <v>8055</v>
      </c>
      <c r="O55" s="116">
        <v>56868.299999999996</v>
      </c>
      <c r="Q55" s="2">
        <v>1120</v>
      </c>
      <c r="R55" s="2">
        <v>15.03</v>
      </c>
      <c r="S55" s="111">
        <v>7907.2</v>
      </c>
      <c r="T55" s="29">
        <v>15680</v>
      </c>
      <c r="U55" s="14"/>
      <c r="V55" s="29">
        <v>35</v>
      </c>
      <c r="W55" s="29">
        <f t="shared" si="7"/>
        <v>0</v>
      </c>
      <c r="X55" s="108">
        <f t="shared" si="1"/>
        <v>118845.21599999999</v>
      </c>
      <c r="Y55" s="2">
        <v>846</v>
      </c>
      <c r="Z55" s="2">
        <v>5972.7599999999993</v>
      </c>
      <c r="AA55" s="2">
        <f t="shared" si="2"/>
        <v>118845.21599999999</v>
      </c>
      <c r="AB55" s="2">
        <f t="shared" si="3"/>
        <v>61976.91599999999</v>
      </c>
    </row>
    <row r="56" spans="1:28" s="29" customFormat="1" x14ac:dyDescent="0.3">
      <c r="A56" s="107">
        <v>53</v>
      </c>
      <c r="B56" s="29" t="s">
        <v>1723</v>
      </c>
      <c r="C56" s="29" t="s">
        <v>837</v>
      </c>
      <c r="D56" s="29" t="s">
        <v>1725</v>
      </c>
      <c r="E56" s="29">
        <v>33.17</v>
      </c>
      <c r="F56" s="67" t="s">
        <v>201</v>
      </c>
      <c r="G56" s="67" t="s">
        <v>202</v>
      </c>
      <c r="H56" s="29">
        <v>35</v>
      </c>
      <c r="I56" s="4">
        <v>43434</v>
      </c>
      <c r="J56" s="4">
        <v>43474</v>
      </c>
      <c r="K56" s="4">
        <v>43577</v>
      </c>
      <c r="L56" s="29">
        <v>40</v>
      </c>
      <c r="M56" s="29">
        <v>156</v>
      </c>
      <c r="N56" s="29">
        <v>7986</v>
      </c>
      <c r="O56" s="116">
        <v>56381.16</v>
      </c>
      <c r="Q56" s="2">
        <v>805</v>
      </c>
      <c r="R56" s="2">
        <v>15.03</v>
      </c>
      <c r="S56" s="111">
        <v>5683.3</v>
      </c>
      <c r="T56" s="29">
        <v>11270</v>
      </c>
      <c r="U56" s="29">
        <v>875</v>
      </c>
      <c r="V56" s="29">
        <v>35</v>
      </c>
      <c r="W56" s="29">
        <f t="shared" si="7"/>
        <v>25</v>
      </c>
      <c r="X56" s="108">
        <f t="shared" si="1"/>
        <v>85419.998999999996</v>
      </c>
      <c r="Y56" s="2">
        <v>875</v>
      </c>
      <c r="Z56" s="2">
        <v>6177.5</v>
      </c>
      <c r="AA56" s="2">
        <f t="shared" si="2"/>
        <v>85419.998999999996</v>
      </c>
      <c r="AB56" s="2">
        <f t="shared" si="3"/>
        <v>29038.838999999993</v>
      </c>
    </row>
    <row r="57" spans="1:28" s="29" customFormat="1" x14ac:dyDescent="0.3">
      <c r="A57" s="107">
        <v>54</v>
      </c>
      <c r="B57" s="29" t="s">
        <v>1727</v>
      </c>
      <c r="C57" s="29" t="s">
        <v>1728</v>
      </c>
      <c r="D57" s="29" t="s">
        <v>940</v>
      </c>
      <c r="E57" s="29">
        <v>91.23</v>
      </c>
      <c r="F57" s="67" t="s">
        <v>203</v>
      </c>
      <c r="G57" s="67" t="s">
        <v>204</v>
      </c>
      <c r="H57" s="29">
        <v>35</v>
      </c>
      <c r="I57" s="4">
        <v>43427</v>
      </c>
      <c r="J57" s="4">
        <v>43475</v>
      </c>
      <c r="K57" s="4">
        <v>43587</v>
      </c>
      <c r="L57" s="29">
        <v>38</v>
      </c>
      <c r="M57" s="29">
        <v>160</v>
      </c>
      <c r="N57" s="29">
        <v>10265</v>
      </c>
      <c r="O57" s="116">
        <v>72470.899999999994</v>
      </c>
      <c r="Q57" s="2">
        <v>965</v>
      </c>
      <c r="R57" s="2">
        <v>15.03</v>
      </c>
      <c r="S57" s="111">
        <v>6812.9000000000005</v>
      </c>
      <c r="T57" s="29">
        <f>15*965</f>
        <v>14475</v>
      </c>
      <c r="U57" s="29">
        <v>935</v>
      </c>
      <c r="V57" s="29">
        <v>35</v>
      </c>
      <c r="W57" s="29">
        <f t="shared" si="7"/>
        <v>26.714285714285715</v>
      </c>
      <c r="X57" s="108">
        <f t="shared" si="1"/>
        <v>102397.887</v>
      </c>
      <c r="Y57" s="2">
        <v>935</v>
      </c>
      <c r="Z57" s="2">
        <v>6601.1</v>
      </c>
      <c r="AA57" s="2">
        <f t="shared" si="2"/>
        <v>102397.887</v>
      </c>
      <c r="AB57" s="2">
        <f t="shared" si="3"/>
        <v>29926.987000000008</v>
      </c>
    </row>
    <row r="58" spans="1:28" s="29" customFormat="1" x14ac:dyDescent="0.3">
      <c r="A58" s="107">
        <v>55</v>
      </c>
      <c r="B58" s="29" t="s">
        <v>1562</v>
      </c>
      <c r="C58" s="29" t="s">
        <v>1729</v>
      </c>
      <c r="D58" s="29" t="s">
        <v>1730</v>
      </c>
      <c r="E58" s="29">
        <v>50.23</v>
      </c>
      <c r="F58" s="67" t="s">
        <v>205</v>
      </c>
      <c r="G58" s="67" t="s">
        <v>206</v>
      </c>
      <c r="H58" s="29">
        <v>33</v>
      </c>
      <c r="I58" s="4">
        <v>43429</v>
      </c>
      <c r="J58" s="4">
        <v>43468</v>
      </c>
      <c r="K58" s="4">
        <v>43586</v>
      </c>
      <c r="L58" s="29">
        <v>39</v>
      </c>
      <c r="M58" s="29">
        <v>157</v>
      </c>
      <c r="N58" s="29">
        <v>9720</v>
      </c>
      <c r="O58" s="116">
        <v>72782.181818181823</v>
      </c>
      <c r="Q58" s="2">
        <v>1042</v>
      </c>
      <c r="R58" s="2">
        <v>15.03</v>
      </c>
      <c r="S58" s="111">
        <v>7802.3696969696966</v>
      </c>
      <c r="T58" s="29">
        <f>1042*12.5</f>
        <v>13025</v>
      </c>
      <c r="U58" s="29">
        <v>977</v>
      </c>
      <c r="V58" s="29">
        <v>33</v>
      </c>
      <c r="W58" s="29">
        <f t="shared" si="7"/>
        <v>29.606060606060606</v>
      </c>
      <c r="X58" s="108">
        <f t="shared" si="1"/>
        <v>117269.61654545454</v>
      </c>
      <c r="Y58" s="2">
        <v>977</v>
      </c>
      <c r="Z58" s="2">
        <v>7315.6575757575756</v>
      </c>
      <c r="AA58" s="2">
        <f t="shared" si="2"/>
        <v>117269.61654545454</v>
      </c>
      <c r="AB58" s="2">
        <f t="shared" si="3"/>
        <v>44487.434727272717</v>
      </c>
    </row>
    <row r="59" spans="1:28" s="29" customFormat="1" x14ac:dyDescent="0.3">
      <c r="A59" s="107">
        <v>56</v>
      </c>
      <c r="B59" s="29" t="s">
        <v>1562</v>
      </c>
      <c r="C59" s="29" t="s">
        <v>1622</v>
      </c>
      <c r="D59" s="29" t="s">
        <v>1564</v>
      </c>
      <c r="E59" s="29">
        <v>49.3</v>
      </c>
      <c r="F59" s="67" t="s">
        <v>208</v>
      </c>
      <c r="G59" s="67" t="s">
        <v>209</v>
      </c>
      <c r="H59" s="29">
        <v>33</v>
      </c>
      <c r="I59" s="4">
        <v>43439</v>
      </c>
      <c r="J59" s="4">
        <v>43479</v>
      </c>
      <c r="K59" s="4">
        <v>43590</v>
      </c>
      <c r="L59" s="29">
        <v>40</v>
      </c>
      <c r="M59" s="29">
        <v>154</v>
      </c>
      <c r="N59" s="29">
        <v>9010</v>
      </c>
      <c r="O59" s="116">
        <v>67465.787878787873</v>
      </c>
      <c r="Q59" s="2">
        <v>1389</v>
      </c>
      <c r="R59" s="2">
        <v>15.03</v>
      </c>
      <c r="S59" s="111">
        <v>8400.6636363636007</v>
      </c>
      <c r="T59" s="29">
        <v>18037</v>
      </c>
      <c r="U59" s="29">
        <v>1443</v>
      </c>
      <c r="V59" s="29">
        <v>33</v>
      </c>
      <c r="W59" s="29">
        <f t="shared" si="7"/>
        <v>43.727272727272727</v>
      </c>
      <c r="X59" s="108">
        <f t="shared" si="1"/>
        <v>126261.97445454491</v>
      </c>
      <c r="Y59" s="2">
        <v>1443</v>
      </c>
      <c r="Z59" s="2">
        <v>10805.00909090909</v>
      </c>
      <c r="AA59" s="2">
        <f t="shared" si="2"/>
        <v>126261.97445454491</v>
      </c>
      <c r="AB59" s="2">
        <f t="shared" si="3"/>
        <v>58796.186575757034</v>
      </c>
    </row>
    <row r="60" spans="1:28" s="29" customFormat="1" x14ac:dyDescent="0.3">
      <c r="A60" s="107">
        <v>57</v>
      </c>
      <c r="B60" s="29" t="s">
        <v>1562</v>
      </c>
      <c r="C60" s="29" t="s">
        <v>1623</v>
      </c>
      <c r="D60" s="29" t="s">
        <v>1564</v>
      </c>
      <c r="E60" s="29">
        <v>49.1</v>
      </c>
      <c r="F60" s="67" t="s">
        <v>210</v>
      </c>
      <c r="G60" s="67" t="s">
        <v>211</v>
      </c>
      <c r="H60" s="29">
        <v>33</v>
      </c>
      <c r="I60" s="4">
        <v>43448</v>
      </c>
      <c r="J60" s="4">
        <v>43486</v>
      </c>
      <c r="K60" s="4">
        <v>43593</v>
      </c>
      <c r="L60" s="29">
        <v>38</v>
      </c>
      <c r="M60" s="29">
        <v>155</v>
      </c>
      <c r="N60" s="29">
        <v>9110</v>
      </c>
      <c r="O60" s="116">
        <v>68214.57575757576</v>
      </c>
      <c r="Q60" s="2">
        <v>1389</v>
      </c>
      <c r="R60" s="2">
        <v>15.03</v>
      </c>
      <c r="S60" s="111">
        <v>9400.6636363636007</v>
      </c>
      <c r="T60" s="29">
        <v>17362</v>
      </c>
      <c r="U60" s="29">
        <v>1222</v>
      </c>
      <c r="V60" s="29">
        <v>33</v>
      </c>
      <c r="W60" s="29">
        <f t="shared" si="7"/>
        <v>37.030303030303031</v>
      </c>
      <c r="X60" s="108">
        <f t="shared" si="1"/>
        <v>141291.97445454492</v>
      </c>
      <c r="Y60" s="2">
        <v>1222</v>
      </c>
      <c r="Z60" s="2">
        <v>9150.1878787878795</v>
      </c>
      <c r="AA60" s="2">
        <f t="shared" si="2"/>
        <v>141291.97445454492</v>
      </c>
      <c r="AB60" s="2">
        <f t="shared" si="3"/>
        <v>73077.398696969161</v>
      </c>
    </row>
    <row r="61" spans="1:28" s="29" customFormat="1" x14ac:dyDescent="0.3">
      <c r="A61" s="107">
        <v>58</v>
      </c>
      <c r="B61" s="29" t="s">
        <v>1731</v>
      </c>
      <c r="C61" s="29" t="s">
        <v>851</v>
      </c>
      <c r="D61" s="29" t="s">
        <v>852</v>
      </c>
      <c r="E61" s="29">
        <v>88.6</v>
      </c>
      <c r="F61" s="67" t="s">
        <v>212</v>
      </c>
      <c r="G61" s="67" t="s">
        <v>213</v>
      </c>
      <c r="H61" s="29">
        <v>35</v>
      </c>
      <c r="I61" s="4">
        <v>43426</v>
      </c>
      <c r="J61" s="4">
        <v>43467</v>
      </c>
      <c r="K61" s="4">
        <v>43566</v>
      </c>
      <c r="L61" s="29">
        <v>41</v>
      </c>
      <c r="M61" s="29">
        <v>156</v>
      </c>
      <c r="N61" s="29">
        <v>9657</v>
      </c>
      <c r="O61" s="116">
        <v>58178.42</v>
      </c>
      <c r="Q61" s="2">
        <v>322</v>
      </c>
      <c r="R61" s="2">
        <v>15.03</v>
      </c>
      <c r="S61" s="111">
        <v>4273.32</v>
      </c>
      <c r="T61" s="29">
        <v>6118</v>
      </c>
      <c r="U61" s="29">
        <v>210</v>
      </c>
      <c r="V61" s="29">
        <v>35</v>
      </c>
      <c r="W61" s="29">
        <f t="shared" si="7"/>
        <v>6</v>
      </c>
      <c r="X61" s="108">
        <f t="shared" si="1"/>
        <v>64227.999599999996</v>
      </c>
      <c r="Y61" s="2">
        <v>210</v>
      </c>
      <c r="Z61" s="2">
        <v>1482.6</v>
      </c>
      <c r="AA61" s="2">
        <f t="shared" si="2"/>
        <v>64227.999599999996</v>
      </c>
      <c r="AB61" s="2">
        <f t="shared" si="3"/>
        <v>6049.5795999999973</v>
      </c>
    </row>
    <row r="62" spans="1:28" s="29" customFormat="1" x14ac:dyDescent="0.3">
      <c r="A62" s="107">
        <v>59</v>
      </c>
      <c r="B62" s="29" t="s">
        <v>1731</v>
      </c>
      <c r="C62" s="29" t="s">
        <v>1732</v>
      </c>
      <c r="D62" s="29" t="s">
        <v>852</v>
      </c>
      <c r="E62" s="29">
        <v>88.1</v>
      </c>
      <c r="F62" s="67" t="s">
        <v>214</v>
      </c>
      <c r="G62" s="67" t="s">
        <v>215</v>
      </c>
      <c r="H62" s="29">
        <v>35</v>
      </c>
      <c r="I62" s="4">
        <v>43424</v>
      </c>
      <c r="J62" s="4">
        <v>43467</v>
      </c>
      <c r="K62" s="4">
        <v>43563</v>
      </c>
      <c r="L62" s="29">
        <v>35</v>
      </c>
      <c r="M62" s="29">
        <v>157</v>
      </c>
      <c r="N62" s="29">
        <v>10287</v>
      </c>
      <c r="O62" s="116">
        <v>52626.22</v>
      </c>
      <c r="Q62" s="2">
        <v>324</v>
      </c>
      <c r="R62" s="2">
        <v>15.03</v>
      </c>
      <c r="S62" s="111">
        <v>4287.4399999999996</v>
      </c>
      <c r="T62" s="29">
        <v>5184</v>
      </c>
      <c r="U62" s="29">
        <v>243</v>
      </c>
      <c r="V62" s="29">
        <v>35</v>
      </c>
      <c r="W62" s="29">
        <f t="shared" si="7"/>
        <v>6.9428571428571431</v>
      </c>
      <c r="X62" s="108">
        <f t="shared" si="1"/>
        <v>64440.223199999993</v>
      </c>
      <c r="Y62" s="2">
        <v>243</v>
      </c>
      <c r="Z62" s="2">
        <v>1715.58</v>
      </c>
      <c r="AA62" s="2">
        <f t="shared" si="2"/>
        <v>64440.223199999993</v>
      </c>
      <c r="AB62" s="2">
        <f t="shared" si="3"/>
        <v>11814.003199999992</v>
      </c>
    </row>
    <row r="63" spans="1:28" s="29" customFormat="1" x14ac:dyDescent="0.3">
      <c r="A63" s="107">
        <v>60</v>
      </c>
      <c r="B63" s="29" t="s">
        <v>1731</v>
      </c>
      <c r="C63" s="29" t="s">
        <v>1733</v>
      </c>
      <c r="D63" s="29" t="s">
        <v>1734</v>
      </c>
      <c r="E63" s="29">
        <v>99.26</v>
      </c>
      <c r="F63" s="67" t="s">
        <v>216</v>
      </c>
      <c r="G63" s="67" t="s">
        <v>217</v>
      </c>
      <c r="H63" s="29">
        <v>35</v>
      </c>
      <c r="I63" s="4">
        <v>43429</v>
      </c>
      <c r="J63" s="4">
        <v>43466</v>
      </c>
      <c r="K63" s="4">
        <v>43582</v>
      </c>
      <c r="L63" s="29">
        <v>37</v>
      </c>
      <c r="M63" s="29">
        <v>153</v>
      </c>
      <c r="N63" s="29">
        <v>8802</v>
      </c>
      <c r="O63" s="116">
        <v>62142.12</v>
      </c>
      <c r="Q63" s="2">
        <v>965</v>
      </c>
      <c r="R63" s="2">
        <v>15.03</v>
      </c>
      <c r="S63" s="111">
        <v>6812.9000000000005</v>
      </c>
      <c r="T63" s="29">
        <f>17*965</f>
        <v>16405</v>
      </c>
      <c r="U63" s="29">
        <v>787</v>
      </c>
      <c r="V63" s="29">
        <v>35</v>
      </c>
      <c r="W63" s="29">
        <f t="shared" si="7"/>
        <v>22.485714285714284</v>
      </c>
      <c r="X63" s="108">
        <f t="shared" si="1"/>
        <v>102397.887</v>
      </c>
      <c r="Y63" s="2">
        <v>786.99999999999989</v>
      </c>
      <c r="Z63" s="2">
        <v>5556.2199999999993</v>
      </c>
      <c r="AA63" s="2">
        <f t="shared" si="2"/>
        <v>102397.887</v>
      </c>
      <c r="AB63" s="2">
        <f t="shared" si="3"/>
        <v>40255.767</v>
      </c>
    </row>
    <row r="64" spans="1:28" s="29" customFormat="1" x14ac:dyDescent="0.3">
      <c r="A64" s="107">
        <v>61</v>
      </c>
      <c r="B64" s="29" t="s">
        <v>1731</v>
      </c>
      <c r="C64" s="29" t="s">
        <v>1735</v>
      </c>
      <c r="D64" s="29" t="s">
        <v>1734</v>
      </c>
      <c r="E64" s="29">
        <v>99.26</v>
      </c>
      <c r="F64" s="67" t="s">
        <v>218</v>
      </c>
      <c r="G64" s="67" t="s">
        <v>209</v>
      </c>
      <c r="H64" s="29">
        <v>35</v>
      </c>
      <c r="I64" s="4">
        <v>43429</v>
      </c>
      <c r="J64" s="4">
        <v>43466</v>
      </c>
      <c r="K64" s="4">
        <v>43582</v>
      </c>
      <c r="L64" s="29">
        <v>37</v>
      </c>
      <c r="M64" s="29">
        <v>153</v>
      </c>
      <c r="N64" s="29">
        <v>8802</v>
      </c>
      <c r="O64" s="116">
        <v>62142.12</v>
      </c>
      <c r="Q64" s="2">
        <v>965</v>
      </c>
      <c r="R64" s="2">
        <v>15.03</v>
      </c>
      <c r="S64" s="111">
        <v>6812.9000000000005</v>
      </c>
      <c r="T64" s="29">
        <f>965*17</f>
        <v>16405</v>
      </c>
      <c r="U64" s="29">
        <v>787</v>
      </c>
      <c r="V64" s="29">
        <v>35</v>
      </c>
      <c r="W64" s="29">
        <f t="shared" si="7"/>
        <v>22.485714285714284</v>
      </c>
      <c r="X64" s="108">
        <f t="shared" si="1"/>
        <v>102397.887</v>
      </c>
      <c r="Y64" s="2">
        <v>786.99999999999989</v>
      </c>
      <c r="Z64" s="2">
        <v>5556.2199999999993</v>
      </c>
      <c r="AA64" s="2">
        <f t="shared" si="2"/>
        <v>102397.887</v>
      </c>
      <c r="AB64" s="2">
        <f t="shared" si="3"/>
        <v>40255.767</v>
      </c>
    </row>
    <row r="65" spans="1:28" s="29" customFormat="1" x14ac:dyDescent="0.3">
      <c r="A65" s="107">
        <v>62</v>
      </c>
      <c r="B65" s="29" t="s">
        <v>1731</v>
      </c>
      <c r="C65" s="29" t="s">
        <v>1736</v>
      </c>
      <c r="D65" s="29" t="s">
        <v>1734</v>
      </c>
      <c r="E65" s="29">
        <v>99.2</v>
      </c>
      <c r="F65" s="67" t="s">
        <v>219</v>
      </c>
      <c r="G65" s="67" t="s">
        <v>220</v>
      </c>
      <c r="H65" s="29">
        <v>35</v>
      </c>
      <c r="I65" s="4">
        <v>43438</v>
      </c>
      <c r="J65" s="4">
        <v>43483</v>
      </c>
      <c r="K65" s="4">
        <v>43587</v>
      </c>
      <c r="L65" s="29">
        <v>35</v>
      </c>
      <c r="M65" s="29">
        <v>155</v>
      </c>
      <c r="N65" s="29">
        <v>9948</v>
      </c>
      <c r="O65" s="116">
        <v>70232.88</v>
      </c>
      <c r="Q65" s="2">
        <v>788</v>
      </c>
      <c r="R65" s="2">
        <v>15.03</v>
      </c>
      <c r="S65" s="111">
        <v>5563.2800000000007</v>
      </c>
      <c r="T65" s="29">
        <f>17.25*788</f>
        <v>13593</v>
      </c>
      <c r="U65" s="29">
        <v>788</v>
      </c>
      <c r="V65" s="29">
        <v>35</v>
      </c>
      <c r="W65" s="29">
        <f t="shared" si="7"/>
        <v>22.514285714285716</v>
      </c>
      <c r="X65" s="108">
        <f t="shared" si="1"/>
        <v>83616.098400000003</v>
      </c>
      <c r="Y65" s="2">
        <v>788.00000000000011</v>
      </c>
      <c r="Z65" s="2">
        <v>5563.2800000000007</v>
      </c>
      <c r="AA65" s="2">
        <f t="shared" si="2"/>
        <v>83616.098400000003</v>
      </c>
      <c r="AB65" s="2">
        <f t="shared" si="3"/>
        <v>13383.218399999998</v>
      </c>
    </row>
    <row r="66" spans="1:28" s="29" customFormat="1" x14ac:dyDescent="0.3">
      <c r="A66" s="107">
        <v>63</v>
      </c>
      <c r="B66" s="29" t="s">
        <v>1731</v>
      </c>
      <c r="C66" s="29" t="s">
        <v>1737</v>
      </c>
      <c r="D66" s="29" t="s">
        <v>1734</v>
      </c>
      <c r="E66" s="29">
        <v>99.3</v>
      </c>
      <c r="F66" s="67" t="s">
        <v>221</v>
      </c>
      <c r="G66" s="67" t="s">
        <v>222</v>
      </c>
      <c r="H66" s="29">
        <v>35</v>
      </c>
      <c r="I66" s="4">
        <v>43431</v>
      </c>
      <c r="J66" s="4">
        <v>43461</v>
      </c>
      <c r="K66" s="4">
        <v>43561</v>
      </c>
      <c r="L66" s="29">
        <v>36</v>
      </c>
      <c r="M66" s="29">
        <v>154</v>
      </c>
      <c r="N66" s="29">
        <v>10180</v>
      </c>
      <c r="O66" s="116">
        <v>71870.799999999988</v>
      </c>
      <c r="Q66" s="2">
        <v>885</v>
      </c>
      <c r="R66" s="2">
        <v>15.03</v>
      </c>
      <c r="S66" s="111">
        <v>6248.0999999999995</v>
      </c>
      <c r="T66" s="29">
        <f>885*18</f>
        <v>15930</v>
      </c>
      <c r="U66" s="29">
        <v>885</v>
      </c>
      <c r="V66" s="29">
        <v>35</v>
      </c>
      <c r="W66" s="29">
        <f t="shared" si="7"/>
        <v>25.285714285714285</v>
      </c>
      <c r="X66" s="108">
        <f t="shared" si="1"/>
        <v>93908.942999999985</v>
      </c>
      <c r="Y66" s="2">
        <v>885</v>
      </c>
      <c r="Z66" s="2">
        <v>6248.0999999999995</v>
      </c>
      <c r="AA66" s="2">
        <f t="shared" si="2"/>
        <v>93908.942999999985</v>
      </c>
      <c r="AB66" s="2">
        <f t="shared" si="3"/>
        <v>22038.142999999996</v>
      </c>
    </row>
    <row r="67" spans="1:28" s="29" customFormat="1" x14ac:dyDescent="0.3">
      <c r="A67" s="107">
        <v>64</v>
      </c>
      <c r="B67" s="29" t="s">
        <v>1731</v>
      </c>
      <c r="C67" s="29" t="s">
        <v>1738</v>
      </c>
      <c r="D67" s="29" t="s">
        <v>1734</v>
      </c>
      <c r="E67" s="29">
        <v>97.12</v>
      </c>
      <c r="F67" s="67" t="s">
        <v>223</v>
      </c>
      <c r="G67" s="67" t="s">
        <v>224</v>
      </c>
      <c r="H67" s="29">
        <v>35</v>
      </c>
      <c r="I67" s="4">
        <v>43436</v>
      </c>
      <c r="J67" s="4">
        <v>43473</v>
      </c>
      <c r="K67" s="4">
        <v>43585</v>
      </c>
      <c r="L67" s="29">
        <v>37</v>
      </c>
      <c r="M67" s="29">
        <v>157</v>
      </c>
      <c r="N67" s="29">
        <v>8110</v>
      </c>
      <c r="O67" s="116">
        <v>57256.6</v>
      </c>
      <c r="Q67" s="2">
        <v>172</v>
      </c>
      <c r="R67" s="2">
        <v>15.03</v>
      </c>
      <c r="S67" s="111">
        <v>4214.32</v>
      </c>
      <c r="T67" s="29">
        <f>172*16</f>
        <v>2752</v>
      </c>
      <c r="U67" s="29">
        <v>157</v>
      </c>
      <c r="V67" s="29">
        <v>35</v>
      </c>
      <c r="W67" s="29">
        <f t="shared" si="7"/>
        <v>4.4857142857142858</v>
      </c>
      <c r="X67" s="108">
        <f t="shared" si="1"/>
        <v>63341.229599999991</v>
      </c>
      <c r="Y67" s="2">
        <v>157</v>
      </c>
      <c r="Z67" s="2">
        <v>1108.42</v>
      </c>
      <c r="AA67" s="2">
        <f t="shared" si="2"/>
        <v>63341.229599999991</v>
      </c>
      <c r="AB67" s="2">
        <f t="shared" si="3"/>
        <v>6084.6295999999929</v>
      </c>
    </row>
    <row r="68" spans="1:28" s="29" customFormat="1" x14ac:dyDescent="0.3">
      <c r="A68" s="107">
        <v>65</v>
      </c>
      <c r="B68" s="29" t="s">
        <v>1731</v>
      </c>
      <c r="C68" s="29" t="s">
        <v>1739</v>
      </c>
      <c r="D68" s="29" t="s">
        <v>1734</v>
      </c>
      <c r="E68" s="29">
        <v>97.3</v>
      </c>
      <c r="F68" s="67" t="s">
        <v>225</v>
      </c>
      <c r="G68" s="67" t="s">
        <v>226</v>
      </c>
      <c r="H68" s="29">
        <v>35</v>
      </c>
      <c r="I68" s="4">
        <v>43436</v>
      </c>
      <c r="J68" s="4">
        <v>43467</v>
      </c>
      <c r="K68" s="4">
        <v>43583</v>
      </c>
      <c r="L68" s="29">
        <v>35</v>
      </c>
      <c r="M68" s="29">
        <v>158</v>
      </c>
      <c r="N68" s="29">
        <v>9302</v>
      </c>
      <c r="O68" s="116">
        <v>55672.12</v>
      </c>
      <c r="Q68" s="2">
        <v>327</v>
      </c>
      <c r="R68" s="2">
        <v>15.03</v>
      </c>
      <c r="S68" s="111">
        <v>4308.62</v>
      </c>
      <c r="T68" s="29">
        <f>16.5*327</f>
        <v>5395.5</v>
      </c>
      <c r="U68" s="29">
        <v>305</v>
      </c>
      <c r="V68" s="29">
        <v>35</v>
      </c>
      <c r="W68" s="29">
        <f t="shared" si="7"/>
        <v>8.7142857142857135</v>
      </c>
      <c r="X68" s="108">
        <f t="shared" si="1"/>
        <v>64758.558599999997</v>
      </c>
      <c r="Y68" s="2">
        <v>305</v>
      </c>
      <c r="Z68" s="2">
        <v>2153.2999999999997</v>
      </c>
      <c r="AA68" s="2">
        <f t="shared" si="2"/>
        <v>64758.558599999997</v>
      </c>
      <c r="AB68" s="2">
        <f t="shared" si="3"/>
        <v>9086.438599999994</v>
      </c>
    </row>
    <row r="69" spans="1:28" s="29" customFormat="1" x14ac:dyDescent="0.3">
      <c r="A69" s="107">
        <v>66</v>
      </c>
      <c r="B69" s="29" t="s">
        <v>1723</v>
      </c>
      <c r="C69" s="29" t="s">
        <v>127</v>
      </c>
      <c r="D69" s="29" t="s">
        <v>1740</v>
      </c>
      <c r="E69" s="29">
        <v>30.1</v>
      </c>
      <c r="F69" s="67" t="s">
        <v>227</v>
      </c>
      <c r="G69" s="67" t="s">
        <v>228</v>
      </c>
      <c r="H69" s="29">
        <v>35</v>
      </c>
      <c r="I69" s="4">
        <v>43429</v>
      </c>
      <c r="J69" s="4">
        <v>43468</v>
      </c>
      <c r="K69" s="4">
        <v>43586</v>
      </c>
      <c r="L69" s="29">
        <v>39</v>
      </c>
      <c r="M69" s="29">
        <v>157</v>
      </c>
      <c r="N69" s="29">
        <v>7946</v>
      </c>
      <c r="O69" s="116">
        <v>56098.76</v>
      </c>
      <c r="Q69" s="2">
        <v>910</v>
      </c>
      <c r="R69" s="2">
        <v>15.03</v>
      </c>
      <c r="S69" s="111">
        <v>6424.5999999999995</v>
      </c>
      <c r="T69" s="29">
        <v>11830</v>
      </c>
      <c r="U69" s="29">
        <v>560</v>
      </c>
      <c r="V69" s="29">
        <v>35</v>
      </c>
      <c r="W69" s="29">
        <f t="shared" si="7"/>
        <v>16</v>
      </c>
      <c r="X69" s="108">
        <f t="shared" ref="X69:X79" si="8">S69*R69</f>
        <v>96561.737999999983</v>
      </c>
      <c r="Y69" s="2">
        <v>560</v>
      </c>
      <c r="Z69" s="2">
        <v>3953.6</v>
      </c>
      <c r="AA69" s="2">
        <f t="shared" ref="AA69:AA79" si="9">S69*R69</f>
        <v>96561.737999999983</v>
      </c>
      <c r="AB69" s="2">
        <f t="shared" ref="AB69:AB79" si="10">AA69-O69</f>
        <v>40462.977999999981</v>
      </c>
    </row>
    <row r="70" spans="1:28" s="29" customFormat="1" x14ac:dyDescent="0.3">
      <c r="A70" s="107">
        <v>67</v>
      </c>
      <c r="B70" s="29" t="s">
        <v>1727</v>
      </c>
      <c r="C70" s="29" t="s">
        <v>1036</v>
      </c>
      <c r="D70" s="29" t="s">
        <v>940</v>
      </c>
      <c r="E70" s="29">
        <v>90.25</v>
      </c>
      <c r="F70" s="67" t="s">
        <v>229</v>
      </c>
      <c r="G70" s="67" t="s">
        <v>230</v>
      </c>
      <c r="H70" s="29">
        <v>35</v>
      </c>
      <c r="I70" s="4">
        <v>43426</v>
      </c>
      <c r="J70" s="4">
        <v>43477</v>
      </c>
      <c r="K70" s="4">
        <v>43576</v>
      </c>
      <c r="L70" s="29">
        <v>35</v>
      </c>
      <c r="M70" s="29">
        <v>154</v>
      </c>
      <c r="N70" s="29">
        <v>10330</v>
      </c>
      <c r="O70" s="116">
        <v>72929.8</v>
      </c>
      <c r="Q70" s="2">
        <v>921</v>
      </c>
      <c r="R70" s="2">
        <v>15.03</v>
      </c>
      <c r="S70" s="111">
        <v>6502.2599999999993</v>
      </c>
      <c r="T70" s="29">
        <f>921*16.5</f>
        <v>15196.5</v>
      </c>
      <c r="U70" s="29">
        <v>850</v>
      </c>
      <c r="V70" s="29">
        <v>35</v>
      </c>
      <c r="W70" s="29">
        <f t="shared" si="7"/>
        <v>24.285714285714285</v>
      </c>
      <c r="X70" s="108">
        <f t="shared" si="8"/>
        <v>97728.967799999984</v>
      </c>
      <c r="Y70" s="2">
        <v>850</v>
      </c>
      <c r="Z70" s="2">
        <v>6001</v>
      </c>
      <c r="AA70" s="2">
        <f t="shared" si="9"/>
        <v>97728.967799999984</v>
      </c>
      <c r="AB70" s="2">
        <f t="shared" si="10"/>
        <v>24799.167799999981</v>
      </c>
    </row>
    <row r="71" spans="1:28" s="29" customFormat="1" x14ac:dyDescent="0.3">
      <c r="A71" s="107">
        <v>68</v>
      </c>
      <c r="B71" s="29" t="s">
        <v>1727</v>
      </c>
      <c r="C71" s="29" t="s">
        <v>1037</v>
      </c>
      <c r="D71" s="29" t="s">
        <v>940</v>
      </c>
      <c r="E71" s="29">
        <v>90.01</v>
      </c>
      <c r="F71" s="67" t="s">
        <v>231</v>
      </c>
      <c r="G71" s="67" t="s">
        <v>232</v>
      </c>
      <c r="H71" s="29">
        <v>35</v>
      </c>
      <c r="I71" s="4">
        <v>43425</v>
      </c>
      <c r="J71" s="4">
        <v>43475</v>
      </c>
      <c r="K71" s="4">
        <v>43586</v>
      </c>
      <c r="L71" s="29">
        <v>38</v>
      </c>
      <c r="M71" s="29">
        <v>155</v>
      </c>
      <c r="N71" s="29">
        <v>10075</v>
      </c>
      <c r="O71" s="116">
        <v>71129.499999999985</v>
      </c>
      <c r="Q71" s="2">
        <v>921</v>
      </c>
      <c r="R71" s="2">
        <v>15.03</v>
      </c>
      <c r="S71" s="111">
        <v>6502.2599999999993</v>
      </c>
      <c r="T71" s="29">
        <f>15.5*921</f>
        <v>14275.5</v>
      </c>
      <c r="X71" s="108">
        <f t="shared" si="8"/>
        <v>97728.967799999984</v>
      </c>
      <c r="Y71" s="2">
        <v>850</v>
      </c>
      <c r="Z71" s="2">
        <v>6001</v>
      </c>
      <c r="AA71" s="2">
        <f t="shared" si="9"/>
        <v>97728.967799999984</v>
      </c>
      <c r="AB71" s="2">
        <f t="shared" si="10"/>
        <v>26599.467799999999</v>
      </c>
    </row>
    <row r="72" spans="1:28" s="29" customFormat="1" x14ac:dyDescent="0.3">
      <c r="A72" s="107">
        <v>69</v>
      </c>
      <c r="B72" s="29" t="s">
        <v>824</v>
      </c>
      <c r="C72" s="29" t="s">
        <v>1741</v>
      </c>
      <c r="D72" s="29" t="s">
        <v>1068</v>
      </c>
      <c r="E72" s="29">
        <v>103.26</v>
      </c>
      <c r="F72" s="67" t="s">
        <v>233</v>
      </c>
      <c r="G72" s="67" t="s">
        <v>222</v>
      </c>
      <c r="H72" s="29">
        <v>35</v>
      </c>
      <c r="I72" s="4">
        <v>43427</v>
      </c>
      <c r="J72" s="4">
        <v>43471</v>
      </c>
      <c r="K72" s="4">
        <v>43573</v>
      </c>
      <c r="L72" s="29">
        <v>34</v>
      </c>
      <c r="M72" s="29">
        <v>156</v>
      </c>
      <c r="N72" s="29">
        <v>9882</v>
      </c>
      <c r="O72" s="116">
        <v>59766.92</v>
      </c>
      <c r="Q72" s="2">
        <v>407</v>
      </c>
      <c r="R72" s="2">
        <v>15.03</v>
      </c>
      <c r="S72" s="111">
        <v>4873.42</v>
      </c>
      <c r="T72" s="29">
        <f>14.5*407</f>
        <v>5901.5</v>
      </c>
      <c r="U72" s="29">
        <v>350</v>
      </c>
      <c r="V72" s="29">
        <v>35</v>
      </c>
      <c r="W72" s="29">
        <f t="shared" ref="W72:W73" si="11">U72/V72</f>
        <v>10</v>
      </c>
      <c r="X72" s="108">
        <f t="shared" si="8"/>
        <v>73247.502599999993</v>
      </c>
      <c r="Y72" s="2">
        <v>350</v>
      </c>
      <c r="Z72" s="2">
        <v>2471</v>
      </c>
      <c r="AA72" s="2">
        <f t="shared" si="9"/>
        <v>73247.502599999993</v>
      </c>
      <c r="AB72" s="2">
        <f t="shared" si="10"/>
        <v>13480.582599999994</v>
      </c>
    </row>
    <row r="73" spans="1:28" s="29" customFormat="1" x14ac:dyDescent="0.3">
      <c r="A73" s="107">
        <v>70</v>
      </c>
      <c r="B73" s="29" t="s">
        <v>824</v>
      </c>
      <c r="C73" s="29" t="s">
        <v>1742</v>
      </c>
      <c r="D73" s="29" t="s">
        <v>1068</v>
      </c>
      <c r="E73" s="29">
        <v>103.17</v>
      </c>
      <c r="F73" s="67" t="s">
        <v>234</v>
      </c>
      <c r="G73" s="67" t="s">
        <v>235</v>
      </c>
      <c r="H73" s="29">
        <v>35</v>
      </c>
      <c r="I73" s="4">
        <v>43429</v>
      </c>
      <c r="J73" s="4">
        <v>43470</v>
      </c>
      <c r="K73" s="4">
        <v>43580</v>
      </c>
      <c r="L73" s="29">
        <v>35</v>
      </c>
      <c r="M73" s="29">
        <v>151</v>
      </c>
      <c r="N73" s="29">
        <v>10690</v>
      </c>
      <c r="O73" s="116">
        <v>55471.4</v>
      </c>
      <c r="Q73" s="2">
        <v>480</v>
      </c>
      <c r="R73" s="2">
        <v>15.03</v>
      </c>
      <c r="S73" s="111">
        <v>4388.8</v>
      </c>
      <c r="T73" s="29">
        <f>480*15.25</f>
        <v>7320</v>
      </c>
      <c r="U73" s="29">
        <v>420</v>
      </c>
      <c r="V73" s="29">
        <v>35</v>
      </c>
      <c r="W73" s="29">
        <f t="shared" si="11"/>
        <v>12</v>
      </c>
      <c r="X73" s="108">
        <f t="shared" si="8"/>
        <v>65963.664000000004</v>
      </c>
      <c r="Y73" s="2">
        <v>420</v>
      </c>
      <c r="Z73" s="2">
        <v>2965.2</v>
      </c>
      <c r="AA73" s="2">
        <f t="shared" si="9"/>
        <v>65963.664000000004</v>
      </c>
      <c r="AB73" s="2">
        <f t="shared" si="10"/>
        <v>10492.264000000003</v>
      </c>
    </row>
    <row r="74" spans="1:28" s="29" customFormat="1" x14ac:dyDescent="0.3">
      <c r="A74" s="107">
        <v>71</v>
      </c>
      <c r="B74" s="29" t="s">
        <v>1093</v>
      </c>
      <c r="C74" s="29" t="s">
        <v>1743</v>
      </c>
      <c r="D74" s="29" t="s">
        <v>959</v>
      </c>
      <c r="E74" s="29">
        <v>101.1</v>
      </c>
      <c r="F74" s="67" t="s">
        <v>236</v>
      </c>
      <c r="G74" s="67" t="s">
        <v>237</v>
      </c>
      <c r="H74" s="29">
        <v>35</v>
      </c>
      <c r="I74" s="4">
        <v>43416</v>
      </c>
      <c r="J74" s="4">
        <v>43470</v>
      </c>
      <c r="K74" s="4">
        <v>43582</v>
      </c>
      <c r="L74" s="29">
        <v>34</v>
      </c>
      <c r="M74" s="29">
        <v>156</v>
      </c>
      <c r="N74" s="29">
        <v>10480</v>
      </c>
      <c r="O74" s="116">
        <v>53988.800000000003</v>
      </c>
      <c r="Q74" s="2">
        <v>655</v>
      </c>
      <c r="R74" s="2">
        <v>15.03</v>
      </c>
      <c r="S74" s="111">
        <v>4624.3</v>
      </c>
      <c r="T74" s="29">
        <f>655*17.25</f>
        <v>11298.75</v>
      </c>
      <c r="X74" s="108">
        <f t="shared" si="8"/>
        <v>69503.229000000007</v>
      </c>
      <c r="Y74" s="2">
        <v>420</v>
      </c>
      <c r="Z74" s="2">
        <v>2965.2</v>
      </c>
      <c r="AA74" s="2">
        <f t="shared" si="9"/>
        <v>69503.229000000007</v>
      </c>
      <c r="AB74" s="2">
        <f t="shared" si="10"/>
        <v>15514.429000000004</v>
      </c>
    </row>
    <row r="75" spans="1:28" s="29" customFormat="1" x14ac:dyDescent="0.3">
      <c r="A75" s="107">
        <v>72</v>
      </c>
      <c r="B75" s="29" t="s">
        <v>1093</v>
      </c>
      <c r="C75" s="29" t="s">
        <v>1744</v>
      </c>
      <c r="D75" s="29" t="s">
        <v>959</v>
      </c>
      <c r="E75" s="2">
        <v>101.1</v>
      </c>
      <c r="F75" s="67" t="s">
        <v>240</v>
      </c>
      <c r="G75" s="67" t="s">
        <v>241</v>
      </c>
      <c r="H75" s="29">
        <v>35</v>
      </c>
      <c r="I75" s="4">
        <v>43429</v>
      </c>
      <c r="J75" s="4">
        <v>43475</v>
      </c>
      <c r="K75" s="4">
        <v>43586</v>
      </c>
      <c r="L75" s="29">
        <v>36</v>
      </c>
      <c r="M75" s="29">
        <v>157</v>
      </c>
      <c r="N75" s="29">
        <v>10480</v>
      </c>
      <c r="O75" s="116">
        <v>63988.800000000003</v>
      </c>
      <c r="Q75" s="2">
        <v>710</v>
      </c>
      <c r="R75" s="2">
        <v>15.03</v>
      </c>
      <c r="S75" s="111">
        <v>5012.5999999999995</v>
      </c>
      <c r="T75" s="29">
        <f>17.25*710</f>
        <v>12247.5</v>
      </c>
      <c r="X75" s="108">
        <f t="shared" si="8"/>
        <v>75339.377999999982</v>
      </c>
      <c r="Y75" s="2">
        <v>420</v>
      </c>
      <c r="Z75" s="2">
        <v>2965.2</v>
      </c>
      <c r="AA75" s="2">
        <f t="shared" si="9"/>
        <v>75339.377999999982</v>
      </c>
      <c r="AB75" s="2">
        <f t="shared" si="10"/>
        <v>11350.57799999998</v>
      </c>
    </row>
    <row r="76" spans="1:28" s="29" customFormat="1" x14ac:dyDescent="0.3">
      <c r="A76" s="107">
        <v>73</v>
      </c>
      <c r="B76" s="29" t="s">
        <v>1745</v>
      </c>
      <c r="C76" s="29" t="s">
        <v>1746</v>
      </c>
      <c r="D76" s="29" t="s">
        <v>1111</v>
      </c>
      <c r="E76" s="29">
        <v>4.0999999999999996</v>
      </c>
      <c r="F76" s="67" t="s">
        <v>243</v>
      </c>
      <c r="G76" s="67" t="s">
        <v>244</v>
      </c>
      <c r="H76" s="29">
        <v>30</v>
      </c>
      <c r="I76" s="4">
        <v>43452</v>
      </c>
      <c r="J76" s="4">
        <v>43496</v>
      </c>
      <c r="K76" s="4">
        <v>43609</v>
      </c>
      <c r="L76" s="29">
        <v>34</v>
      </c>
      <c r="M76" s="29">
        <v>157</v>
      </c>
      <c r="N76" s="29">
        <v>9750</v>
      </c>
      <c r="O76" s="116">
        <v>80307.5</v>
      </c>
      <c r="P76" s="2"/>
      <c r="Q76" s="2">
        <v>980</v>
      </c>
      <c r="R76" s="2">
        <v>15.03</v>
      </c>
      <c r="S76" s="111">
        <v>8071.9333333333325</v>
      </c>
      <c r="T76" s="5">
        <v>12250</v>
      </c>
      <c r="X76" s="108">
        <f t="shared" si="8"/>
        <v>121321.15799999998</v>
      </c>
      <c r="Y76" s="5">
        <v>910</v>
      </c>
      <c r="Z76" s="2">
        <v>7495.3666666666659</v>
      </c>
      <c r="AA76" s="2">
        <f t="shared" si="9"/>
        <v>121321.15799999998</v>
      </c>
      <c r="AB76" s="2">
        <f t="shared" si="10"/>
        <v>41013.657999999981</v>
      </c>
    </row>
    <row r="77" spans="1:28" s="29" customFormat="1" x14ac:dyDescent="0.3">
      <c r="A77" s="107">
        <v>74</v>
      </c>
      <c r="B77" s="29" t="s">
        <v>1745</v>
      </c>
      <c r="C77" s="29" t="s">
        <v>1655</v>
      </c>
      <c r="D77" s="29" t="s">
        <v>1149</v>
      </c>
      <c r="E77" s="29">
        <v>14.17</v>
      </c>
      <c r="F77" s="67" t="s">
        <v>246</v>
      </c>
      <c r="G77" s="67" t="s">
        <v>247</v>
      </c>
      <c r="H77" s="29">
        <v>30</v>
      </c>
      <c r="I77" s="4">
        <v>43429</v>
      </c>
      <c r="J77" s="4">
        <v>43467</v>
      </c>
      <c r="K77" s="4">
        <v>43565</v>
      </c>
      <c r="L77" s="29">
        <v>38</v>
      </c>
      <c r="M77" s="29">
        <v>156</v>
      </c>
      <c r="N77" s="29">
        <v>9350</v>
      </c>
      <c r="O77" s="116">
        <v>77012.833333333343</v>
      </c>
      <c r="Q77" s="2">
        <v>920</v>
      </c>
      <c r="R77" s="2">
        <v>15.03</v>
      </c>
      <c r="S77" s="111">
        <v>7577.7333333333336</v>
      </c>
      <c r="T77" s="29">
        <v>12880</v>
      </c>
      <c r="X77" s="108">
        <f t="shared" si="8"/>
        <v>113893.33199999999</v>
      </c>
      <c r="Y77" s="2">
        <v>800</v>
      </c>
      <c r="Z77" s="2">
        <v>6589.333333333333</v>
      </c>
      <c r="AA77" s="2">
        <f t="shared" si="9"/>
        <v>113893.33199999999</v>
      </c>
      <c r="AB77" s="2">
        <f t="shared" si="10"/>
        <v>36880.498666666652</v>
      </c>
    </row>
    <row r="78" spans="1:28" s="29" customFormat="1" x14ac:dyDescent="0.3">
      <c r="A78" s="107">
        <v>75</v>
      </c>
      <c r="B78" s="29" t="s">
        <v>1745</v>
      </c>
      <c r="C78" s="29" t="s">
        <v>1747</v>
      </c>
      <c r="D78" s="29" t="s">
        <v>1130</v>
      </c>
      <c r="E78" s="29">
        <v>3.1</v>
      </c>
      <c r="F78" s="67" t="s">
        <v>249</v>
      </c>
      <c r="G78" s="67" t="s">
        <v>250</v>
      </c>
      <c r="H78" s="29">
        <v>30</v>
      </c>
      <c r="I78" s="4">
        <v>43440</v>
      </c>
      <c r="J78" s="4">
        <v>43480</v>
      </c>
      <c r="K78" s="4">
        <v>43597</v>
      </c>
      <c r="L78" s="29">
        <v>40</v>
      </c>
      <c r="M78" s="29">
        <v>157</v>
      </c>
      <c r="N78" s="29">
        <v>8265</v>
      </c>
      <c r="O78" s="116">
        <v>68076.05</v>
      </c>
      <c r="Q78" s="2">
        <v>800</v>
      </c>
      <c r="R78" s="2">
        <v>15.03</v>
      </c>
      <c r="S78" s="111">
        <v>6589.333333333333</v>
      </c>
      <c r="T78" s="29">
        <v>10000</v>
      </c>
      <c r="X78" s="108">
        <f t="shared" si="8"/>
        <v>99037.68</v>
      </c>
      <c r="Y78" s="2">
        <v>750</v>
      </c>
      <c r="Z78" s="2">
        <v>6177.5</v>
      </c>
      <c r="AA78" s="2">
        <f t="shared" si="9"/>
        <v>99037.68</v>
      </c>
      <c r="AB78" s="2">
        <f t="shared" si="10"/>
        <v>30961.62999999999</v>
      </c>
    </row>
    <row r="79" spans="1:28" s="29" customFormat="1" x14ac:dyDescent="0.3">
      <c r="A79" s="107">
        <v>76</v>
      </c>
      <c r="B79" s="29" t="s">
        <v>1745</v>
      </c>
      <c r="C79" s="29" t="s">
        <v>1748</v>
      </c>
      <c r="D79" s="29" t="s">
        <v>1749</v>
      </c>
      <c r="E79" s="29">
        <v>8.2799999999999994</v>
      </c>
      <c r="F79" s="67" t="s">
        <v>252</v>
      </c>
      <c r="G79" s="67" t="s">
        <v>253</v>
      </c>
      <c r="H79" s="29">
        <v>30</v>
      </c>
      <c r="I79" s="4">
        <v>43438</v>
      </c>
      <c r="J79" s="4">
        <v>43479</v>
      </c>
      <c r="K79" s="4">
        <v>43585</v>
      </c>
      <c r="L79" s="29">
        <v>41</v>
      </c>
      <c r="M79" s="29">
        <v>147</v>
      </c>
      <c r="N79" s="29">
        <v>9539</v>
      </c>
      <c r="O79" s="116">
        <v>78569.563333333324</v>
      </c>
      <c r="Q79" s="2">
        <v>1050</v>
      </c>
      <c r="R79" s="2">
        <v>15.03</v>
      </c>
      <c r="S79" s="111">
        <v>8648.5</v>
      </c>
      <c r="T79" s="29">
        <v>13650</v>
      </c>
      <c r="X79" s="108">
        <f t="shared" si="8"/>
        <v>129986.95499999999</v>
      </c>
      <c r="Y79" s="2">
        <v>875</v>
      </c>
      <c r="Z79" s="2">
        <v>7207.083333333333</v>
      </c>
      <c r="AA79" s="2">
        <f t="shared" si="9"/>
        <v>129986.95499999999</v>
      </c>
      <c r="AB79" s="2">
        <f t="shared" si="10"/>
        <v>51417.391666666663</v>
      </c>
    </row>
    <row r="80" spans="1:28" s="21" customFormat="1" x14ac:dyDescent="0.35">
      <c r="A80" s="6"/>
      <c r="F80" s="67"/>
      <c r="G80" s="67"/>
      <c r="L80" s="109"/>
      <c r="M80" s="109"/>
      <c r="N80" s="109"/>
      <c r="O80" s="118"/>
      <c r="P80" s="109"/>
      <c r="Q80" s="110"/>
      <c r="R80" s="110"/>
      <c r="S80" s="113"/>
      <c r="T80" s="109"/>
      <c r="U80" s="109"/>
      <c r="V80" s="109"/>
      <c r="W80" s="109"/>
      <c r="X80" s="109"/>
      <c r="Y80" s="110"/>
      <c r="Z80" s="109"/>
      <c r="AA80" s="109"/>
      <c r="AB80" s="109"/>
    </row>
    <row r="81" spans="1:25" s="21" customFormat="1" x14ac:dyDescent="0.35">
      <c r="A81" s="6"/>
      <c r="F81" s="67"/>
      <c r="G81" s="67"/>
      <c r="O81" s="119"/>
      <c r="Q81" s="22"/>
      <c r="S81" s="114"/>
      <c r="Y81" s="22"/>
    </row>
    <row r="82" spans="1:25" s="21" customFormat="1" x14ac:dyDescent="0.35">
      <c r="A82" s="6"/>
      <c r="F82" s="67"/>
      <c r="G82" s="67"/>
      <c r="O82" s="119"/>
      <c r="Q82" s="22"/>
      <c r="S82" s="114"/>
      <c r="Y82" s="22"/>
    </row>
    <row r="83" spans="1:25" s="21" customFormat="1" x14ac:dyDescent="0.35">
      <c r="A83" s="6"/>
      <c r="F83" s="67"/>
      <c r="G83" s="67"/>
      <c r="O83" s="119"/>
      <c r="Q83" s="22"/>
      <c r="S83" s="114"/>
      <c r="Y83" s="22"/>
    </row>
    <row r="84" spans="1:25" s="21" customFormat="1" x14ac:dyDescent="0.35">
      <c r="A84" s="6"/>
      <c r="F84" s="67"/>
      <c r="G84" s="67"/>
      <c r="O84" s="119"/>
      <c r="Q84" s="22"/>
      <c r="S84" s="114"/>
      <c r="Y84" s="22"/>
    </row>
    <row r="85" spans="1:25" s="21" customFormat="1" x14ac:dyDescent="0.35">
      <c r="A85" s="6"/>
      <c r="F85" s="67"/>
      <c r="G85" s="67"/>
      <c r="O85" s="119"/>
      <c r="Q85" s="22"/>
      <c r="S85" s="114"/>
      <c r="Y85" s="22"/>
    </row>
    <row r="86" spans="1:25" s="21" customFormat="1" x14ac:dyDescent="0.35">
      <c r="A86" s="6"/>
      <c r="F86" s="67"/>
      <c r="G86" s="67"/>
      <c r="O86" s="119"/>
      <c r="Q86" s="22"/>
      <c r="S86" s="114"/>
      <c r="Y86" s="22"/>
    </row>
    <row r="87" spans="1:25" s="21" customFormat="1" x14ac:dyDescent="0.35">
      <c r="A87" s="6"/>
      <c r="F87" s="67"/>
      <c r="G87" s="67"/>
      <c r="O87" s="119"/>
      <c r="Q87" s="22"/>
      <c r="S87" s="114"/>
      <c r="Y87" s="22"/>
    </row>
    <row r="88" spans="1:25" s="21" customFormat="1" x14ac:dyDescent="0.35">
      <c r="A88" s="6"/>
      <c r="F88" s="67"/>
      <c r="G88" s="67"/>
      <c r="O88" s="119"/>
      <c r="Q88" s="22"/>
      <c r="S88" s="114"/>
      <c r="Y88" s="22"/>
    </row>
    <row r="89" spans="1:25" s="21" customFormat="1" x14ac:dyDescent="0.35">
      <c r="A89" s="6"/>
      <c r="F89" s="67"/>
      <c r="G89" s="67"/>
      <c r="O89" s="119"/>
      <c r="Q89" s="22"/>
      <c r="S89" s="114"/>
      <c r="Y89" s="22"/>
    </row>
    <row r="90" spans="1:25" s="21" customFormat="1" x14ac:dyDescent="0.35">
      <c r="A90" s="6"/>
      <c r="F90" s="67"/>
      <c r="G90" s="67"/>
      <c r="O90" s="119"/>
      <c r="Q90" s="22"/>
      <c r="S90" s="114"/>
      <c r="Y90" s="22"/>
    </row>
    <row r="91" spans="1:25" s="21" customFormat="1" x14ac:dyDescent="0.35">
      <c r="A91" s="6"/>
      <c r="O91" s="119"/>
      <c r="Q91" s="22"/>
      <c r="S91" s="114"/>
      <c r="Y91" s="22"/>
    </row>
    <row r="92" spans="1:25" s="21" customFormat="1" x14ac:dyDescent="0.35">
      <c r="A92" s="6"/>
      <c r="O92" s="119"/>
      <c r="Q92" s="22"/>
      <c r="S92" s="114"/>
      <c r="Y92" s="22"/>
    </row>
    <row r="93" spans="1:25" s="21" customFormat="1" x14ac:dyDescent="0.35">
      <c r="A93" s="6"/>
      <c r="O93" s="119"/>
      <c r="Q93" s="22"/>
      <c r="S93" s="114"/>
      <c r="Y93" s="22"/>
    </row>
    <row r="94" spans="1:25" s="21" customFormat="1" x14ac:dyDescent="0.35">
      <c r="A94" s="6"/>
      <c r="O94" s="119"/>
      <c r="Q94" s="22"/>
      <c r="S94" s="114"/>
      <c r="Y94" s="22"/>
    </row>
    <row r="95" spans="1:25" s="21" customFormat="1" x14ac:dyDescent="0.35">
      <c r="A95" s="6"/>
      <c r="O95" s="119"/>
      <c r="Q95" s="22"/>
      <c r="S95" s="114"/>
      <c r="Y95" s="22"/>
    </row>
    <row r="96" spans="1:25" s="21" customFormat="1" x14ac:dyDescent="0.35">
      <c r="A96" s="6"/>
      <c r="O96" s="119"/>
      <c r="Q96" s="22"/>
      <c r="S96" s="114"/>
      <c r="Y96" s="22"/>
    </row>
    <row r="97" spans="1:25" s="21" customFormat="1" x14ac:dyDescent="0.35">
      <c r="A97" s="6"/>
      <c r="O97" s="119"/>
      <c r="Q97" s="22"/>
      <c r="S97" s="114"/>
      <c r="Y97" s="22"/>
    </row>
    <row r="98" spans="1:25" s="21" customFormat="1" x14ac:dyDescent="0.35">
      <c r="A98" s="6"/>
      <c r="O98" s="119"/>
      <c r="Q98" s="22"/>
      <c r="S98" s="114"/>
      <c r="Y98" s="22"/>
    </row>
    <row r="99" spans="1:25" s="21" customFormat="1" x14ac:dyDescent="0.35">
      <c r="A99" s="6"/>
      <c r="O99" s="119"/>
      <c r="Q99" s="22"/>
      <c r="S99" s="114"/>
      <c r="Y99" s="22"/>
    </row>
    <row r="100" spans="1:25" s="21" customFormat="1" x14ac:dyDescent="0.35">
      <c r="A100" s="6"/>
      <c r="O100" s="119"/>
      <c r="Q100" s="22"/>
      <c r="S100" s="114"/>
      <c r="Y100" s="22"/>
    </row>
    <row r="101" spans="1:25" s="21" customFormat="1" x14ac:dyDescent="0.35">
      <c r="A101" s="6"/>
      <c r="O101" s="119"/>
      <c r="Q101" s="22"/>
      <c r="S101" s="114"/>
      <c r="Y101" s="22"/>
    </row>
    <row r="102" spans="1:25" s="21" customFormat="1" x14ac:dyDescent="0.35">
      <c r="A102" s="6"/>
      <c r="O102" s="119"/>
      <c r="Q102" s="22"/>
      <c r="S102" s="114"/>
      <c r="Y102" s="22"/>
    </row>
    <row r="103" spans="1:25" s="21" customFormat="1" x14ac:dyDescent="0.35">
      <c r="A103" s="6"/>
      <c r="O103" s="119"/>
      <c r="Q103" s="22"/>
      <c r="S103" s="114"/>
      <c r="Y103" s="22"/>
    </row>
    <row r="104" spans="1:25" s="21" customFormat="1" x14ac:dyDescent="0.35">
      <c r="A104" s="6"/>
      <c r="O104" s="119"/>
      <c r="Q104" s="22"/>
      <c r="S104" s="114"/>
      <c r="Y104" s="22"/>
    </row>
    <row r="105" spans="1:25" s="21" customFormat="1" x14ac:dyDescent="0.35">
      <c r="A105" s="6"/>
      <c r="O105" s="119"/>
      <c r="Q105" s="22"/>
      <c r="S105" s="114"/>
      <c r="Y105" s="22"/>
    </row>
    <row r="106" spans="1:25" s="21" customFormat="1" x14ac:dyDescent="0.35">
      <c r="A106" s="6"/>
      <c r="O106" s="119"/>
      <c r="Q106" s="22"/>
      <c r="S106" s="114"/>
      <c r="Y106" s="22"/>
    </row>
    <row r="107" spans="1:25" s="21" customFormat="1" x14ac:dyDescent="0.35">
      <c r="A107" s="6"/>
      <c r="O107" s="119"/>
      <c r="Q107" s="22"/>
      <c r="S107" s="114"/>
      <c r="Y107" s="22"/>
    </row>
    <row r="108" spans="1:25" s="21" customFormat="1" x14ac:dyDescent="0.35">
      <c r="A108" s="6"/>
      <c r="O108" s="119"/>
      <c r="Q108" s="22"/>
      <c r="S108" s="114"/>
      <c r="Y108" s="22"/>
    </row>
    <row r="109" spans="1:25" s="21" customFormat="1" x14ac:dyDescent="0.35">
      <c r="A109" s="6"/>
      <c r="O109" s="119"/>
      <c r="Q109" s="22"/>
      <c r="S109" s="114"/>
      <c r="Y109" s="22"/>
    </row>
    <row r="110" spans="1:25" s="21" customFormat="1" x14ac:dyDescent="0.35">
      <c r="A110" s="6"/>
      <c r="O110" s="119"/>
      <c r="Q110" s="22"/>
      <c r="S110" s="114"/>
      <c r="Y110" s="22"/>
    </row>
    <row r="111" spans="1:25" s="21" customFormat="1" x14ac:dyDescent="0.35">
      <c r="A111" s="6"/>
      <c r="O111" s="119"/>
      <c r="Q111" s="22"/>
      <c r="S111" s="114"/>
      <c r="Y111" s="22"/>
    </row>
    <row r="112" spans="1:25" s="21" customFormat="1" x14ac:dyDescent="0.35">
      <c r="A112" s="6"/>
      <c r="O112" s="119"/>
      <c r="Q112" s="22"/>
      <c r="S112" s="114"/>
      <c r="Y112" s="22"/>
    </row>
    <row r="113" spans="1:25" s="21" customFormat="1" x14ac:dyDescent="0.35">
      <c r="A113" s="6"/>
      <c r="O113" s="119"/>
      <c r="Q113" s="22"/>
      <c r="S113" s="114"/>
      <c r="Y113" s="22"/>
    </row>
    <row r="114" spans="1:25" s="21" customFormat="1" x14ac:dyDescent="0.35">
      <c r="A114" s="6"/>
      <c r="O114" s="119"/>
      <c r="Q114" s="22"/>
      <c r="S114" s="114"/>
      <c r="Y114" s="22"/>
    </row>
    <row r="115" spans="1:25" s="21" customFormat="1" x14ac:dyDescent="0.35">
      <c r="A115" s="6"/>
      <c r="O115" s="119"/>
      <c r="Q115" s="22"/>
      <c r="S115" s="114"/>
      <c r="Y115" s="22"/>
    </row>
    <row r="116" spans="1:25" s="21" customFormat="1" x14ac:dyDescent="0.35">
      <c r="A116" s="6"/>
      <c r="O116" s="119"/>
      <c r="Q116" s="22"/>
      <c r="S116" s="114"/>
      <c r="Y116" s="22"/>
    </row>
    <row r="117" spans="1:25" s="21" customFormat="1" x14ac:dyDescent="0.35">
      <c r="A117" s="6"/>
      <c r="O117" s="119"/>
      <c r="Q117" s="22"/>
      <c r="S117" s="114"/>
      <c r="Y117" s="22"/>
    </row>
    <row r="118" spans="1:25" s="21" customFormat="1" x14ac:dyDescent="0.35">
      <c r="A118" s="6"/>
      <c r="O118" s="119"/>
      <c r="Q118" s="22"/>
      <c r="S118" s="114"/>
      <c r="Y118" s="22"/>
    </row>
    <row r="119" spans="1:25" s="21" customFormat="1" x14ac:dyDescent="0.35">
      <c r="A119" s="6"/>
      <c r="O119" s="119"/>
      <c r="Q119" s="22"/>
      <c r="S119" s="114"/>
      <c r="Y119" s="22"/>
    </row>
    <row r="120" spans="1:25" s="21" customFormat="1" x14ac:dyDescent="0.35">
      <c r="A120" s="6"/>
      <c r="O120" s="119"/>
      <c r="Q120" s="22"/>
      <c r="S120" s="114"/>
      <c r="Y120" s="22"/>
    </row>
    <row r="121" spans="1:25" s="21" customFormat="1" x14ac:dyDescent="0.35">
      <c r="A121" s="6"/>
      <c r="O121" s="119"/>
      <c r="Q121" s="22"/>
      <c r="S121" s="114"/>
      <c r="Y121" s="22"/>
    </row>
    <row r="122" spans="1:25" s="21" customFormat="1" x14ac:dyDescent="0.35">
      <c r="A122" s="6"/>
      <c r="O122" s="119"/>
      <c r="Q122" s="22"/>
      <c r="S122" s="114"/>
      <c r="Y122" s="22"/>
    </row>
    <row r="123" spans="1:25" s="21" customFormat="1" x14ac:dyDescent="0.35">
      <c r="A123" s="6"/>
      <c r="O123" s="119"/>
      <c r="Q123" s="22"/>
      <c r="S123" s="114"/>
      <c r="Y123" s="22"/>
    </row>
    <row r="124" spans="1:25" s="21" customFormat="1" x14ac:dyDescent="0.35">
      <c r="A124" s="6"/>
      <c r="O124" s="119"/>
      <c r="Q124" s="22"/>
      <c r="S124" s="114"/>
      <c r="Y124" s="22"/>
    </row>
    <row r="125" spans="1:25" s="21" customFormat="1" x14ac:dyDescent="0.35">
      <c r="A125" s="6"/>
      <c r="O125" s="119"/>
      <c r="Q125" s="22"/>
      <c r="S125" s="114"/>
      <c r="Y125" s="22"/>
    </row>
    <row r="126" spans="1:25" s="21" customFormat="1" x14ac:dyDescent="0.35">
      <c r="A126" s="6"/>
      <c r="O126" s="119"/>
      <c r="Q126" s="22"/>
      <c r="S126" s="114"/>
      <c r="Y126" s="22"/>
    </row>
    <row r="127" spans="1:25" s="21" customFormat="1" x14ac:dyDescent="0.35">
      <c r="A127" s="6"/>
      <c r="O127" s="119"/>
      <c r="Q127" s="22"/>
      <c r="S127" s="114"/>
      <c r="Y127" s="22"/>
    </row>
    <row r="128" spans="1:25" s="21" customFormat="1" x14ac:dyDescent="0.35">
      <c r="A128" s="6"/>
      <c r="O128" s="119"/>
      <c r="Q128" s="22"/>
      <c r="S128" s="114"/>
      <c r="Y128" s="22"/>
    </row>
    <row r="129" spans="1:25" s="21" customFormat="1" x14ac:dyDescent="0.35">
      <c r="A129" s="6"/>
      <c r="O129" s="119"/>
      <c r="Q129" s="22"/>
      <c r="S129" s="114"/>
      <c r="Y129" s="22"/>
    </row>
    <row r="130" spans="1:25" s="21" customFormat="1" x14ac:dyDescent="0.35">
      <c r="A130" s="6"/>
      <c r="O130" s="119"/>
      <c r="Q130" s="22"/>
      <c r="S130" s="114"/>
      <c r="Y130" s="22"/>
    </row>
    <row r="131" spans="1:25" s="21" customFormat="1" x14ac:dyDescent="0.35">
      <c r="A131" s="6"/>
      <c r="O131" s="119"/>
      <c r="Q131" s="22"/>
      <c r="S131" s="114"/>
      <c r="Y131" s="22"/>
    </row>
    <row r="132" spans="1:25" s="21" customFormat="1" x14ac:dyDescent="0.35">
      <c r="A132" s="6"/>
      <c r="O132" s="119"/>
      <c r="Q132" s="22"/>
      <c r="S132" s="114"/>
      <c r="Y132" s="22"/>
    </row>
    <row r="133" spans="1:25" s="21" customFormat="1" x14ac:dyDescent="0.35">
      <c r="A133" s="6"/>
      <c r="O133" s="119"/>
      <c r="Q133" s="22"/>
      <c r="S133" s="114"/>
      <c r="Y133" s="22"/>
    </row>
    <row r="134" spans="1:25" s="21" customFormat="1" x14ac:dyDescent="0.35">
      <c r="A134" s="6"/>
      <c r="O134" s="119"/>
      <c r="Q134" s="22"/>
      <c r="S134" s="114"/>
      <c r="Y134" s="22"/>
    </row>
    <row r="135" spans="1:25" s="21" customFormat="1" x14ac:dyDescent="0.35">
      <c r="A135" s="6"/>
      <c r="O135" s="119"/>
      <c r="Q135" s="22"/>
      <c r="S135" s="114"/>
      <c r="Y135" s="22"/>
    </row>
    <row r="136" spans="1:25" s="21" customFormat="1" x14ac:dyDescent="0.35">
      <c r="A136" s="6"/>
      <c r="O136" s="119"/>
      <c r="Q136" s="22"/>
      <c r="S136" s="114"/>
      <c r="Y136" s="22"/>
    </row>
    <row r="137" spans="1:25" s="21" customFormat="1" x14ac:dyDescent="0.35">
      <c r="A137" s="6"/>
      <c r="O137" s="119"/>
      <c r="Q137" s="22"/>
      <c r="S137" s="114"/>
      <c r="Y137" s="22"/>
    </row>
    <row r="138" spans="1:25" s="21" customFormat="1" x14ac:dyDescent="0.35">
      <c r="A138" s="6"/>
      <c r="O138" s="119"/>
      <c r="Q138" s="22"/>
      <c r="S138" s="114"/>
      <c r="Y138" s="22"/>
    </row>
    <row r="139" spans="1:25" s="21" customFormat="1" x14ac:dyDescent="0.35">
      <c r="A139" s="6"/>
      <c r="O139" s="119"/>
      <c r="Q139" s="22"/>
      <c r="S139" s="114"/>
      <c r="Y139" s="22"/>
    </row>
    <row r="140" spans="1:25" s="21" customFormat="1" x14ac:dyDescent="0.35">
      <c r="A140" s="6"/>
      <c r="O140" s="119"/>
      <c r="Q140" s="22"/>
      <c r="S140" s="114"/>
      <c r="Y140" s="22"/>
    </row>
    <row r="141" spans="1:25" s="21" customFormat="1" x14ac:dyDescent="0.35">
      <c r="A141" s="6"/>
      <c r="O141" s="119"/>
      <c r="Q141" s="22"/>
      <c r="S141" s="114"/>
      <c r="Y141" s="22"/>
    </row>
    <row r="142" spans="1:25" s="21" customFormat="1" x14ac:dyDescent="0.35">
      <c r="A142" s="6"/>
      <c r="O142" s="119"/>
      <c r="Q142" s="22"/>
      <c r="S142" s="114"/>
      <c r="Y142" s="22"/>
    </row>
    <row r="143" spans="1:25" s="21" customFormat="1" x14ac:dyDescent="0.35">
      <c r="A143" s="6"/>
      <c r="O143" s="119"/>
      <c r="Q143" s="22"/>
      <c r="S143" s="114"/>
      <c r="Y143" s="22"/>
    </row>
    <row r="144" spans="1:25" s="21" customFormat="1" x14ac:dyDescent="0.35">
      <c r="A144" s="6"/>
      <c r="O144" s="119"/>
      <c r="Q144" s="22"/>
      <c r="S144" s="114"/>
      <c r="Y144" s="22"/>
    </row>
    <row r="145" spans="1:25" s="21" customFormat="1" x14ac:dyDescent="0.35">
      <c r="A145" s="6"/>
      <c r="O145" s="119"/>
      <c r="Q145" s="22"/>
      <c r="S145" s="114"/>
      <c r="Y145" s="22"/>
    </row>
    <row r="146" spans="1:25" s="21" customFormat="1" x14ac:dyDescent="0.35">
      <c r="A146" s="6"/>
      <c r="O146" s="119"/>
      <c r="Q146" s="22"/>
      <c r="S146" s="114"/>
      <c r="Y146" s="22"/>
    </row>
    <row r="147" spans="1:25" s="21" customFormat="1" x14ac:dyDescent="0.35">
      <c r="A147" s="6"/>
      <c r="O147" s="119"/>
      <c r="Q147" s="22"/>
      <c r="S147" s="114"/>
      <c r="Y147" s="22"/>
    </row>
    <row r="148" spans="1:25" s="21" customFormat="1" x14ac:dyDescent="0.35">
      <c r="A148" s="6"/>
      <c r="O148" s="119"/>
      <c r="Q148" s="22"/>
      <c r="S148" s="114"/>
      <c r="Y148" s="22"/>
    </row>
    <row r="149" spans="1:25" s="21" customFormat="1" x14ac:dyDescent="0.35">
      <c r="A149" s="6"/>
      <c r="O149" s="119"/>
      <c r="Q149" s="22"/>
      <c r="S149" s="114"/>
      <c r="Y149" s="22"/>
    </row>
    <row r="150" spans="1:25" s="21" customFormat="1" x14ac:dyDescent="0.35">
      <c r="A150" s="6"/>
      <c r="O150" s="119"/>
      <c r="Q150" s="22"/>
      <c r="S150" s="114"/>
      <c r="Y150" s="22"/>
    </row>
    <row r="151" spans="1:25" s="21" customFormat="1" x14ac:dyDescent="0.35">
      <c r="A151" s="6"/>
      <c r="O151" s="119"/>
      <c r="Q151" s="22"/>
      <c r="S151" s="114"/>
      <c r="Y151" s="22"/>
    </row>
    <row r="152" spans="1:25" s="21" customFormat="1" x14ac:dyDescent="0.35">
      <c r="A152" s="6"/>
      <c r="O152" s="119"/>
      <c r="Q152" s="22"/>
      <c r="S152" s="114"/>
      <c r="Y152" s="22"/>
    </row>
    <row r="153" spans="1:25" s="21" customFormat="1" x14ac:dyDescent="0.35">
      <c r="A153" s="6"/>
      <c r="O153" s="119"/>
      <c r="Q153" s="22"/>
      <c r="S153" s="114"/>
      <c r="Y153" s="22"/>
    </row>
    <row r="154" spans="1:25" s="21" customFormat="1" x14ac:dyDescent="0.35">
      <c r="A154" s="6"/>
      <c r="O154" s="119"/>
      <c r="Q154" s="22"/>
      <c r="S154" s="114"/>
      <c r="Y154" s="22"/>
    </row>
    <row r="155" spans="1:25" s="21" customFormat="1" x14ac:dyDescent="0.35">
      <c r="A155" s="6"/>
      <c r="O155" s="119"/>
      <c r="Q155" s="22"/>
      <c r="S155" s="114"/>
      <c r="Y155" s="22"/>
    </row>
    <row r="156" spans="1:25" s="21" customFormat="1" x14ac:dyDescent="0.35">
      <c r="A156" s="6"/>
      <c r="O156" s="119"/>
      <c r="Q156" s="22"/>
      <c r="S156" s="114"/>
      <c r="Y156" s="22"/>
    </row>
    <row r="157" spans="1:25" s="21" customFormat="1" x14ac:dyDescent="0.35">
      <c r="A157" s="6"/>
      <c r="O157" s="119"/>
      <c r="Q157" s="22"/>
      <c r="S157" s="114"/>
      <c r="Y157" s="22"/>
    </row>
    <row r="158" spans="1:25" s="21" customFormat="1" x14ac:dyDescent="0.35">
      <c r="A158" s="6"/>
      <c r="O158" s="119"/>
      <c r="Q158" s="22"/>
      <c r="S158" s="114"/>
      <c r="Y158" s="22"/>
    </row>
    <row r="159" spans="1:25" s="21" customFormat="1" x14ac:dyDescent="0.35">
      <c r="A159" s="6"/>
      <c r="O159" s="119"/>
      <c r="Q159" s="22"/>
      <c r="S159" s="114"/>
      <c r="Y159" s="22"/>
    </row>
    <row r="160" spans="1:25" s="21" customFormat="1" x14ac:dyDescent="0.35">
      <c r="A160" s="6"/>
      <c r="O160" s="119"/>
      <c r="Q160" s="22"/>
      <c r="S160" s="114"/>
      <c r="Y160" s="22"/>
    </row>
    <row r="161" spans="1:25" s="21" customFormat="1" x14ac:dyDescent="0.35">
      <c r="A161" s="6"/>
      <c r="O161" s="119"/>
      <c r="Q161" s="22"/>
      <c r="S161" s="114"/>
      <c r="Y161" s="22"/>
    </row>
    <row r="162" spans="1:25" s="21" customFormat="1" x14ac:dyDescent="0.35">
      <c r="A162" s="6"/>
      <c r="O162" s="119"/>
      <c r="Q162" s="22"/>
      <c r="S162" s="114"/>
      <c r="Y162" s="22"/>
    </row>
    <row r="163" spans="1:25" s="21" customFormat="1" x14ac:dyDescent="0.35">
      <c r="A163" s="6"/>
      <c r="O163" s="119"/>
      <c r="Q163" s="22"/>
      <c r="S163" s="114"/>
      <c r="Y163" s="22"/>
    </row>
    <row r="164" spans="1:25" s="21" customFormat="1" x14ac:dyDescent="0.35">
      <c r="A164" s="6"/>
      <c r="O164" s="119"/>
      <c r="Q164" s="22"/>
      <c r="S164" s="114"/>
      <c r="Y164" s="22"/>
    </row>
    <row r="165" spans="1:25" s="21" customFormat="1" x14ac:dyDescent="0.35">
      <c r="A165" s="6"/>
      <c r="O165" s="119"/>
      <c r="Q165" s="22"/>
      <c r="S165" s="114"/>
      <c r="Y165" s="22"/>
    </row>
    <row r="166" spans="1:25" s="21" customFormat="1" x14ac:dyDescent="0.35">
      <c r="A166" s="6"/>
      <c r="O166" s="119"/>
      <c r="Q166" s="22"/>
      <c r="S166" s="114"/>
      <c r="Y166" s="22"/>
    </row>
    <row r="167" spans="1:25" s="21" customFormat="1" x14ac:dyDescent="0.35">
      <c r="A167" s="6"/>
      <c r="O167" s="119"/>
      <c r="Q167" s="22"/>
      <c r="S167" s="114"/>
      <c r="Y167" s="22"/>
    </row>
    <row r="168" spans="1:25" s="21" customFormat="1" x14ac:dyDescent="0.35">
      <c r="A168" s="6"/>
      <c r="O168" s="119"/>
      <c r="Q168" s="22"/>
      <c r="S168" s="114"/>
      <c r="Y168" s="22"/>
    </row>
    <row r="169" spans="1:25" s="21" customFormat="1" x14ac:dyDescent="0.35">
      <c r="A169" s="6"/>
      <c r="O169" s="119"/>
      <c r="Q169" s="22"/>
      <c r="S169" s="114"/>
      <c r="Y169" s="22"/>
    </row>
    <row r="170" spans="1:25" s="21" customFormat="1" x14ac:dyDescent="0.35">
      <c r="A170" s="6"/>
      <c r="O170" s="119"/>
      <c r="Q170" s="22"/>
      <c r="S170" s="114"/>
      <c r="Y170" s="22"/>
    </row>
    <row r="171" spans="1:25" s="21" customFormat="1" x14ac:dyDescent="0.35">
      <c r="A171" s="6"/>
      <c r="O171" s="119"/>
      <c r="Q171" s="22"/>
      <c r="S171" s="114"/>
      <c r="Y171" s="22"/>
    </row>
    <row r="172" spans="1:25" s="21" customFormat="1" x14ac:dyDescent="0.35">
      <c r="A172" s="6"/>
      <c r="O172" s="119"/>
      <c r="Q172" s="22"/>
      <c r="S172" s="114"/>
      <c r="Y172" s="22"/>
    </row>
    <row r="173" spans="1:25" s="21" customFormat="1" x14ac:dyDescent="0.35">
      <c r="A173" s="6"/>
      <c r="O173" s="119"/>
      <c r="Q173" s="22"/>
      <c r="S173" s="114"/>
      <c r="Y173" s="22"/>
    </row>
    <row r="174" spans="1:25" s="21" customFormat="1" x14ac:dyDescent="0.35">
      <c r="A174" s="6"/>
      <c r="O174" s="119"/>
      <c r="Q174" s="22"/>
      <c r="S174" s="114"/>
      <c r="Y174" s="22"/>
    </row>
    <row r="175" spans="1:25" s="21" customFormat="1" x14ac:dyDescent="0.35">
      <c r="A175" s="6"/>
      <c r="O175" s="119"/>
      <c r="Q175" s="22"/>
      <c r="S175" s="114"/>
      <c r="Y175" s="22"/>
    </row>
    <row r="176" spans="1:25" s="21" customFormat="1" x14ac:dyDescent="0.35">
      <c r="A176" s="6"/>
      <c r="O176" s="119"/>
      <c r="Q176" s="22"/>
      <c r="S176" s="114"/>
      <c r="Y176" s="22"/>
    </row>
    <row r="177" spans="1:25" s="21" customFormat="1" x14ac:dyDescent="0.35">
      <c r="A177" s="6"/>
      <c r="O177" s="119"/>
      <c r="Q177" s="22"/>
      <c r="S177" s="114"/>
      <c r="Y177" s="22"/>
    </row>
    <row r="178" spans="1:25" s="21" customFormat="1" x14ac:dyDescent="0.35">
      <c r="A178" s="6"/>
      <c r="O178" s="119"/>
      <c r="Q178" s="22"/>
      <c r="S178" s="114"/>
      <c r="Y178" s="22"/>
    </row>
    <row r="179" spans="1:25" s="21" customFormat="1" x14ac:dyDescent="0.35">
      <c r="A179" s="6"/>
      <c r="O179" s="119"/>
      <c r="Q179" s="22"/>
      <c r="S179" s="114"/>
      <c r="Y179" s="22"/>
    </row>
    <row r="180" spans="1:25" s="21" customFormat="1" x14ac:dyDescent="0.35">
      <c r="A180" s="6"/>
      <c r="O180" s="119"/>
      <c r="Q180" s="22"/>
      <c r="S180" s="114"/>
      <c r="Y180" s="22"/>
    </row>
    <row r="181" spans="1:25" s="21" customFormat="1" x14ac:dyDescent="0.35">
      <c r="A181" s="6"/>
      <c r="O181" s="119"/>
      <c r="Q181" s="22"/>
      <c r="S181" s="114"/>
      <c r="Y181" s="22"/>
    </row>
    <row r="182" spans="1:25" s="21" customFormat="1" x14ac:dyDescent="0.35">
      <c r="A182" s="6"/>
      <c r="O182" s="119"/>
      <c r="Q182" s="22"/>
      <c r="S182" s="114"/>
      <c r="Y182" s="22"/>
    </row>
    <row r="183" spans="1:25" s="21" customFormat="1" x14ac:dyDescent="0.35">
      <c r="A183" s="6"/>
      <c r="O183" s="119"/>
      <c r="Q183" s="22"/>
      <c r="S183" s="114"/>
      <c r="Y183" s="22"/>
    </row>
    <row r="184" spans="1:25" s="21" customFormat="1" x14ac:dyDescent="0.35">
      <c r="A184" s="6"/>
      <c r="O184" s="119"/>
      <c r="Q184" s="22"/>
      <c r="S184" s="114"/>
      <c r="Y184" s="22"/>
    </row>
    <row r="185" spans="1:25" s="21" customFormat="1" x14ac:dyDescent="0.35">
      <c r="A185" s="6"/>
      <c r="O185" s="119"/>
      <c r="Q185" s="22"/>
      <c r="S185" s="114"/>
      <c r="Y185" s="22"/>
    </row>
    <row r="186" spans="1:25" s="21" customFormat="1" x14ac:dyDescent="0.35">
      <c r="A186" s="6"/>
      <c r="O186" s="119"/>
      <c r="Q186" s="22"/>
      <c r="S186" s="114"/>
      <c r="Y186" s="22"/>
    </row>
    <row r="187" spans="1:25" s="21" customFormat="1" x14ac:dyDescent="0.35">
      <c r="A187" s="6"/>
      <c r="O187" s="119"/>
      <c r="Q187" s="22"/>
      <c r="S187" s="114"/>
      <c r="Y187" s="22"/>
    </row>
    <row r="188" spans="1:25" s="21" customFormat="1" x14ac:dyDescent="0.35">
      <c r="A188" s="6"/>
      <c r="O188" s="119"/>
      <c r="Q188" s="22"/>
      <c r="S188" s="114"/>
      <c r="Y188" s="22"/>
    </row>
    <row r="189" spans="1:25" s="21" customFormat="1" x14ac:dyDescent="0.35">
      <c r="A189" s="6"/>
      <c r="O189" s="119"/>
      <c r="Q189" s="22"/>
      <c r="S189" s="114"/>
      <c r="Y189" s="22"/>
    </row>
    <row r="190" spans="1:25" s="21" customFormat="1" x14ac:dyDescent="0.35">
      <c r="A190" s="6"/>
      <c r="O190" s="119"/>
      <c r="Q190" s="22"/>
      <c r="S190" s="114"/>
      <c r="Y190" s="22"/>
    </row>
    <row r="191" spans="1:25" s="21" customFormat="1" x14ac:dyDescent="0.35">
      <c r="A191" s="6"/>
      <c r="O191" s="119"/>
      <c r="Q191" s="22"/>
      <c r="S191" s="114"/>
      <c r="Y191" s="22"/>
    </row>
    <row r="192" spans="1:25" s="21" customFormat="1" x14ac:dyDescent="0.35">
      <c r="A192" s="6"/>
      <c r="O192" s="119"/>
      <c r="Q192" s="22"/>
      <c r="S192" s="114"/>
      <c r="Y192" s="22"/>
    </row>
    <row r="193" spans="1:25" s="21" customFormat="1" x14ac:dyDescent="0.35">
      <c r="A193" s="6"/>
      <c r="O193" s="119"/>
      <c r="Q193" s="22"/>
      <c r="S193" s="114"/>
      <c r="Y193" s="22"/>
    </row>
    <row r="194" spans="1:25" s="21" customFormat="1" x14ac:dyDescent="0.35">
      <c r="A194" s="6"/>
      <c r="O194" s="119"/>
      <c r="Q194" s="22"/>
      <c r="S194" s="114"/>
      <c r="Y194" s="22"/>
    </row>
    <row r="195" spans="1:25" s="21" customFormat="1" x14ac:dyDescent="0.35">
      <c r="A195" s="6"/>
      <c r="O195" s="119"/>
      <c r="Q195" s="22"/>
      <c r="S195" s="114"/>
      <c r="Y195" s="22"/>
    </row>
    <row r="196" spans="1:25" s="21" customFormat="1" x14ac:dyDescent="0.35">
      <c r="A196" s="6"/>
      <c r="O196" s="119"/>
      <c r="Q196" s="22"/>
      <c r="S196" s="114"/>
      <c r="Y196" s="22"/>
    </row>
    <row r="197" spans="1:25" s="21" customFormat="1" x14ac:dyDescent="0.35">
      <c r="A197" s="6"/>
      <c r="O197" s="119"/>
      <c r="Q197" s="22"/>
      <c r="S197" s="114"/>
      <c r="Y197" s="22"/>
    </row>
    <row r="198" spans="1:25" s="21" customFormat="1" x14ac:dyDescent="0.35">
      <c r="A198" s="6"/>
      <c r="O198" s="119"/>
      <c r="Q198" s="22"/>
      <c r="S198" s="114"/>
      <c r="Y198" s="22"/>
    </row>
    <row r="199" spans="1:25" s="21" customFormat="1" x14ac:dyDescent="0.35">
      <c r="A199" s="6"/>
      <c r="O199" s="119"/>
      <c r="Q199" s="22"/>
      <c r="S199" s="114"/>
      <c r="Y199" s="22"/>
    </row>
    <row r="200" spans="1:25" s="21" customFormat="1" x14ac:dyDescent="0.35">
      <c r="A200" s="6"/>
      <c r="O200" s="119"/>
      <c r="Q200" s="22"/>
      <c r="S200" s="114"/>
      <c r="Y200" s="22"/>
    </row>
    <row r="201" spans="1:25" s="21" customFormat="1" x14ac:dyDescent="0.35">
      <c r="A201" s="6"/>
      <c r="O201" s="119"/>
      <c r="Q201" s="22"/>
      <c r="S201" s="114"/>
      <c r="Y201" s="22"/>
    </row>
    <row r="202" spans="1:25" s="21" customFormat="1" x14ac:dyDescent="0.35">
      <c r="A202" s="6"/>
      <c r="O202" s="119"/>
      <c r="Q202" s="22"/>
      <c r="S202" s="114"/>
      <c r="Y202" s="22"/>
    </row>
    <row r="203" spans="1:25" s="21" customFormat="1" x14ac:dyDescent="0.35">
      <c r="A203" s="6"/>
      <c r="O203" s="119"/>
      <c r="Q203" s="22"/>
      <c r="S203" s="114"/>
      <c r="Y203" s="22"/>
    </row>
    <row r="204" spans="1:25" s="21" customFormat="1" x14ac:dyDescent="0.35">
      <c r="A204" s="6"/>
      <c r="O204" s="119"/>
      <c r="Q204" s="22"/>
      <c r="S204" s="114"/>
      <c r="Y204" s="22"/>
    </row>
    <row r="205" spans="1:25" s="21" customFormat="1" x14ac:dyDescent="0.35">
      <c r="A205" s="6"/>
      <c r="O205" s="119"/>
      <c r="Q205" s="22"/>
      <c r="S205" s="114"/>
      <c r="Y205" s="22"/>
    </row>
    <row r="206" spans="1:25" s="21" customFormat="1" x14ac:dyDescent="0.35">
      <c r="A206" s="6"/>
      <c r="O206" s="119"/>
      <c r="Q206" s="22"/>
      <c r="S206" s="114"/>
      <c r="Y206" s="22"/>
    </row>
    <row r="207" spans="1:25" s="21" customFormat="1" x14ac:dyDescent="0.35">
      <c r="A207" s="6"/>
      <c r="O207" s="119"/>
      <c r="Q207" s="22"/>
      <c r="S207" s="114"/>
      <c r="Y207" s="22"/>
    </row>
    <row r="208" spans="1:25" s="21" customFormat="1" x14ac:dyDescent="0.35">
      <c r="A208" s="6"/>
      <c r="O208" s="119"/>
      <c r="Q208" s="22"/>
      <c r="S208" s="114"/>
      <c r="Y208" s="22"/>
    </row>
    <row r="209" spans="1:25" s="21" customFormat="1" x14ac:dyDescent="0.35">
      <c r="A209" s="6"/>
      <c r="O209" s="119"/>
      <c r="Q209" s="22"/>
      <c r="S209" s="114"/>
      <c r="Y209" s="22"/>
    </row>
    <row r="210" spans="1:25" s="21" customFormat="1" x14ac:dyDescent="0.35">
      <c r="A210" s="6"/>
      <c r="O210" s="119"/>
      <c r="Q210" s="22"/>
      <c r="S210" s="114"/>
      <c r="Y210" s="22"/>
    </row>
    <row r="211" spans="1:25" s="21" customFormat="1" x14ac:dyDescent="0.35">
      <c r="A211" s="6"/>
      <c r="O211" s="119"/>
      <c r="Q211" s="22"/>
      <c r="S211" s="114"/>
      <c r="Y211" s="22"/>
    </row>
    <row r="212" spans="1:25" s="21" customFormat="1" x14ac:dyDescent="0.35">
      <c r="A212" s="6"/>
      <c r="O212" s="119"/>
      <c r="Q212" s="22"/>
      <c r="S212" s="114"/>
      <c r="Y212" s="22"/>
    </row>
    <row r="213" spans="1:25" s="21" customFormat="1" x14ac:dyDescent="0.35">
      <c r="A213" s="6"/>
      <c r="O213" s="119"/>
      <c r="Q213" s="22"/>
      <c r="S213" s="114"/>
      <c r="Y213" s="22"/>
    </row>
    <row r="214" spans="1:25" s="21" customFormat="1" x14ac:dyDescent="0.35">
      <c r="A214" s="6"/>
      <c r="O214" s="119"/>
      <c r="Q214" s="22"/>
      <c r="S214" s="114"/>
      <c r="Y214" s="22"/>
    </row>
    <row r="215" spans="1:25" s="21" customFormat="1" x14ac:dyDescent="0.35">
      <c r="A215" s="6"/>
      <c r="O215" s="119"/>
      <c r="Q215" s="22"/>
      <c r="S215" s="114"/>
      <c r="Y215" s="22"/>
    </row>
    <row r="216" spans="1:25" s="21" customFormat="1" x14ac:dyDescent="0.35">
      <c r="A216" s="6"/>
      <c r="O216" s="119"/>
      <c r="Q216" s="22"/>
      <c r="S216" s="114"/>
      <c r="Y216" s="22"/>
    </row>
    <row r="217" spans="1:25" s="21" customFormat="1" x14ac:dyDescent="0.35">
      <c r="A217" s="6"/>
      <c r="O217" s="119"/>
      <c r="Q217" s="22"/>
      <c r="S217" s="114"/>
      <c r="Y217" s="22"/>
    </row>
    <row r="218" spans="1:25" s="21" customFormat="1" x14ac:dyDescent="0.35">
      <c r="A218" s="6"/>
      <c r="O218" s="119"/>
      <c r="Q218" s="22"/>
      <c r="S218" s="114"/>
      <c r="Y218" s="22"/>
    </row>
    <row r="219" spans="1:25" s="21" customFormat="1" x14ac:dyDescent="0.35">
      <c r="A219" s="6"/>
      <c r="O219" s="119"/>
      <c r="Q219" s="22"/>
      <c r="S219" s="114"/>
      <c r="Y219" s="22"/>
    </row>
    <row r="220" spans="1:25" s="21" customFormat="1" x14ac:dyDescent="0.35">
      <c r="A220" s="6"/>
      <c r="O220" s="119"/>
      <c r="Q220" s="22"/>
      <c r="S220" s="114"/>
      <c r="Y220" s="22"/>
    </row>
    <row r="221" spans="1:25" s="21" customFormat="1" x14ac:dyDescent="0.35">
      <c r="A221" s="6"/>
      <c r="O221" s="119"/>
      <c r="Q221" s="22"/>
      <c r="S221" s="114"/>
      <c r="Y221" s="22"/>
    </row>
    <row r="222" spans="1:25" s="21" customFormat="1" x14ac:dyDescent="0.35">
      <c r="A222" s="6"/>
      <c r="O222" s="119"/>
      <c r="Q222" s="22"/>
      <c r="S222" s="114"/>
      <c r="Y222" s="22"/>
    </row>
    <row r="223" spans="1:25" s="21" customFormat="1" x14ac:dyDescent="0.35">
      <c r="A223" s="6"/>
      <c r="O223" s="119"/>
      <c r="Q223" s="22"/>
      <c r="S223" s="114"/>
      <c r="Y223" s="22"/>
    </row>
    <row r="224" spans="1:25" s="21" customFormat="1" x14ac:dyDescent="0.35">
      <c r="A224" s="6"/>
      <c r="O224" s="119"/>
      <c r="Q224" s="22"/>
      <c r="S224" s="114"/>
      <c r="Y224" s="22"/>
    </row>
    <row r="225" spans="1:25" s="21" customFormat="1" x14ac:dyDescent="0.35">
      <c r="A225" s="6"/>
      <c r="O225" s="119"/>
      <c r="Q225" s="22"/>
      <c r="S225" s="114"/>
      <c r="Y225" s="22"/>
    </row>
    <row r="226" spans="1:25" s="21" customFormat="1" x14ac:dyDescent="0.35">
      <c r="A226" s="6"/>
      <c r="O226" s="119"/>
      <c r="Q226" s="22"/>
      <c r="S226" s="114"/>
      <c r="Y226" s="22"/>
    </row>
    <row r="227" spans="1:25" s="21" customFormat="1" x14ac:dyDescent="0.35">
      <c r="A227" s="6"/>
      <c r="O227" s="119"/>
      <c r="Q227" s="22"/>
      <c r="S227" s="114"/>
      <c r="Y227" s="22"/>
    </row>
    <row r="228" spans="1:25" s="21" customFormat="1" x14ac:dyDescent="0.35">
      <c r="A228" s="6"/>
      <c r="O228" s="119"/>
      <c r="Q228" s="22"/>
      <c r="S228" s="114"/>
      <c r="Y228" s="22"/>
    </row>
    <row r="229" spans="1:25" s="21" customFormat="1" x14ac:dyDescent="0.35">
      <c r="A229" s="6"/>
      <c r="O229" s="119"/>
      <c r="Q229" s="22"/>
      <c r="S229" s="114"/>
      <c r="Y229" s="22"/>
    </row>
    <row r="230" spans="1:25" s="21" customFormat="1" x14ac:dyDescent="0.35">
      <c r="A230" s="6"/>
      <c r="O230" s="119"/>
      <c r="Q230" s="22"/>
      <c r="S230" s="114"/>
      <c r="Y230" s="22"/>
    </row>
    <row r="231" spans="1:25" s="21" customFormat="1" x14ac:dyDescent="0.35">
      <c r="A231" s="6"/>
      <c r="O231" s="119"/>
      <c r="Q231" s="22"/>
      <c r="S231" s="114"/>
      <c r="Y231" s="22"/>
    </row>
    <row r="232" spans="1:25" s="21" customFormat="1" x14ac:dyDescent="0.35">
      <c r="A232" s="6"/>
      <c r="O232" s="119"/>
      <c r="Q232" s="22"/>
      <c r="S232" s="114"/>
      <c r="Y232" s="22"/>
    </row>
    <row r="233" spans="1:25" s="21" customFormat="1" x14ac:dyDescent="0.35">
      <c r="A233" s="6"/>
      <c r="O233" s="119"/>
      <c r="Q233" s="22"/>
      <c r="S233" s="114"/>
      <c r="Y233" s="22"/>
    </row>
    <row r="234" spans="1:25" s="21" customFormat="1" x14ac:dyDescent="0.35">
      <c r="A234" s="6"/>
      <c r="O234" s="119"/>
      <c r="Q234" s="22"/>
      <c r="S234" s="114"/>
      <c r="Y234" s="22"/>
    </row>
    <row r="235" spans="1:25" s="21" customFormat="1" x14ac:dyDescent="0.35">
      <c r="A235" s="6"/>
      <c r="O235" s="119"/>
      <c r="Q235" s="22"/>
      <c r="S235" s="114"/>
      <c r="Y235" s="22"/>
    </row>
    <row r="236" spans="1:25" s="21" customFormat="1" x14ac:dyDescent="0.35">
      <c r="A236" s="6"/>
      <c r="O236" s="119"/>
      <c r="Q236" s="22"/>
      <c r="S236" s="114"/>
      <c r="Y236" s="22"/>
    </row>
    <row r="237" spans="1:25" s="21" customFormat="1" x14ac:dyDescent="0.35">
      <c r="A237" s="6"/>
      <c r="O237" s="119"/>
      <c r="Q237" s="22"/>
      <c r="S237" s="114"/>
      <c r="Y237" s="22"/>
    </row>
    <row r="238" spans="1:25" s="21" customFormat="1" x14ac:dyDescent="0.35">
      <c r="A238" s="6"/>
      <c r="O238" s="119"/>
      <c r="Q238" s="22"/>
      <c r="S238" s="114"/>
      <c r="Y238" s="22"/>
    </row>
    <row r="239" spans="1:25" s="21" customFormat="1" x14ac:dyDescent="0.35">
      <c r="A239" s="6"/>
      <c r="O239" s="119"/>
      <c r="Q239" s="22"/>
      <c r="S239" s="114"/>
      <c r="Y239" s="22"/>
    </row>
    <row r="240" spans="1:25" s="21" customFormat="1" x14ac:dyDescent="0.35">
      <c r="A240" s="6"/>
      <c r="O240" s="119"/>
      <c r="Q240" s="22"/>
      <c r="S240" s="114"/>
      <c r="Y240" s="22"/>
    </row>
    <row r="241" spans="1:25" s="21" customFormat="1" x14ac:dyDescent="0.35">
      <c r="A241" s="6"/>
      <c r="O241" s="119"/>
      <c r="Q241" s="22"/>
      <c r="S241" s="114"/>
      <c r="Y241" s="22"/>
    </row>
    <row r="242" spans="1:25" s="21" customFormat="1" x14ac:dyDescent="0.35">
      <c r="A242" s="6"/>
      <c r="O242" s="119"/>
      <c r="Q242" s="22"/>
      <c r="S242" s="114"/>
      <c r="Y242" s="22"/>
    </row>
    <row r="243" spans="1:25" s="21" customFormat="1" x14ac:dyDescent="0.35">
      <c r="A243" s="6"/>
      <c r="O243" s="119"/>
      <c r="Q243" s="22"/>
      <c r="S243" s="114"/>
      <c r="Y243" s="22"/>
    </row>
    <row r="244" spans="1:25" s="21" customFormat="1" x14ac:dyDescent="0.35">
      <c r="A244" s="6"/>
      <c r="O244" s="119"/>
      <c r="Q244" s="22"/>
      <c r="S244" s="114"/>
      <c r="Y244" s="22"/>
    </row>
    <row r="245" spans="1:25" s="21" customFormat="1" x14ac:dyDescent="0.35">
      <c r="A245" s="6"/>
      <c r="O245" s="119"/>
      <c r="Q245" s="22"/>
      <c r="S245" s="114"/>
      <c r="Y245" s="22"/>
    </row>
    <row r="246" spans="1:25" s="21" customFormat="1" x14ac:dyDescent="0.35">
      <c r="A246" s="6"/>
      <c r="O246" s="119"/>
      <c r="Q246" s="22"/>
      <c r="S246" s="114"/>
      <c r="Y246" s="22"/>
    </row>
    <row r="247" spans="1:25" s="21" customFormat="1" x14ac:dyDescent="0.35">
      <c r="A247" s="6"/>
      <c r="O247" s="119"/>
      <c r="Q247" s="22"/>
      <c r="S247" s="114"/>
      <c r="Y247" s="22"/>
    </row>
    <row r="248" spans="1:25" s="21" customFormat="1" x14ac:dyDescent="0.35">
      <c r="A248" s="6"/>
      <c r="O248" s="119"/>
      <c r="Q248" s="22"/>
      <c r="S248" s="114"/>
      <c r="Y248" s="22"/>
    </row>
    <row r="249" spans="1:25" s="21" customFormat="1" x14ac:dyDescent="0.35">
      <c r="A249" s="6"/>
      <c r="O249" s="119"/>
      <c r="Q249" s="22"/>
      <c r="S249" s="114"/>
      <c r="Y249" s="22"/>
    </row>
    <row r="250" spans="1:25" s="21" customFormat="1" x14ac:dyDescent="0.35">
      <c r="A250" s="6"/>
      <c r="O250" s="119"/>
      <c r="Q250" s="22"/>
      <c r="S250" s="114"/>
      <c r="Y250" s="22"/>
    </row>
    <row r="251" spans="1:25" s="21" customFormat="1" x14ac:dyDescent="0.35">
      <c r="A251" s="6"/>
      <c r="O251" s="119"/>
      <c r="Q251" s="22"/>
      <c r="S251" s="114"/>
      <c r="Y251" s="22"/>
    </row>
    <row r="252" spans="1:25" s="21" customFormat="1" x14ac:dyDescent="0.35">
      <c r="A252" s="6"/>
      <c r="O252" s="119"/>
      <c r="Q252" s="22"/>
      <c r="S252" s="114"/>
      <c r="Y252" s="22"/>
    </row>
    <row r="253" spans="1:25" s="21" customFormat="1" x14ac:dyDescent="0.35">
      <c r="A253" s="6"/>
      <c r="O253" s="119"/>
      <c r="Q253" s="22"/>
      <c r="S253" s="114"/>
      <c r="Y253" s="22"/>
    </row>
    <row r="254" spans="1:25" s="21" customFormat="1" x14ac:dyDescent="0.35">
      <c r="A254" s="6"/>
      <c r="O254" s="119"/>
      <c r="Q254" s="22"/>
      <c r="S254" s="114"/>
      <c r="Y254" s="22"/>
    </row>
    <row r="255" spans="1:25" s="21" customFormat="1" x14ac:dyDescent="0.35">
      <c r="A255" s="6"/>
      <c r="O255" s="119"/>
      <c r="Q255" s="22"/>
      <c r="S255" s="114"/>
      <c r="Y255" s="22"/>
    </row>
    <row r="256" spans="1:25" s="21" customFormat="1" x14ac:dyDescent="0.35">
      <c r="A256" s="6"/>
      <c r="O256" s="119"/>
      <c r="Q256" s="22"/>
      <c r="S256" s="114"/>
      <c r="Y256" s="22"/>
    </row>
    <row r="257" spans="1:25" s="21" customFormat="1" x14ac:dyDescent="0.35">
      <c r="A257" s="6"/>
      <c r="O257" s="119"/>
      <c r="Q257" s="22"/>
      <c r="S257" s="114"/>
      <c r="Y257" s="22"/>
    </row>
    <row r="258" spans="1:25" s="21" customFormat="1" x14ac:dyDescent="0.35">
      <c r="A258" s="6"/>
      <c r="O258" s="119"/>
      <c r="Q258" s="22"/>
      <c r="S258" s="114"/>
      <c r="Y258" s="22"/>
    </row>
    <row r="259" spans="1:25" s="21" customFormat="1" x14ac:dyDescent="0.35">
      <c r="A259" s="6"/>
      <c r="O259" s="119"/>
      <c r="Q259" s="22"/>
      <c r="S259" s="114"/>
      <c r="Y259" s="22"/>
    </row>
    <row r="260" spans="1:25" s="21" customFormat="1" x14ac:dyDescent="0.35">
      <c r="A260" s="6"/>
      <c r="O260" s="119"/>
      <c r="Q260" s="22"/>
      <c r="S260" s="114"/>
      <c r="Y260" s="22"/>
    </row>
    <row r="261" spans="1:25" s="21" customFormat="1" x14ac:dyDescent="0.35">
      <c r="A261" s="6"/>
      <c r="O261" s="119"/>
      <c r="Q261" s="22"/>
      <c r="S261" s="114"/>
      <c r="Y261" s="22"/>
    </row>
    <row r="262" spans="1:25" s="21" customFormat="1" x14ac:dyDescent="0.35">
      <c r="A262" s="6"/>
      <c r="O262" s="119"/>
      <c r="Q262" s="22"/>
      <c r="S262" s="114"/>
      <c r="Y262" s="22"/>
    </row>
    <row r="263" spans="1:25" s="21" customFormat="1" x14ac:dyDescent="0.35">
      <c r="A263" s="6"/>
      <c r="O263" s="119"/>
      <c r="Q263" s="22"/>
      <c r="S263" s="114"/>
      <c r="Y263" s="22"/>
    </row>
    <row r="264" spans="1:25" s="21" customFormat="1" x14ac:dyDescent="0.35">
      <c r="A264" s="6"/>
      <c r="O264" s="119"/>
      <c r="Q264" s="22"/>
      <c r="S264" s="114"/>
      <c r="Y264" s="22"/>
    </row>
    <row r="265" spans="1:25" s="21" customFormat="1" x14ac:dyDescent="0.35">
      <c r="A265" s="6"/>
      <c r="O265" s="119"/>
      <c r="Q265" s="22"/>
      <c r="S265" s="114"/>
      <c r="Y265" s="22"/>
    </row>
    <row r="266" spans="1:25" s="21" customFormat="1" x14ac:dyDescent="0.35">
      <c r="A266" s="6"/>
      <c r="O266" s="119"/>
      <c r="Q266" s="22"/>
      <c r="S266" s="114"/>
      <c r="Y266" s="22"/>
    </row>
    <row r="267" spans="1:25" s="21" customFormat="1" x14ac:dyDescent="0.35">
      <c r="A267" s="6"/>
      <c r="O267" s="119"/>
      <c r="Q267" s="22"/>
      <c r="S267" s="114"/>
      <c r="Y267" s="22"/>
    </row>
    <row r="268" spans="1:25" s="21" customFormat="1" x14ac:dyDescent="0.35">
      <c r="A268" s="6"/>
      <c r="O268" s="119"/>
      <c r="Q268" s="22"/>
      <c r="S268" s="114"/>
      <c r="Y268" s="22"/>
    </row>
    <row r="269" spans="1:25" s="21" customFormat="1" x14ac:dyDescent="0.35">
      <c r="A269" s="6"/>
      <c r="O269" s="119"/>
      <c r="Q269" s="22"/>
      <c r="S269" s="114"/>
      <c r="Y269" s="22"/>
    </row>
    <row r="270" spans="1:25" s="21" customFormat="1" x14ac:dyDescent="0.35">
      <c r="A270" s="6"/>
      <c r="O270" s="119"/>
      <c r="Q270" s="22"/>
      <c r="S270" s="114"/>
      <c r="Y270" s="22"/>
    </row>
    <row r="271" spans="1:25" s="21" customFormat="1" x14ac:dyDescent="0.35">
      <c r="A271" s="6"/>
      <c r="O271" s="119"/>
      <c r="Q271" s="22"/>
      <c r="S271" s="114"/>
      <c r="Y271" s="22"/>
    </row>
    <row r="272" spans="1:25" s="21" customFormat="1" x14ac:dyDescent="0.35">
      <c r="A272" s="6"/>
      <c r="O272" s="119"/>
      <c r="Q272" s="22"/>
      <c r="S272" s="114"/>
      <c r="Y272" s="22"/>
    </row>
    <row r="273" spans="1:25" s="21" customFormat="1" x14ac:dyDescent="0.35">
      <c r="A273" s="6"/>
      <c r="O273" s="119"/>
      <c r="Q273" s="22"/>
      <c r="S273" s="114"/>
      <c r="Y273" s="22"/>
    </row>
    <row r="274" spans="1:25" s="21" customFormat="1" x14ac:dyDescent="0.35">
      <c r="A274" s="6"/>
      <c r="O274" s="119"/>
      <c r="Q274" s="22"/>
      <c r="S274" s="114"/>
      <c r="Y274" s="22"/>
    </row>
    <row r="275" spans="1:25" s="21" customFormat="1" x14ac:dyDescent="0.35">
      <c r="A275" s="6"/>
      <c r="O275" s="119"/>
      <c r="Q275" s="22"/>
      <c r="S275" s="114"/>
      <c r="Y275" s="22"/>
    </row>
    <row r="276" spans="1:25" s="21" customFormat="1" x14ac:dyDescent="0.35">
      <c r="A276" s="6"/>
      <c r="O276" s="119"/>
      <c r="Q276" s="22"/>
      <c r="S276" s="114"/>
      <c r="Y276" s="22"/>
    </row>
    <row r="277" spans="1:25" s="21" customFormat="1" x14ac:dyDescent="0.35">
      <c r="A277" s="6"/>
      <c r="O277" s="119"/>
      <c r="Q277" s="22"/>
      <c r="S277" s="114"/>
      <c r="Y277" s="22"/>
    </row>
    <row r="278" spans="1:25" s="21" customFormat="1" x14ac:dyDescent="0.35">
      <c r="A278" s="6"/>
      <c r="O278" s="119"/>
      <c r="Q278" s="22"/>
      <c r="S278" s="114"/>
      <c r="Y278" s="22"/>
    </row>
    <row r="279" spans="1:25" s="21" customFormat="1" x14ac:dyDescent="0.35">
      <c r="A279" s="6"/>
      <c r="O279" s="119"/>
      <c r="Q279" s="22"/>
      <c r="S279" s="114"/>
      <c r="Y279" s="22"/>
    </row>
    <row r="280" spans="1:25" s="21" customFormat="1" x14ac:dyDescent="0.35">
      <c r="A280" s="6"/>
      <c r="O280" s="119"/>
      <c r="Q280" s="22"/>
      <c r="S280" s="114"/>
      <c r="Y280" s="22"/>
    </row>
    <row r="281" spans="1:25" s="21" customFormat="1" x14ac:dyDescent="0.35">
      <c r="A281" s="6"/>
      <c r="O281" s="119"/>
      <c r="Q281" s="22"/>
      <c r="S281" s="114"/>
      <c r="Y281" s="22"/>
    </row>
    <row r="282" spans="1:25" s="21" customFormat="1" x14ac:dyDescent="0.35">
      <c r="A282" s="6"/>
      <c r="O282" s="119"/>
      <c r="Q282" s="22"/>
      <c r="S282" s="114"/>
      <c r="Y282" s="22"/>
    </row>
    <row r="283" spans="1:25" s="21" customFormat="1" x14ac:dyDescent="0.35">
      <c r="A283" s="6"/>
      <c r="O283" s="119"/>
      <c r="Q283" s="22"/>
      <c r="S283" s="114"/>
      <c r="Y283" s="22"/>
    </row>
    <row r="284" spans="1:25" s="21" customFormat="1" x14ac:dyDescent="0.35">
      <c r="A284" s="6"/>
      <c r="O284" s="119"/>
      <c r="Q284" s="22"/>
      <c r="S284" s="114"/>
      <c r="Y284" s="22"/>
    </row>
    <row r="285" spans="1:25" s="21" customFormat="1" x14ac:dyDescent="0.35">
      <c r="A285" s="6"/>
      <c r="O285" s="119"/>
      <c r="Q285" s="22"/>
      <c r="S285" s="114"/>
      <c r="Y285" s="22"/>
    </row>
    <row r="286" spans="1:25" s="21" customFormat="1" x14ac:dyDescent="0.35">
      <c r="A286" s="6"/>
      <c r="O286" s="119"/>
      <c r="Q286" s="22"/>
      <c r="S286" s="114"/>
      <c r="Y286" s="22"/>
    </row>
    <row r="287" spans="1:25" s="21" customFormat="1" x14ac:dyDescent="0.35">
      <c r="A287" s="6"/>
      <c r="O287" s="119"/>
      <c r="Q287" s="22"/>
      <c r="S287" s="114"/>
      <c r="Y287" s="22"/>
    </row>
    <row r="288" spans="1:25" s="21" customFormat="1" x14ac:dyDescent="0.35">
      <c r="A288" s="6"/>
      <c r="O288" s="119"/>
      <c r="Q288" s="22"/>
      <c r="S288" s="114"/>
      <c r="Y288" s="22"/>
    </row>
    <row r="289" spans="1:25" s="21" customFormat="1" x14ac:dyDescent="0.35">
      <c r="A289" s="6"/>
      <c r="O289" s="119"/>
      <c r="Q289" s="22"/>
      <c r="S289" s="114"/>
      <c r="Y289" s="22"/>
    </row>
    <row r="290" spans="1:25" s="21" customFormat="1" x14ac:dyDescent="0.35">
      <c r="A290" s="6"/>
      <c r="O290" s="119"/>
      <c r="Q290" s="22"/>
      <c r="S290" s="114"/>
      <c r="Y290" s="22"/>
    </row>
    <row r="291" spans="1:25" s="21" customFormat="1" x14ac:dyDescent="0.35">
      <c r="A291" s="6"/>
      <c r="O291" s="119"/>
      <c r="Q291" s="22"/>
      <c r="S291" s="114"/>
      <c r="Y291" s="22"/>
    </row>
    <row r="292" spans="1:25" s="21" customFormat="1" x14ac:dyDescent="0.35">
      <c r="A292" s="6"/>
      <c r="O292" s="119"/>
      <c r="Q292" s="22"/>
      <c r="S292" s="114"/>
      <c r="Y292" s="22"/>
    </row>
    <row r="293" spans="1:25" s="21" customFormat="1" x14ac:dyDescent="0.35">
      <c r="A293" s="6"/>
      <c r="O293" s="119"/>
      <c r="Q293" s="22"/>
      <c r="S293" s="114"/>
      <c r="Y293" s="22"/>
    </row>
    <row r="294" spans="1:25" s="21" customFormat="1" x14ac:dyDescent="0.35">
      <c r="A294" s="6"/>
      <c r="O294" s="119"/>
      <c r="Q294" s="22"/>
      <c r="S294" s="114"/>
      <c r="Y294" s="22"/>
    </row>
    <row r="295" spans="1:25" s="21" customFormat="1" x14ac:dyDescent="0.35">
      <c r="A295" s="6"/>
      <c r="O295" s="119"/>
      <c r="Q295" s="22"/>
      <c r="S295" s="114"/>
      <c r="Y295" s="22"/>
    </row>
    <row r="296" spans="1:25" s="21" customFormat="1" x14ac:dyDescent="0.35">
      <c r="A296" s="6"/>
      <c r="O296" s="119"/>
      <c r="Q296" s="22"/>
      <c r="S296" s="114"/>
      <c r="Y296" s="22"/>
    </row>
    <row r="297" spans="1:25" s="21" customFormat="1" x14ac:dyDescent="0.35">
      <c r="A297" s="6"/>
      <c r="O297" s="119"/>
      <c r="Q297" s="22"/>
      <c r="S297" s="114"/>
      <c r="Y297" s="22"/>
    </row>
    <row r="298" spans="1:25" s="21" customFormat="1" x14ac:dyDescent="0.35">
      <c r="A298" s="6"/>
      <c r="O298" s="119"/>
      <c r="Q298" s="22"/>
      <c r="S298" s="114"/>
      <c r="Y298" s="22"/>
    </row>
    <row r="299" spans="1:25" s="21" customFormat="1" x14ac:dyDescent="0.35">
      <c r="A299" s="6"/>
      <c r="O299" s="119"/>
      <c r="Q299" s="22"/>
      <c r="S299" s="114"/>
      <c r="Y299" s="22"/>
    </row>
    <row r="300" spans="1:25" s="21" customFormat="1" x14ac:dyDescent="0.35">
      <c r="A300" s="6"/>
      <c r="O300" s="119"/>
      <c r="Q300" s="22"/>
      <c r="S300" s="114"/>
      <c r="Y300" s="22"/>
    </row>
    <row r="301" spans="1:25" s="21" customFormat="1" x14ac:dyDescent="0.35">
      <c r="A301" s="6"/>
      <c r="O301" s="119"/>
      <c r="Q301" s="22"/>
      <c r="S301" s="114"/>
      <c r="Y301" s="22"/>
    </row>
    <row r="302" spans="1:25" s="21" customFormat="1" x14ac:dyDescent="0.35">
      <c r="A302" s="6"/>
      <c r="O302" s="119"/>
      <c r="Q302" s="22"/>
      <c r="S302" s="114"/>
      <c r="Y302" s="22"/>
    </row>
    <row r="303" spans="1:25" s="21" customFormat="1" x14ac:dyDescent="0.35">
      <c r="A303" s="6"/>
      <c r="O303" s="119"/>
      <c r="Q303" s="22"/>
      <c r="S303" s="114"/>
      <c r="Y303" s="22"/>
    </row>
    <row r="304" spans="1:25" s="21" customFormat="1" x14ac:dyDescent="0.35">
      <c r="A304" s="6"/>
      <c r="O304" s="119"/>
      <c r="Q304" s="22"/>
      <c r="S304" s="114"/>
      <c r="Y304" s="22"/>
    </row>
    <row r="305" spans="1:25" s="21" customFormat="1" x14ac:dyDescent="0.35">
      <c r="A305" s="6"/>
      <c r="O305" s="119"/>
      <c r="Q305" s="22"/>
      <c r="S305" s="114"/>
      <c r="Y305" s="22"/>
    </row>
    <row r="306" spans="1:25" s="21" customFormat="1" x14ac:dyDescent="0.35">
      <c r="A306" s="6"/>
      <c r="O306" s="119"/>
      <c r="Q306" s="22"/>
      <c r="S306" s="114"/>
      <c r="Y306" s="22"/>
    </row>
    <row r="307" spans="1:25" s="21" customFormat="1" x14ac:dyDescent="0.35">
      <c r="A307" s="6"/>
      <c r="O307" s="119"/>
      <c r="Q307" s="22"/>
      <c r="S307" s="114"/>
      <c r="Y307" s="22"/>
    </row>
    <row r="308" spans="1:25" s="21" customFormat="1" x14ac:dyDescent="0.35">
      <c r="A308" s="6"/>
      <c r="O308" s="119"/>
      <c r="Q308" s="22"/>
      <c r="S308" s="114"/>
      <c r="Y308" s="22"/>
    </row>
    <row r="309" spans="1:25" s="21" customFormat="1" x14ac:dyDescent="0.35">
      <c r="A309" s="6"/>
      <c r="O309" s="119"/>
      <c r="Q309" s="22"/>
      <c r="S309" s="114"/>
      <c r="Y309" s="22"/>
    </row>
    <row r="310" spans="1:25" s="21" customFormat="1" x14ac:dyDescent="0.35">
      <c r="A310" s="6"/>
      <c r="O310" s="119"/>
      <c r="Q310" s="22"/>
      <c r="S310" s="114"/>
      <c r="Y310" s="22"/>
    </row>
    <row r="311" spans="1:25" s="21" customFormat="1" x14ac:dyDescent="0.35">
      <c r="A311" s="6"/>
      <c r="O311" s="119"/>
      <c r="Q311" s="22"/>
      <c r="S311" s="114"/>
      <c r="Y311" s="22"/>
    </row>
    <row r="312" spans="1:25" s="21" customFormat="1" x14ac:dyDescent="0.35">
      <c r="A312" s="6"/>
      <c r="O312" s="119"/>
      <c r="Q312" s="22"/>
      <c r="S312" s="114"/>
      <c r="Y312" s="22"/>
    </row>
    <row r="313" spans="1:25" s="21" customFormat="1" x14ac:dyDescent="0.35">
      <c r="A313" s="6"/>
      <c r="O313" s="119"/>
      <c r="Q313" s="22"/>
      <c r="S313" s="114"/>
      <c r="Y313" s="22"/>
    </row>
    <row r="314" spans="1:25" s="21" customFormat="1" x14ac:dyDescent="0.35">
      <c r="A314" s="6"/>
      <c r="O314" s="119"/>
      <c r="Q314" s="22"/>
      <c r="S314" s="114"/>
      <c r="Y314" s="22"/>
    </row>
    <row r="315" spans="1:25" s="21" customFormat="1" x14ac:dyDescent="0.35">
      <c r="A315" s="6"/>
      <c r="O315" s="119"/>
      <c r="Q315" s="22"/>
      <c r="S315" s="114"/>
      <c r="Y315" s="22"/>
    </row>
    <row r="316" spans="1:25" s="21" customFormat="1" x14ac:dyDescent="0.35">
      <c r="A316" s="6"/>
      <c r="O316" s="119"/>
      <c r="Q316" s="22"/>
      <c r="S316" s="114"/>
      <c r="Y316" s="22"/>
    </row>
    <row r="317" spans="1:25" s="21" customFormat="1" x14ac:dyDescent="0.35">
      <c r="A317" s="6"/>
      <c r="O317" s="119"/>
      <c r="Q317" s="22"/>
      <c r="S317" s="114"/>
      <c r="Y317" s="22"/>
    </row>
    <row r="318" spans="1:25" s="21" customFormat="1" x14ac:dyDescent="0.35">
      <c r="A318" s="6"/>
      <c r="O318" s="119"/>
      <c r="Q318" s="22"/>
      <c r="S318" s="114"/>
      <c r="Y318" s="22"/>
    </row>
    <row r="319" spans="1:25" s="21" customFormat="1" x14ac:dyDescent="0.35">
      <c r="A319" s="6"/>
      <c r="O319" s="119"/>
      <c r="Q319" s="22"/>
      <c r="S319" s="114"/>
      <c r="Y319" s="22"/>
    </row>
    <row r="320" spans="1:25" s="21" customFormat="1" x14ac:dyDescent="0.35">
      <c r="A320" s="6"/>
      <c r="O320" s="119"/>
      <c r="Q320" s="22"/>
      <c r="S320" s="114"/>
      <c r="Y320" s="22"/>
    </row>
    <row r="321" spans="1:25" s="21" customFormat="1" x14ac:dyDescent="0.35">
      <c r="A321" s="6"/>
      <c r="O321" s="119"/>
      <c r="Q321" s="22"/>
      <c r="S321" s="114"/>
      <c r="Y321" s="22"/>
    </row>
    <row r="322" spans="1:25" s="21" customFormat="1" x14ac:dyDescent="0.35">
      <c r="A322" s="6"/>
      <c r="O322" s="119"/>
      <c r="Q322" s="22"/>
      <c r="S322" s="114"/>
      <c r="Y322" s="22"/>
    </row>
    <row r="323" spans="1:25" s="21" customFormat="1" x14ac:dyDescent="0.35">
      <c r="A323" s="6"/>
      <c r="O323" s="119"/>
      <c r="Q323" s="22"/>
      <c r="S323" s="114"/>
      <c r="Y323" s="22"/>
    </row>
    <row r="324" spans="1:25" s="21" customFormat="1" x14ac:dyDescent="0.35">
      <c r="A324" s="6"/>
      <c r="O324" s="119"/>
      <c r="Q324" s="22"/>
      <c r="S324" s="114"/>
      <c r="Y324" s="22"/>
    </row>
    <row r="325" spans="1:25" s="21" customFormat="1" x14ac:dyDescent="0.35">
      <c r="A325" s="6"/>
      <c r="O325" s="119"/>
      <c r="Q325" s="22"/>
      <c r="S325" s="114"/>
      <c r="Y325" s="22"/>
    </row>
    <row r="326" spans="1:25" s="21" customFormat="1" x14ac:dyDescent="0.35">
      <c r="A326" s="6"/>
      <c r="O326" s="119"/>
      <c r="Q326" s="22"/>
      <c r="S326" s="114"/>
      <c r="Y326" s="22"/>
    </row>
    <row r="327" spans="1:25" s="21" customFormat="1" x14ac:dyDescent="0.35">
      <c r="A327" s="6"/>
      <c r="O327" s="119"/>
      <c r="Q327" s="22"/>
      <c r="S327" s="114"/>
      <c r="Y327" s="22"/>
    </row>
    <row r="328" spans="1:25" s="21" customFormat="1" x14ac:dyDescent="0.35">
      <c r="A328" s="6"/>
      <c r="O328" s="119"/>
      <c r="Q328" s="22"/>
      <c r="S328" s="114"/>
      <c r="Y328" s="22"/>
    </row>
    <row r="329" spans="1:25" s="21" customFormat="1" x14ac:dyDescent="0.35">
      <c r="A329" s="6"/>
      <c r="O329" s="119"/>
      <c r="Q329" s="22"/>
      <c r="S329" s="114"/>
      <c r="Y329" s="22"/>
    </row>
    <row r="330" spans="1:25" s="21" customFormat="1" x14ac:dyDescent="0.35">
      <c r="A330" s="6"/>
      <c r="O330" s="119"/>
      <c r="Q330" s="22"/>
      <c r="S330" s="114"/>
      <c r="Y330" s="22"/>
    </row>
    <row r="331" spans="1:25" s="21" customFormat="1" x14ac:dyDescent="0.35">
      <c r="A331" s="6"/>
      <c r="O331" s="119"/>
      <c r="Q331" s="22"/>
      <c r="S331" s="114"/>
      <c r="Y331" s="22"/>
    </row>
    <row r="332" spans="1:25" s="21" customFormat="1" x14ac:dyDescent="0.35">
      <c r="A332" s="6"/>
      <c r="O332" s="119"/>
      <c r="Q332" s="22"/>
      <c r="S332" s="114"/>
      <c r="Y332" s="22"/>
    </row>
    <row r="333" spans="1:25" s="21" customFormat="1" x14ac:dyDescent="0.35">
      <c r="A333" s="6"/>
      <c r="O333" s="119"/>
      <c r="Q333" s="22"/>
      <c r="S333" s="114"/>
      <c r="Y333" s="22"/>
    </row>
    <row r="334" spans="1:25" s="21" customFormat="1" x14ac:dyDescent="0.35">
      <c r="A334" s="6"/>
      <c r="O334" s="119"/>
      <c r="Q334" s="22"/>
      <c r="S334" s="114"/>
      <c r="Y334" s="22"/>
    </row>
    <row r="335" spans="1:25" s="21" customFormat="1" x14ac:dyDescent="0.35">
      <c r="A335" s="6"/>
      <c r="O335" s="119"/>
      <c r="Q335" s="22"/>
      <c r="S335" s="114"/>
      <c r="Y335" s="22"/>
    </row>
    <row r="336" spans="1:25" s="21" customFormat="1" x14ac:dyDescent="0.35">
      <c r="A336" s="6"/>
      <c r="O336" s="119"/>
      <c r="Q336" s="22"/>
      <c r="S336" s="114"/>
      <c r="Y336" s="22"/>
    </row>
    <row r="337" spans="1:25" s="21" customFormat="1" x14ac:dyDescent="0.35">
      <c r="A337" s="6"/>
      <c r="O337" s="119"/>
      <c r="Q337" s="22"/>
      <c r="S337" s="114"/>
      <c r="Y337" s="22"/>
    </row>
    <row r="338" spans="1:25" s="21" customFormat="1" x14ac:dyDescent="0.35">
      <c r="A338" s="6"/>
      <c r="O338" s="119"/>
      <c r="Q338" s="22"/>
      <c r="S338" s="114"/>
      <c r="Y338" s="22"/>
    </row>
    <row r="339" spans="1:25" s="21" customFormat="1" x14ac:dyDescent="0.35">
      <c r="A339" s="6"/>
      <c r="O339" s="119"/>
      <c r="Q339" s="22"/>
      <c r="S339" s="114"/>
      <c r="Y339" s="22"/>
    </row>
    <row r="340" spans="1:25" s="21" customFormat="1" x14ac:dyDescent="0.35">
      <c r="A340" s="6"/>
      <c r="O340" s="119"/>
      <c r="Q340" s="22"/>
      <c r="S340" s="114"/>
      <c r="Y340" s="22"/>
    </row>
    <row r="341" spans="1:25" s="21" customFormat="1" x14ac:dyDescent="0.35">
      <c r="A341" s="6"/>
      <c r="O341" s="119"/>
      <c r="Q341" s="22"/>
      <c r="S341" s="114"/>
      <c r="Y341" s="22"/>
    </row>
    <row r="342" spans="1:25" s="21" customFormat="1" x14ac:dyDescent="0.35">
      <c r="A342" s="6"/>
      <c r="O342" s="119"/>
      <c r="Q342" s="22"/>
      <c r="S342" s="114"/>
      <c r="Y342" s="22"/>
    </row>
    <row r="343" spans="1:25" s="21" customFormat="1" x14ac:dyDescent="0.35">
      <c r="A343" s="6"/>
      <c r="O343" s="119"/>
      <c r="Q343" s="22"/>
      <c r="S343" s="114"/>
      <c r="Y343" s="22"/>
    </row>
    <row r="344" spans="1:25" s="21" customFormat="1" x14ac:dyDescent="0.35">
      <c r="A344" s="6"/>
      <c r="O344" s="119"/>
      <c r="Q344" s="22"/>
      <c r="S344" s="114"/>
      <c r="Y344" s="22"/>
    </row>
    <row r="345" spans="1:25" s="21" customFormat="1" x14ac:dyDescent="0.35">
      <c r="A345" s="6"/>
      <c r="O345" s="119"/>
      <c r="Q345" s="22"/>
      <c r="S345" s="114"/>
      <c r="Y345" s="22"/>
    </row>
    <row r="346" spans="1:25" s="21" customFormat="1" x14ac:dyDescent="0.35">
      <c r="A346" s="6"/>
      <c r="O346" s="119"/>
      <c r="Q346" s="22"/>
      <c r="S346" s="114"/>
      <c r="Y346" s="22"/>
    </row>
    <row r="347" spans="1:25" s="21" customFormat="1" x14ac:dyDescent="0.35">
      <c r="A347" s="6"/>
      <c r="O347" s="119"/>
      <c r="Q347" s="22"/>
      <c r="S347" s="114"/>
      <c r="Y347" s="22"/>
    </row>
    <row r="348" spans="1:25" s="21" customFormat="1" x14ac:dyDescent="0.35">
      <c r="A348" s="6"/>
      <c r="O348" s="119"/>
      <c r="Q348" s="22"/>
      <c r="S348" s="114"/>
      <c r="Y348" s="22"/>
    </row>
    <row r="349" spans="1:25" s="21" customFormat="1" x14ac:dyDescent="0.35">
      <c r="A349" s="6"/>
      <c r="O349" s="119"/>
      <c r="Q349" s="22"/>
      <c r="S349" s="114"/>
      <c r="Y349" s="22"/>
    </row>
    <row r="350" spans="1:25" s="21" customFormat="1" x14ac:dyDescent="0.35">
      <c r="A350" s="6"/>
      <c r="O350" s="119"/>
      <c r="Q350" s="22"/>
      <c r="S350" s="114"/>
      <c r="Y350" s="22"/>
    </row>
    <row r="351" spans="1:25" s="21" customFormat="1" x14ac:dyDescent="0.35">
      <c r="A351" s="6"/>
      <c r="O351" s="119"/>
      <c r="Q351" s="22"/>
      <c r="S351" s="114"/>
      <c r="Y351" s="22"/>
    </row>
    <row r="352" spans="1:25" s="21" customFormat="1" x14ac:dyDescent="0.35">
      <c r="A352" s="6"/>
      <c r="O352" s="119"/>
      <c r="Q352" s="22"/>
      <c r="S352" s="114"/>
      <c r="Y352" s="22"/>
    </row>
    <row r="353" spans="1:25" s="21" customFormat="1" x14ac:dyDescent="0.35">
      <c r="A353" s="6"/>
      <c r="O353" s="119"/>
      <c r="Q353" s="22"/>
      <c r="S353" s="114"/>
      <c r="Y353" s="22"/>
    </row>
    <row r="354" spans="1:25" s="21" customFormat="1" x14ac:dyDescent="0.35">
      <c r="A354" s="6"/>
      <c r="O354" s="119"/>
      <c r="Q354" s="22"/>
      <c r="S354" s="114"/>
      <c r="Y354" s="22"/>
    </row>
    <row r="355" spans="1:25" s="21" customFormat="1" x14ac:dyDescent="0.35">
      <c r="A355" s="6"/>
      <c r="O355" s="119"/>
      <c r="Q355" s="22"/>
      <c r="S355" s="114"/>
      <c r="Y355" s="22"/>
    </row>
    <row r="356" spans="1:25" s="21" customFormat="1" x14ac:dyDescent="0.35">
      <c r="A356" s="6"/>
      <c r="O356" s="119"/>
      <c r="Q356" s="22"/>
      <c r="S356" s="114"/>
      <c r="Y356" s="22"/>
    </row>
    <row r="357" spans="1:25" s="21" customFormat="1" x14ac:dyDescent="0.35">
      <c r="A357" s="6"/>
      <c r="O357" s="119"/>
      <c r="Q357" s="22"/>
      <c r="S357" s="114"/>
      <c r="Y357" s="22"/>
    </row>
    <row r="358" spans="1:25" s="21" customFormat="1" x14ac:dyDescent="0.35">
      <c r="A358" s="6"/>
      <c r="O358" s="119"/>
      <c r="Q358" s="22"/>
      <c r="S358" s="114"/>
      <c r="Y358" s="22"/>
    </row>
    <row r="359" spans="1:25" s="21" customFormat="1" x14ac:dyDescent="0.35">
      <c r="A359" s="6"/>
      <c r="O359" s="119"/>
      <c r="Q359" s="22"/>
      <c r="S359" s="114"/>
      <c r="Y359" s="22"/>
    </row>
    <row r="360" spans="1:25" s="21" customFormat="1" x14ac:dyDescent="0.35">
      <c r="A360" s="6"/>
      <c r="O360" s="119"/>
      <c r="Q360" s="22"/>
      <c r="S360" s="114"/>
      <c r="Y360" s="22"/>
    </row>
    <row r="361" spans="1:25" s="21" customFormat="1" x14ac:dyDescent="0.35">
      <c r="A361" s="6"/>
      <c r="O361" s="119"/>
      <c r="Q361" s="22"/>
      <c r="S361" s="114"/>
      <c r="Y361" s="22"/>
    </row>
    <row r="362" spans="1:25" s="21" customFormat="1" x14ac:dyDescent="0.35">
      <c r="A362" s="6"/>
      <c r="O362" s="119"/>
      <c r="Q362" s="22"/>
      <c r="S362" s="114"/>
      <c r="Y362" s="22"/>
    </row>
    <row r="363" spans="1:25" s="21" customFormat="1" x14ac:dyDescent="0.35">
      <c r="A363" s="6"/>
      <c r="O363" s="119"/>
      <c r="Q363" s="22"/>
      <c r="S363" s="114"/>
      <c r="Y363" s="22"/>
    </row>
    <row r="364" spans="1:25" s="21" customFormat="1" x14ac:dyDescent="0.35">
      <c r="A364" s="6"/>
      <c r="O364" s="119"/>
      <c r="Q364" s="22"/>
      <c r="S364" s="114"/>
      <c r="Y364" s="22"/>
    </row>
    <row r="365" spans="1:25" s="21" customFormat="1" x14ac:dyDescent="0.35">
      <c r="A365" s="6"/>
      <c r="O365" s="119"/>
      <c r="Q365" s="22"/>
      <c r="S365" s="114"/>
      <c r="Y365" s="22"/>
    </row>
    <row r="366" spans="1:25" s="21" customFormat="1" x14ac:dyDescent="0.35">
      <c r="A366" s="6"/>
      <c r="O366" s="119"/>
      <c r="Q366" s="22"/>
      <c r="S366" s="114"/>
      <c r="Y366" s="22"/>
    </row>
    <row r="367" spans="1:25" s="21" customFormat="1" x14ac:dyDescent="0.35">
      <c r="A367" s="6"/>
      <c r="O367" s="119"/>
      <c r="Q367" s="22"/>
      <c r="S367" s="114"/>
      <c r="Y367" s="22"/>
    </row>
    <row r="368" spans="1:25" s="21" customFormat="1" x14ac:dyDescent="0.35">
      <c r="A368" s="6"/>
      <c r="O368" s="119"/>
      <c r="Q368" s="22"/>
      <c r="S368" s="114"/>
      <c r="Y368" s="22"/>
    </row>
    <row r="369" spans="1:25" s="21" customFormat="1" x14ac:dyDescent="0.35">
      <c r="A369" s="6"/>
      <c r="O369" s="119"/>
      <c r="Q369" s="22"/>
      <c r="S369" s="114"/>
      <c r="Y369" s="22"/>
    </row>
    <row r="370" spans="1:25" s="21" customFormat="1" x14ac:dyDescent="0.35">
      <c r="A370" s="6"/>
      <c r="O370" s="119"/>
      <c r="Q370" s="22"/>
      <c r="S370" s="114"/>
      <c r="Y370" s="22"/>
    </row>
    <row r="371" spans="1:25" s="21" customFormat="1" x14ac:dyDescent="0.35">
      <c r="A371" s="6"/>
      <c r="O371" s="119"/>
      <c r="Q371" s="22"/>
      <c r="S371" s="114"/>
      <c r="Y371" s="22"/>
    </row>
    <row r="372" spans="1:25" s="21" customFormat="1" x14ac:dyDescent="0.35">
      <c r="A372" s="6"/>
      <c r="O372" s="119"/>
      <c r="Q372" s="22"/>
      <c r="S372" s="114"/>
      <c r="Y372" s="22"/>
    </row>
    <row r="373" spans="1:25" s="21" customFormat="1" x14ac:dyDescent="0.35">
      <c r="A373" s="6"/>
      <c r="O373" s="119"/>
      <c r="Q373" s="22"/>
      <c r="S373" s="114"/>
      <c r="Y373" s="22"/>
    </row>
    <row r="374" spans="1:25" s="21" customFormat="1" x14ac:dyDescent="0.35">
      <c r="A374" s="6"/>
      <c r="O374" s="119"/>
      <c r="Q374" s="22"/>
      <c r="S374" s="114"/>
      <c r="Y374" s="22"/>
    </row>
    <row r="375" spans="1:25" s="21" customFormat="1" x14ac:dyDescent="0.35">
      <c r="A375" s="6"/>
      <c r="O375" s="119"/>
      <c r="Q375" s="22"/>
      <c r="S375" s="114"/>
      <c r="Y375" s="22"/>
    </row>
    <row r="376" spans="1:25" s="21" customFormat="1" x14ac:dyDescent="0.35">
      <c r="A376" s="6"/>
      <c r="O376" s="119"/>
      <c r="Q376" s="22"/>
      <c r="S376" s="114"/>
      <c r="Y376" s="22"/>
    </row>
    <row r="377" spans="1:25" s="21" customFormat="1" x14ac:dyDescent="0.35">
      <c r="A377" s="6"/>
      <c r="O377" s="119"/>
      <c r="Q377" s="22"/>
      <c r="S377" s="114"/>
      <c r="Y377" s="22"/>
    </row>
    <row r="378" spans="1:25" s="21" customFormat="1" x14ac:dyDescent="0.35">
      <c r="A378" s="6"/>
      <c r="O378" s="119"/>
      <c r="Q378" s="22"/>
      <c r="S378" s="114"/>
      <c r="Y378" s="22"/>
    </row>
    <row r="379" spans="1:25" s="21" customFormat="1" x14ac:dyDescent="0.35">
      <c r="A379" s="6"/>
      <c r="O379" s="119"/>
      <c r="Q379" s="22"/>
      <c r="S379" s="114"/>
      <c r="Y379" s="22"/>
    </row>
    <row r="380" spans="1:25" s="21" customFormat="1" x14ac:dyDescent="0.35">
      <c r="A380" s="6"/>
      <c r="O380" s="119"/>
      <c r="Q380" s="22"/>
      <c r="S380" s="114"/>
      <c r="Y380" s="22"/>
    </row>
    <row r="381" spans="1:25" s="21" customFormat="1" x14ac:dyDescent="0.35">
      <c r="A381" s="6"/>
      <c r="O381" s="119"/>
      <c r="Q381" s="22"/>
      <c r="S381" s="114"/>
      <c r="Y381" s="22"/>
    </row>
    <row r="382" spans="1:25" s="21" customFormat="1" x14ac:dyDescent="0.35">
      <c r="A382" s="6"/>
      <c r="O382" s="119"/>
      <c r="Q382" s="22"/>
      <c r="S382" s="114"/>
      <c r="Y382" s="22"/>
    </row>
    <row r="383" spans="1:25" s="21" customFormat="1" x14ac:dyDescent="0.35">
      <c r="A383" s="6"/>
      <c r="O383" s="119"/>
      <c r="Q383" s="22"/>
      <c r="S383" s="114"/>
      <c r="Y383" s="22"/>
    </row>
    <row r="384" spans="1:25" s="21" customFormat="1" x14ac:dyDescent="0.35">
      <c r="A384" s="6"/>
      <c r="O384" s="119"/>
      <c r="Q384" s="22"/>
      <c r="S384" s="114"/>
      <c r="Y384" s="22"/>
    </row>
    <row r="385" spans="1:25" s="21" customFormat="1" x14ac:dyDescent="0.35">
      <c r="A385" s="6"/>
      <c r="O385" s="119"/>
      <c r="Q385" s="22"/>
      <c r="S385" s="114"/>
      <c r="Y385" s="22"/>
    </row>
    <row r="386" spans="1:25" s="21" customFormat="1" x14ac:dyDescent="0.35">
      <c r="A386" s="6"/>
      <c r="O386" s="119"/>
      <c r="Q386" s="22"/>
      <c r="S386" s="114"/>
      <c r="Y386" s="22"/>
    </row>
    <row r="387" spans="1:25" s="21" customFormat="1" x14ac:dyDescent="0.35">
      <c r="A387" s="6"/>
      <c r="O387" s="119"/>
      <c r="Q387" s="22"/>
      <c r="S387" s="114"/>
      <c r="Y387" s="22"/>
    </row>
    <row r="388" spans="1:25" s="21" customFormat="1" x14ac:dyDescent="0.35">
      <c r="A388" s="6"/>
      <c r="O388" s="119"/>
      <c r="Q388" s="22"/>
      <c r="S388" s="114"/>
      <c r="Y388" s="22"/>
    </row>
    <row r="389" spans="1:25" s="21" customFormat="1" x14ac:dyDescent="0.35">
      <c r="A389" s="6"/>
      <c r="O389" s="119"/>
      <c r="Q389" s="22"/>
      <c r="S389" s="114"/>
      <c r="Y389" s="22"/>
    </row>
    <row r="390" spans="1:25" s="21" customFormat="1" x14ac:dyDescent="0.35">
      <c r="A390" s="6"/>
      <c r="O390" s="119"/>
      <c r="Q390" s="22"/>
      <c r="S390" s="114"/>
      <c r="Y390" s="22"/>
    </row>
    <row r="391" spans="1:25" s="21" customFormat="1" x14ac:dyDescent="0.35">
      <c r="A391" s="6"/>
      <c r="O391" s="119"/>
      <c r="Q391" s="22"/>
      <c r="S391" s="114"/>
      <c r="Y391" s="22"/>
    </row>
    <row r="392" spans="1:25" s="21" customFormat="1" x14ac:dyDescent="0.35">
      <c r="A392" s="6"/>
      <c r="O392" s="119"/>
      <c r="Q392" s="22"/>
      <c r="S392" s="114"/>
      <c r="Y392" s="22"/>
    </row>
    <row r="393" spans="1:25" s="21" customFormat="1" x14ac:dyDescent="0.35">
      <c r="A393" s="6"/>
      <c r="O393" s="119"/>
      <c r="Q393" s="22"/>
      <c r="S393" s="114"/>
      <c r="Y393" s="22"/>
    </row>
    <row r="394" spans="1:25" s="21" customFormat="1" x14ac:dyDescent="0.35">
      <c r="A394" s="6"/>
      <c r="O394" s="119"/>
      <c r="Q394" s="22"/>
      <c r="S394" s="114"/>
      <c r="Y394" s="22"/>
    </row>
    <row r="395" spans="1:25" s="21" customFormat="1" x14ac:dyDescent="0.35">
      <c r="A395" s="6"/>
      <c r="O395" s="119"/>
      <c r="Q395" s="22"/>
      <c r="S395" s="114"/>
      <c r="Y395" s="22"/>
    </row>
    <row r="396" spans="1:25" s="21" customFormat="1" x14ac:dyDescent="0.35">
      <c r="A396" s="6"/>
      <c r="O396" s="119"/>
      <c r="Q396" s="22"/>
      <c r="S396" s="114"/>
      <c r="Y396" s="22"/>
    </row>
    <row r="397" spans="1:25" s="21" customFormat="1" x14ac:dyDescent="0.35">
      <c r="A397" s="6"/>
      <c r="O397" s="119"/>
      <c r="Q397" s="22"/>
      <c r="S397" s="114"/>
      <c r="Y397" s="22"/>
    </row>
    <row r="398" spans="1:25" s="21" customFormat="1" x14ac:dyDescent="0.35">
      <c r="A398" s="6"/>
      <c r="O398" s="119"/>
      <c r="Q398" s="22"/>
      <c r="S398" s="114"/>
      <c r="Y398" s="22"/>
    </row>
    <row r="399" spans="1:25" s="21" customFormat="1" x14ac:dyDescent="0.35">
      <c r="A399" s="6"/>
      <c r="O399" s="119"/>
      <c r="Q399" s="22"/>
      <c r="S399" s="114"/>
      <c r="Y399" s="22"/>
    </row>
    <row r="400" spans="1:25" s="21" customFormat="1" x14ac:dyDescent="0.35">
      <c r="A400" s="6"/>
      <c r="O400" s="119"/>
      <c r="Q400" s="22"/>
      <c r="S400" s="114"/>
      <c r="Y400" s="22"/>
    </row>
    <row r="401" spans="1:25" s="21" customFormat="1" x14ac:dyDescent="0.35">
      <c r="A401" s="6"/>
      <c r="O401" s="119"/>
      <c r="Q401" s="22"/>
      <c r="S401" s="114"/>
      <c r="Y401" s="22"/>
    </row>
    <row r="402" spans="1:25" s="21" customFormat="1" x14ac:dyDescent="0.35">
      <c r="A402" s="6"/>
      <c r="O402" s="119"/>
      <c r="Q402" s="22"/>
      <c r="S402" s="114"/>
      <c r="Y402" s="22"/>
    </row>
    <row r="403" spans="1:25" s="21" customFormat="1" x14ac:dyDescent="0.35">
      <c r="A403" s="6"/>
      <c r="O403" s="119"/>
      <c r="Q403" s="22"/>
      <c r="S403" s="114"/>
      <c r="Y403" s="22"/>
    </row>
    <row r="404" spans="1:25" s="21" customFormat="1" x14ac:dyDescent="0.35">
      <c r="A404" s="6"/>
      <c r="O404" s="119"/>
      <c r="Q404" s="22"/>
      <c r="S404" s="114"/>
      <c r="Y404" s="22"/>
    </row>
    <row r="405" spans="1:25" s="21" customFormat="1" x14ac:dyDescent="0.35">
      <c r="A405" s="6"/>
      <c r="O405" s="119"/>
      <c r="Q405" s="22"/>
      <c r="S405" s="114"/>
      <c r="Y405" s="22"/>
    </row>
    <row r="406" spans="1:25" s="21" customFormat="1" x14ac:dyDescent="0.35">
      <c r="A406" s="6"/>
      <c r="O406" s="119"/>
      <c r="Q406" s="22"/>
      <c r="S406" s="114"/>
      <c r="Y406" s="22"/>
    </row>
    <row r="407" spans="1:25" s="21" customFormat="1" x14ac:dyDescent="0.35">
      <c r="A407" s="6"/>
      <c r="O407" s="119"/>
      <c r="Q407" s="22"/>
      <c r="S407" s="114"/>
      <c r="Y407" s="22"/>
    </row>
    <row r="408" spans="1:25" s="21" customFormat="1" x14ac:dyDescent="0.35">
      <c r="A408" s="6"/>
      <c r="O408" s="119"/>
      <c r="Q408" s="22"/>
      <c r="S408" s="114"/>
      <c r="Y408" s="22"/>
    </row>
    <row r="409" spans="1:25" s="21" customFormat="1" x14ac:dyDescent="0.35">
      <c r="A409" s="6"/>
      <c r="O409" s="119"/>
      <c r="Q409" s="22"/>
      <c r="S409" s="114"/>
      <c r="Y409" s="22"/>
    </row>
    <row r="410" spans="1:25" s="21" customFormat="1" x14ac:dyDescent="0.35">
      <c r="A410" s="6"/>
      <c r="O410" s="119"/>
      <c r="Q410" s="22"/>
      <c r="S410" s="114"/>
      <c r="Y410" s="22"/>
    </row>
    <row r="411" spans="1:25" s="21" customFormat="1" x14ac:dyDescent="0.35">
      <c r="A411" s="6"/>
      <c r="O411" s="119"/>
      <c r="Q411" s="22"/>
      <c r="S411" s="114"/>
      <c r="Y411" s="22"/>
    </row>
    <row r="412" spans="1:25" s="21" customFormat="1" x14ac:dyDescent="0.35">
      <c r="A412" s="6"/>
      <c r="O412" s="119"/>
      <c r="Q412" s="22"/>
      <c r="S412" s="114"/>
      <c r="Y412" s="22"/>
    </row>
    <row r="413" spans="1:25" s="21" customFormat="1" x14ac:dyDescent="0.35">
      <c r="A413" s="6"/>
      <c r="O413" s="119"/>
      <c r="Q413" s="22"/>
      <c r="S413" s="114"/>
      <c r="Y413" s="22"/>
    </row>
    <row r="414" spans="1:25" s="21" customFormat="1" x14ac:dyDescent="0.35">
      <c r="A414" s="6"/>
      <c r="O414" s="119"/>
      <c r="Q414" s="22"/>
      <c r="S414" s="114"/>
      <c r="Y414" s="22"/>
    </row>
    <row r="415" spans="1:25" s="21" customFormat="1" x14ac:dyDescent="0.35">
      <c r="A415" s="6"/>
      <c r="O415" s="119"/>
      <c r="Q415" s="22"/>
      <c r="S415" s="114"/>
      <c r="Y415" s="22"/>
    </row>
    <row r="416" spans="1:25" s="21" customFormat="1" x14ac:dyDescent="0.35">
      <c r="A416" s="6"/>
      <c r="O416" s="119"/>
      <c r="Q416" s="22"/>
      <c r="S416" s="114"/>
      <c r="Y416" s="22"/>
    </row>
    <row r="417" spans="1:25" s="21" customFormat="1" x14ac:dyDescent="0.35">
      <c r="A417" s="6"/>
      <c r="O417" s="119"/>
      <c r="Q417" s="22"/>
      <c r="S417" s="114"/>
      <c r="Y417" s="22"/>
    </row>
    <row r="418" spans="1:25" s="21" customFormat="1" x14ac:dyDescent="0.35">
      <c r="A418" s="6"/>
      <c r="O418" s="119"/>
      <c r="Q418" s="22"/>
      <c r="S418" s="114"/>
      <c r="Y418" s="22"/>
    </row>
    <row r="419" spans="1:25" s="21" customFormat="1" x14ac:dyDescent="0.35">
      <c r="A419" s="6"/>
      <c r="O419" s="119"/>
      <c r="Q419" s="22"/>
      <c r="S419" s="114"/>
      <c r="Y419" s="22"/>
    </row>
    <row r="420" spans="1:25" s="21" customFormat="1" x14ac:dyDescent="0.35">
      <c r="A420" s="6"/>
      <c r="O420" s="119"/>
      <c r="Q420" s="22"/>
      <c r="S420" s="114"/>
      <c r="Y420" s="22"/>
    </row>
    <row r="421" spans="1:25" s="21" customFormat="1" x14ac:dyDescent="0.35">
      <c r="A421" s="6"/>
      <c r="O421" s="119"/>
      <c r="Q421" s="22"/>
      <c r="S421" s="114"/>
      <c r="Y421" s="22"/>
    </row>
    <row r="422" spans="1:25" s="21" customFormat="1" x14ac:dyDescent="0.35">
      <c r="A422" s="6"/>
      <c r="O422" s="119"/>
      <c r="Q422" s="22"/>
      <c r="S422" s="114"/>
      <c r="Y422" s="22"/>
    </row>
    <row r="423" spans="1:25" s="21" customFormat="1" x14ac:dyDescent="0.35">
      <c r="A423" s="6"/>
      <c r="O423" s="119"/>
      <c r="Q423" s="22"/>
      <c r="S423" s="114"/>
      <c r="Y423" s="22"/>
    </row>
    <row r="424" spans="1:25" s="21" customFormat="1" x14ac:dyDescent="0.35">
      <c r="A424" s="6"/>
      <c r="O424" s="119"/>
      <c r="Q424" s="22"/>
      <c r="S424" s="114"/>
      <c r="Y424" s="22"/>
    </row>
    <row r="425" spans="1:25" s="21" customFormat="1" x14ac:dyDescent="0.35">
      <c r="A425" s="6"/>
      <c r="O425" s="119"/>
      <c r="Q425" s="22"/>
      <c r="S425" s="114"/>
      <c r="Y425" s="22"/>
    </row>
    <row r="426" spans="1:25" s="21" customFormat="1" x14ac:dyDescent="0.35">
      <c r="A426" s="6"/>
      <c r="O426" s="119"/>
      <c r="Q426" s="22"/>
      <c r="S426" s="114"/>
      <c r="Y426" s="22"/>
    </row>
    <row r="427" spans="1:25" s="21" customFormat="1" x14ac:dyDescent="0.35">
      <c r="A427" s="6"/>
      <c r="O427" s="119"/>
      <c r="Q427" s="22"/>
      <c r="S427" s="114"/>
      <c r="Y427" s="22"/>
    </row>
    <row r="428" spans="1:25" s="21" customFormat="1" x14ac:dyDescent="0.35">
      <c r="A428" s="6"/>
      <c r="O428" s="119"/>
      <c r="Q428" s="22"/>
      <c r="S428" s="114"/>
      <c r="Y428" s="22"/>
    </row>
    <row r="429" spans="1:25" s="21" customFormat="1" x14ac:dyDescent="0.35">
      <c r="A429" s="6"/>
      <c r="O429" s="119"/>
      <c r="Q429" s="22"/>
      <c r="S429" s="114"/>
      <c r="Y429" s="22"/>
    </row>
    <row r="430" spans="1:25" s="21" customFormat="1" x14ac:dyDescent="0.35">
      <c r="A430" s="6"/>
      <c r="O430" s="119"/>
      <c r="Q430" s="22"/>
      <c r="S430" s="114"/>
      <c r="Y430" s="22"/>
    </row>
    <row r="431" spans="1:25" s="21" customFormat="1" x14ac:dyDescent="0.35">
      <c r="A431" s="6"/>
      <c r="O431" s="119"/>
      <c r="Q431" s="22"/>
      <c r="S431" s="114"/>
      <c r="Y431" s="22"/>
    </row>
    <row r="432" spans="1:25" s="21" customFormat="1" x14ac:dyDescent="0.35">
      <c r="A432" s="6"/>
      <c r="O432" s="119"/>
      <c r="Q432" s="22"/>
      <c r="S432" s="114"/>
      <c r="Y432" s="22"/>
    </row>
    <row r="433" spans="1:25" s="21" customFormat="1" x14ac:dyDescent="0.35">
      <c r="A433" s="6"/>
      <c r="O433" s="119"/>
      <c r="Q433" s="22"/>
      <c r="S433" s="114"/>
      <c r="Y433" s="22"/>
    </row>
    <row r="434" spans="1:25" s="21" customFormat="1" x14ac:dyDescent="0.35">
      <c r="A434" s="6"/>
      <c r="O434" s="119"/>
      <c r="Q434" s="22"/>
      <c r="S434" s="114"/>
      <c r="Y434" s="22"/>
    </row>
    <row r="435" spans="1:25" s="21" customFormat="1" x14ac:dyDescent="0.35">
      <c r="A435" s="6"/>
      <c r="O435" s="119"/>
      <c r="Q435" s="22"/>
      <c r="S435" s="114"/>
      <c r="Y435" s="22"/>
    </row>
    <row r="436" spans="1:25" s="21" customFormat="1" x14ac:dyDescent="0.35">
      <c r="A436" s="6"/>
      <c r="O436" s="119"/>
      <c r="Q436" s="22"/>
      <c r="S436" s="114"/>
      <c r="Y436" s="22"/>
    </row>
    <row r="437" spans="1:25" s="21" customFormat="1" x14ac:dyDescent="0.35">
      <c r="A437" s="6"/>
      <c r="O437" s="119"/>
      <c r="Q437" s="22"/>
      <c r="S437" s="114"/>
      <c r="Y437" s="22"/>
    </row>
    <row r="438" spans="1:25" s="21" customFormat="1" x14ac:dyDescent="0.35">
      <c r="A438" s="6"/>
      <c r="O438" s="119"/>
      <c r="Q438" s="22"/>
      <c r="S438" s="114"/>
      <c r="Y438" s="22"/>
    </row>
    <row r="439" spans="1:25" s="21" customFormat="1" x14ac:dyDescent="0.35">
      <c r="A439" s="6"/>
      <c r="O439" s="119"/>
      <c r="Q439" s="22"/>
      <c r="S439" s="114"/>
      <c r="Y439" s="22"/>
    </row>
    <row r="440" spans="1:25" s="21" customFormat="1" x14ac:dyDescent="0.35">
      <c r="A440" s="6"/>
      <c r="O440" s="119"/>
      <c r="Q440" s="22"/>
      <c r="S440" s="114"/>
      <c r="Y440" s="22"/>
    </row>
    <row r="441" spans="1:25" s="21" customFormat="1" x14ac:dyDescent="0.35">
      <c r="A441" s="6"/>
      <c r="O441" s="119"/>
      <c r="Q441" s="22"/>
      <c r="S441" s="114"/>
      <c r="Y441" s="22"/>
    </row>
    <row r="442" spans="1:25" s="21" customFormat="1" x14ac:dyDescent="0.35">
      <c r="A442" s="6"/>
      <c r="O442" s="119"/>
      <c r="Q442" s="22"/>
      <c r="S442" s="114"/>
      <c r="Y442" s="22"/>
    </row>
    <row r="443" spans="1:25" s="21" customFormat="1" x14ac:dyDescent="0.35">
      <c r="A443" s="6"/>
      <c r="O443" s="119"/>
      <c r="Q443" s="22"/>
      <c r="S443" s="114"/>
      <c r="Y443" s="22"/>
    </row>
    <row r="444" spans="1:25" s="21" customFormat="1" x14ac:dyDescent="0.35">
      <c r="A444" s="6"/>
      <c r="O444" s="119"/>
      <c r="Q444" s="22"/>
      <c r="S444" s="114"/>
      <c r="Y444" s="22"/>
    </row>
    <row r="445" spans="1:25" s="21" customFormat="1" x14ac:dyDescent="0.35">
      <c r="A445" s="6"/>
      <c r="O445" s="119"/>
      <c r="Q445" s="22"/>
      <c r="S445" s="114"/>
      <c r="Y445" s="22"/>
    </row>
    <row r="446" spans="1:25" s="21" customFormat="1" x14ac:dyDescent="0.35">
      <c r="A446" s="6"/>
      <c r="O446" s="119"/>
      <c r="Q446" s="22"/>
      <c r="S446" s="114"/>
      <c r="Y446" s="22"/>
    </row>
    <row r="447" spans="1:25" s="21" customFormat="1" x14ac:dyDescent="0.35">
      <c r="A447" s="6"/>
      <c r="O447" s="119"/>
      <c r="Q447" s="22"/>
      <c r="S447" s="114"/>
      <c r="Y447" s="22"/>
    </row>
    <row r="448" spans="1:25" s="21" customFormat="1" x14ac:dyDescent="0.35">
      <c r="A448" s="6"/>
      <c r="O448" s="119"/>
      <c r="Q448" s="22"/>
      <c r="S448" s="114"/>
      <c r="Y448" s="22"/>
    </row>
    <row r="449" spans="1:25" s="21" customFormat="1" x14ac:dyDescent="0.35">
      <c r="A449" s="6"/>
      <c r="O449" s="119"/>
      <c r="Q449" s="22"/>
      <c r="S449" s="114"/>
      <c r="Y449" s="22"/>
    </row>
    <row r="450" spans="1:25" s="21" customFormat="1" x14ac:dyDescent="0.35">
      <c r="A450" s="6"/>
      <c r="O450" s="119"/>
      <c r="Q450" s="22"/>
      <c r="S450" s="114"/>
      <c r="Y450" s="22"/>
    </row>
    <row r="451" spans="1:25" s="21" customFormat="1" x14ac:dyDescent="0.35">
      <c r="A451" s="6"/>
      <c r="O451" s="119"/>
      <c r="Q451" s="22"/>
      <c r="S451" s="114"/>
      <c r="Y451" s="22"/>
    </row>
    <row r="452" spans="1:25" s="21" customFormat="1" x14ac:dyDescent="0.35">
      <c r="A452" s="6"/>
      <c r="O452" s="119"/>
      <c r="Q452" s="22"/>
      <c r="S452" s="114"/>
      <c r="Y452" s="22"/>
    </row>
    <row r="453" spans="1:25" s="21" customFormat="1" x14ac:dyDescent="0.35">
      <c r="A453" s="6"/>
      <c r="O453" s="119"/>
      <c r="Q453" s="22"/>
      <c r="S453" s="114"/>
      <c r="Y453" s="22"/>
    </row>
    <row r="454" spans="1:25" s="21" customFormat="1" x14ac:dyDescent="0.35">
      <c r="A454" s="6"/>
      <c r="O454" s="119"/>
      <c r="Q454" s="22"/>
      <c r="S454" s="114"/>
      <c r="Y454" s="22"/>
    </row>
    <row r="455" spans="1:25" s="21" customFormat="1" x14ac:dyDescent="0.35">
      <c r="A455" s="6"/>
      <c r="O455" s="119"/>
      <c r="Q455" s="22"/>
      <c r="S455" s="114"/>
      <c r="Y455" s="22"/>
    </row>
    <row r="456" spans="1:25" s="21" customFormat="1" x14ac:dyDescent="0.35">
      <c r="A456" s="6"/>
      <c r="O456" s="119"/>
      <c r="Q456" s="22"/>
      <c r="S456" s="114"/>
      <c r="Y456" s="22"/>
    </row>
    <row r="457" spans="1:25" s="21" customFormat="1" x14ac:dyDescent="0.35">
      <c r="A457" s="6"/>
      <c r="O457" s="119"/>
      <c r="Q457" s="22"/>
      <c r="S457" s="114"/>
      <c r="Y457" s="22"/>
    </row>
    <row r="458" spans="1:25" s="21" customFormat="1" x14ac:dyDescent="0.35">
      <c r="A458" s="6"/>
      <c r="O458" s="119"/>
      <c r="Q458" s="22"/>
      <c r="S458" s="114"/>
      <c r="Y458" s="22"/>
    </row>
    <row r="459" spans="1:25" s="21" customFormat="1" x14ac:dyDescent="0.35">
      <c r="A459" s="6"/>
      <c r="O459" s="119"/>
      <c r="Q459" s="22"/>
      <c r="S459" s="114"/>
      <c r="Y459" s="22"/>
    </row>
    <row r="460" spans="1:25" s="21" customFormat="1" x14ac:dyDescent="0.35">
      <c r="A460" s="6"/>
      <c r="O460" s="119"/>
      <c r="Q460" s="22"/>
      <c r="S460" s="114"/>
      <c r="Y460" s="22"/>
    </row>
    <row r="461" spans="1:25" s="21" customFormat="1" x14ac:dyDescent="0.35">
      <c r="A461" s="6"/>
      <c r="O461" s="119"/>
      <c r="Q461" s="22"/>
      <c r="S461" s="114"/>
      <c r="Y461" s="22"/>
    </row>
    <row r="462" spans="1:25" s="21" customFormat="1" x14ac:dyDescent="0.35">
      <c r="A462" s="6"/>
      <c r="O462" s="119"/>
      <c r="Q462" s="22"/>
      <c r="S462" s="114"/>
      <c r="Y462" s="22"/>
    </row>
    <row r="463" spans="1:25" s="21" customFormat="1" x14ac:dyDescent="0.35">
      <c r="A463" s="6"/>
      <c r="O463" s="119"/>
      <c r="Q463" s="22"/>
      <c r="S463" s="114"/>
      <c r="Y463" s="22"/>
    </row>
    <row r="464" spans="1:25" s="21" customFormat="1" x14ac:dyDescent="0.35">
      <c r="A464" s="6"/>
      <c r="O464" s="119"/>
      <c r="Q464" s="22"/>
      <c r="S464" s="114"/>
      <c r="Y464" s="22"/>
    </row>
    <row r="465" spans="1:25" s="21" customFormat="1" x14ac:dyDescent="0.35">
      <c r="A465" s="6"/>
      <c r="O465" s="119"/>
      <c r="Q465" s="22"/>
      <c r="S465" s="114"/>
      <c r="Y465" s="22"/>
    </row>
    <row r="466" spans="1:25" s="21" customFormat="1" x14ac:dyDescent="0.35">
      <c r="A466" s="6"/>
      <c r="O466" s="119"/>
      <c r="Q466" s="22"/>
      <c r="S466" s="114"/>
      <c r="Y466" s="22"/>
    </row>
    <row r="467" spans="1:25" s="21" customFormat="1" x14ac:dyDescent="0.35">
      <c r="A467" s="6"/>
      <c r="O467" s="119"/>
      <c r="Q467" s="22"/>
      <c r="S467" s="114"/>
      <c r="Y467" s="22"/>
    </row>
    <row r="468" spans="1:25" s="21" customFormat="1" x14ac:dyDescent="0.35">
      <c r="A468" s="6"/>
      <c r="O468" s="119"/>
      <c r="Q468" s="22"/>
      <c r="S468" s="114"/>
      <c r="Y468" s="22"/>
    </row>
    <row r="469" spans="1:25" s="21" customFormat="1" x14ac:dyDescent="0.35">
      <c r="A469" s="6"/>
      <c r="O469" s="119"/>
      <c r="Q469" s="22"/>
      <c r="S469" s="114"/>
      <c r="Y469" s="22"/>
    </row>
    <row r="470" spans="1:25" s="21" customFormat="1" x14ac:dyDescent="0.35">
      <c r="A470" s="6"/>
      <c r="O470" s="119"/>
      <c r="Q470" s="22"/>
      <c r="S470" s="114"/>
      <c r="Y470" s="22"/>
    </row>
    <row r="471" spans="1:25" s="21" customFormat="1" x14ac:dyDescent="0.35">
      <c r="A471" s="6"/>
      <c r="O471" s="119"/>
      <c r="Q471" s="22"/>
      <c r="S471" s="114"/>
      <c r="Y471" s="22"/>
    </row>
    <row r="472" spans="1:25" s="21" customFormat="1" x14ac:dyDescent="0.35">
      <c r="A472" s="6"/>
      <c r="O472" s="119"/>
      <c r="Q472" s="22"/>
      <c r="S472" s="114"/>
      <c r="Y472" s="22"/>
    </row>
    <row r="473" spans="1:25" s="21" customFormat="1" x14ac:dyDescent="0.35">
      <c r="A473" s="6"/>
      <c r="O473" s="119"/>
      <c r="Q473" s="22"/>
      <c r="S473" s="114"/>
      <c r="Y473" s="22"/>
    </row>
    <row r="474" spans="1:25" s="21" customFormat="1" x14ac:dyDescent="0.35">
      <c r="A474" s="6"/>
      <c r="O474" s="119"/>
      <c r="Q474" s="22"/>
      <c r="S474" s="114"/>
      <c r="Y474" s="22"/>
    </row>
    <row r="475" spans="1:25" s="21" customFormat="1" x14ac:dyDescent="0.35">
      <c r="A475" s="6"/>
      <c r="O475" s="119"/>
      <c r="Q475" s="22"/>
      <c r="S475" s="114"/>
      <c r="Y475" s="22"/>
    </row>
    <row r="476" spans="1:25" s="21" customFormat="1" x14ac:dyDescent="0.35">
      <c r="A476" s="6"/>
      <c r="O476" s="119"/>
      <c r="Q476" s="22"/>
      <c r="S476" s="114"/>
      <c r="Y476" s="22"/>
    </row>
    <row r="477" spans="1:25" s="21" customFormat="1" x14ac:dyDescent="0.35">
      <c r="A477" s="6"/>
      <c r="O477" s="119"/>
      <c r="Q477" s="22"/>
      <c r="S477" s="114"/>
      <c r="Y477" s="22"/>
    </row>
    <row r="478" spans="1:25" s="21" customFormat="1" x14ac:dyDescent="0.35">
      <c r="A478" s="6"/>
      <c r="O478" s="119"/>
      <c r="Q478" s="22"/>
      <c r="S478" s="114"/>
      <c r="Y478" s="22"/>
    </row>
    <row r="479" spans="1:25" s="21" customFormat="1" x14ac:dyDescent="0.35">
      <c r="A479" s="6"/>
      <c r="O479" s="119"/>
      <c r="Q479" s="22"/>
      <c r="S479" s="114"/>
      <c r="Y479" s="22"/>
    </row>
    <row r="480" spans="1:25" s="21" customFormat="1" x14ac:dyDescent="0.35">
      <c r="A480" s="6"/>
      <c r="O480" s="119"/>
      <c r="Q480" s="22"/>
      <c r="S480" s="114"/>
      <c r="Y480" s="22"/>
    </row>
    <row r="481" spans="1:25" s="21" customFormat="1" x14ac:dyDescent="0.35">
      <c r="A481" s="6"/>
      <c r="O481" s="119"/>
      <c r="Q481" s="22"/>
      <c r="S481" s="114"/>
      <c r="Y481" s="22"/>
    </row>
    <row r="482" spans="1:25" s="21" customFormat="1" x14ac:dyDescent="0.35">
      <c r="A482" s="6"/>
      <c r="O482" s="119"/>
      <c r="Q482" s="22"/>
      <c r="S482" s="114"/>
      <c r="Y482" s="22"/>
    </row>
    <row r="483" spans="1:25" s="21" customFormat="1" x14ac:dyDescent="0.35">
      <c r="A483" s="6"/>
      <c r="O483" s="119"/>
      <c r="Q483" s="22"/>
      <c r="S483" s="114"/>
      <c r="Y483" s="22"/>
    </row>
    <row r="484" spans="1:25" s="21" customFormat="1" x14ac:dyDescent="0.35">
      <c r="A484" s="6"/>
      <c r="O484" s="119"/>
      <c r="Q484" s="22"/>
      <c r="S484" s="114"/>
      <c r="Y484" s="22"/>
    </row>
    <row r="485" spans="1:25" s="21" customFormat="1" x14ac:dyDescent="0.35">
      <c r="A485" s="6"/>
      <c r="O485" s="119"/>
      <c r="Q485" s="22"/>
      <c r="S485" s="114"/>
      <c r="Y485" s="22"/>
    </row>
    <row r="486" spans="1:25" s="21" customFormat="1" x14ac:dyDescent="0.35">
      <c r="A486" s="6"/>
      <c r="O486" s="119"/>
      <c r="Q486" s="22"/>
      <c r="S486" s="114"/>
      <c r="Y486" s="22"/>
    </row>
    <row r="487" spans="1:25" s="21" customFormat="1" x14ac:dyDescent="0.35">
      <c r="A487" s="6"/>
      <c r="O487" s="119"/>
      <c r="Q487" s="22"/>
      <c r="S487" s="114"/>
      <c r="Y487" s="22"/>
    </row>
    <row r="488" spans="1:25" s="21" customFormat="1" x14ac:dyDescent="0.35">
      <c r="A488" s="6"/>
      <c r="O488" s="119"/>
      <c r="Q488" s="22"/>
      <c r="S488" s="114"/>
      <c r="Y488" s="22"/>
    </row>
    <row r="489" spans="1:25" s="21" customFormat="1" x14ac:dyDescent="0.35">
      <c r="A489" s="6"/>
      <c r="O489" s="119"/>
      <c r="Q489" s="22"/>
      <c r="S489" s="114"/>
      <c r="Y489" s="22"/>
    </row>
    <row r="490" spans="1:25" s="21" customFormat="1" x14ac:dyDescent="0.35">
      <c r="A490" s="6"/>
      <c r="O490" s="119"/>
      <c r="Q490" s="22"/>
      <c r="S490" s="114"/>
      <c r="Y490" s="22"/>
    </row>
    <row r="491" spans="1:25" s="21" customFormat="1" x14ac:dyDescent="0.35">
      <c r="A491" s="6"/>
      <c r="O491" s="119"/>
      <c r="Q491" s="22"/>
      <c r="S491" s="114"/>
      <c r="Y491" s="22"/>
    </row>
    <row r="492" spans="1:25" s="21" customFormat="1" x14ac:dyDescent="0.35">
      <c r="A492" s="6"/>
      <c r="O492" s="119"/>
      <c r="Q492" s="22"/>
      <c r="S492" s="114"/>
      <c r="Y492" s="22"/>
    </row>
    <row r="493" spans="1:25" s="21" customFormat="1" x14ac:dyDescent="0.35">
      <c r="A493" s="6"/>
      <c r="O493" s="119"/>
      <c r="Q493" s="22"/>
      <c r="S493" s="114"/>
      <c r="Y493" s="22"/>
    </row>
    <row r="494" spans="1:25" s="21" customFormat="1" x14ac:dyDescent="0.35">
      <c r="A494" s="6"/>
      <c r="O494" s="119"/>
      <c r="Q494" s="22"/>
      <c r="S494" s="114"/>
      <c r="Y494" s="22"/>
    </row>
    <row r="495" spans="1:25" s="21" customFormat="1" x14ac:dyDescent="0.35">
      <c r="A495" s="6"/>
      <c r="O495" s="119"/>
      <c r="Q495" s="22"/>
      <c r="S495" s="114"/>
      <c r="Y495" s="22"/>
    </row>
    <row r="496" spans="1:25" s="21" customFormat="1" x14ac:dyDescent="0.35">
      <c r="A496" s="6"/>
      <c r="O496" s="119"/>
      <c r="Q496" s="22"/>
      <c r="S496" s="114"/>
      <c r="Y496" s="22"/>
    </row>
    <row r="497" spans="1:25" s="21" customFormat="1" x14ac:dyDescent="0.35">
      <c r="A497" s="6"/>
      <c r="O497" s="119"/>
      <c r="Q497" s="22"/>
      <c r="S497" s="114"/>
      <c r="Y497" s="22"/>
    </row>
    <row r="498" spans="1:25" s="21" customFormat="1" x14ac:dyDescent="0.35">
      <c r="A498" s="6"/>
      <c r="O498" s="119"/>
      <c r="Q498" s="22"/>
      <c r="S498" s="114"/>
      <c r="Y498" s="22"/>
    </row>
  </sheetData>
  <mergeCells count="30">
    <mergeCell ref="AG2:AG3"/>
    <mergeCell ref="AH2:AH3"/>
    <mergeCell ref="AI2:AI3"/>
    <mergeCell ref="T2:T3"/>
    <mergeCell ref="AJ2:AJ3"/>
    <mergeCell ref="Y2:Y3"/>
    <mergeCell ref="Z2:Z3"/>
    <mergeCell ref="AA2:AA3"/>
    <mergeCell ref="AB2:AB3"/>
    <mergeCell ref="AC2:AC3"/>
    <mergeCell ref="AD2:AD3"/>
    <mergeCell ref="AE2:AE3"/>
    <mergeCell ref="AF2:AF3"/>
    <mergeCell ref="X2:X3"/>
    <mergeCell ref="A1:AI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R2:R3"/>
    <mergeCell ref="S2:S3"/>
    <mergeCell ref="Q2:Q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H19" sqref="H19"/>
    </sheetView>
  </sheetViews>
  <sheetFormatPr defaultRowHeight="14.4" x14ac:dyDescent="0.3"/>
  <cols>
    <col min="1" max="1" width="9.109375" style="20"/>
    <col min="3" max="3" width="17.44140625" bestFit="1" customWidth="1"/>
    <col min="4" max="4" width="14.6640625" bestFit="1" customWidth="1"/>
    <col min="6" max="6" width="10.44140625" customWidth="1"/>
    <col min="7" max="7" width="11.5546875" customWidth="1"/>
    <col min="9" max="10" width="10.6640625" hidden="1" customWidth="1"/>
    <col min="11" max="11" width="9.6640625" hidden="1" customWidth="1"/>
    <col min="14" max="14" width="9.6640625" bestFit="1" customWidth="1"/>
    <col min="16" max="16" width="8.44140625" hidden="1" customWidth="1"/>
    <col min="21" max="22" width="0" hidden="1" customWidth="1"/>
    <col min="23" max="23" width="26.44140625" hidden="1" customWidth="1"/>
    <col min="27" max="27" width="9.6640625" bestFit="1" customWidth="1"/>
  </cols>
  <sheetData>
    <row r="1" spans="1:34" s="6" customFormat="1" x14ac:dyDescent="0.3">
      <c r="A1" s="160" t="s">
        <v>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34" s="6" customFormat="1" ht="15" customHeight="1" x14ac:dyDescent="0.3">
      <c r="A2" s="160" t="s">
        <v>0</v>
      </c>
      <c r="B2" s="139" t="s">
        <v>1</v>
      </c>
      <c r="C2" s="139" t="s">
        <v>3</v>
      </c>
      <c r="D2" s="139" t="s">
        <v>2</v>
      </c>
      <c r="E2" s="160" t="s">
        <v>22</v>
      </c>
      <c r="F2" s="160" t="s">
        <v>4</v>
      </c>
      <c r="G2" s="160"/>
      <c r="H2" s="139" t="s">
        <v>5</v>
      </c>
      <c r="J2" s="7"/>
      <c r="K2" s="7"/>
      <c r="L2" s="139" t="s">
        <v>13</v>
      </c>
      <c r="M2" s="139" t="s">
        <v>6</v>
      </c>
      <c r="N2" s="139" t="s">
        <v>15</v>
      </c>
      <c r="O2" s="139" t="s">
        <v>27</v>
      </c>
      <c r="P2" s="139" t="s">
        <v>28</v>
      </c>
      <c r="Q2" s="139" t="s">
        <v>17</v>
      </c>
      <c r="R2" s="139" t="s">
        <v>26</v>
      </c>
      <c r="S2" s="152" t="s">
        <v>21</v>
      </c>
      <c r="T2" s="8"/>
      <c r="U2" s="8"/>
      <c r="V2" s="8"/>
      <c r="W2" s="161" t="s">
        <v>16</v>
      </c>
      <c r="X2" s="139" t="s">
        <v>25</v>
      </c>
      <c r="Y2" s="139" t="s">
        <v>24</v>
      </c>
      <c r="Z2" s="139" t="s">
        <v>23</v>
      </c>
      <c r="AA2" s="139" t="s">
        <v>832</v>
      </c>
      <c r="AB2" s="160"/>
      <c r="AC2" s="160"/>
      <c r="AD2" s="139"/>
      <c r="AE2" s="139"/>
      <c r="AF2" s="139"/>
      <c r="AG2" s="139"/>
      <c r="AH2" s="139"/>
    </row>
    <row r="3" spans="1:34" s="6" customFormat="1" ht="32.25" customHeight="1" x14ac:dyDescent="0.3">
      <c r="A3" s="160"/>
      <c r="B3" s="139"/>
      <c r="C3" s="139"/>
      <c r="D3" s="139"/>
      <c r="E3" s="160"/>
      <c r="F3" s="6" t="s">
        <v>7</v>
      </c>
      <c r="G3" s="6" t="s">
        <v>8</v>
      </c>
      <c r="H3" s="139"/>
      <c r="J3" s="7"/>
      <c r="K3" s="7"/>
      <c r="L3" s="139"/>
      <c r="M3" s="139"/>
      <c r="N3" s="139"/>
      <c r="O3" s="139"/>
      <c r="P3" s="139"/>
      <c r="Q3" s="139"/>
      <c r="R3" s="139"/>
      <c r="S3" s="153"/>
      <c r="T3" s="9"/>
      <c r="U3" s="9"/>
      <c r="V3" s="9"/>
      <c r="W3" s="161"/>
      <c r="X3" s="139"/>
      <c r="Y3" s="139"/>
      <c r="Z3" s="139"/>
      <c r="AA3" s="139"/>
      <c r="AB3" s="160"/>
      <c r="AC3" s="160"/>
      <c r="AD3" s="139"/>
      <c r="AE3" s="139"/>
      <c r="AF3" s="139"/>
      <c r="AG3" s="139"/>
      <c r="AH3" s="139"/>
    </row>
    <row r="4" spans="1:34" s="29" customFormat="1" ht="21" customHeight="1" x14ac:dyDescent="0.3">
      <c r="A4" s="29">
        <v>1</v>
      </c>
      <c r="B4" s="29" t="s">
        <v>10</v>
      </c>
      <c r="C4" s="29" t="s">
        <v>836</v>
      </c>
      <c r="D4" s="29" t="s">
        <v>835</v>
      </c>
      <c r="E4" s="29">
        <v>117.25</v>
      </c>
      <c r="F4" s="67" t="s">
        <v>156</v>
      </c>
      <c r="G4" s="67" t="s">
        <v>157</v>
      </c>
      <c r="H4" s="29">
        <v>25</v>
      </c>
      <c r="I4" s="4">
        <v>43429</v>
      </c>
      <c r="J4" s="4">
        <v>43463</v>
      </c>
      <c r="K4" s="4">
        <v>43571</v>
      </c>
      <c r="L4" s="29">
        <v>34</v>
      </c>
      <c r="M4" s="29">
        <v>142</v>
      </c>
      <c r="N4" s="29">
        <v>6650</v>
      </c>
      <c r="P4" s="29">
        <v>16</v>
      </c>
      <c r="Q4" s="14"/>
      <c r="R4" s="14"/>
      <c r="S4" s="14"/>
      <c r="W4" s="5"/>
    </row>
    <row r="5" spans="1:34" s="21" customFormat="1" x14ac:dyDescent="0.3">
      <c r="A5" s="29">
        <v>2</v>
      </c>
      <c r="B5" s="29" t="s">
        <v>10</v>
      </c>
      <c r="C5" s="29" t="s">
        <v>82</v>
      </c>
      <c r="D5" s="29" t="s">
        <v>83</v>
      </c>
      <c r="E5" s="29">
        <v>53.1</v>
      </c>
      <c r="F5" s="67" t="s">
        <v>158</v>
      </c>
      <c r="G5" s="67" t="s">
        <v>159</v>
      </c>
      <c r="H5" s="29">
        <v>30</v>
      </c>
      <c r="I5" s="4">
        <v>43427</v>
      </c>
      <c r="J5" s="4">
        <v>43461</v>
      </c>
      <c r="K5" s="4">
        <v>43573</v>
      </c>
      <c r="L5" s="29">
        <v>34</v>
      </c>
      <c r="M5" s="29">
        <v>146</v>
      </c>
      <c r="N5" s="25">
        <v>7560</v>
      </c>
      <c r="O5" s="29"/>
      <c r="P5" s="29">
        <v>7</v>
      </c>
      <c r="Q5" s="29">
        <v>16</v>
      </c>
      <c r="R5" s="29"/>
      <c r="S5" s="29">
        <v>5440</v>
      </c>
      <c r="T5" s="29">
        <v>600</v>
      </c>
      <c r="U5" s="29">
        <v>30</v>
      </c>
      <c r="V5" s="29">
        <f>T5/U5</f>
        <v>20</v>
      </c>
      <c r="W5" s="5">
        <f>H5*V5</f>
        <v>600</v>
      </c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s="21" customFormat="1" x14ac:dyDescent="0.3">
      <c r="A6" s="29">
        <v>3</v>
      </c>
      <c r="B6" s="29" t="s">
        <v>10</v>
      </c>
      <c r="C6" s="29" t="s">
        <v>89</v>
      </c>
      <c r="D6" s="29" t="s">
        <v>834</v>
      </c>
      <c r="E6" s="29">
        <v>114.16</v>
      </c>
      <c r="F6" s="67" t="s">
        <v>160</v>
      </c>
      <c r="G6" s="67" t="s">
        <v>157</v>
      </c>
      <c r="H6" s="29">
        <v>33</v>
      </c>
      <c r="I6" s="4">
        <v>43434</v>
      </c>
      <c r="J6" s="4">
        <v>43470</v>
      </c>
      <c r="K6" s="4">
        <v>43589</v>
      </c>
      <c r="L6" s="29">
        <v>36</v>
      </c>
      <c r="M6" s="29">
        <v>155</v>
      </c>
      <c r="N6" s="5">
        <v>7010</v>
      </c>
      <c r="O6" s="29"/>
      <c r="P6" s="29">
        <v>6</v>
      </c>
      <c r="Q6" s="29"/>
      <c r="R6" s="29"/>
      <c r="S6" s="29">
        <v>3200</v>
      </c>
      <c r="T6" s="29"/>
      <c r="U6" s="29"/>
      <c r="V6" s="29"/>
      <c r="W6" s="5">
        <f>H6*V6</f>
        <v>0</v>
      </c>
      <c r="X6" s="29"/>
      <c r="Y6" s="29"/>
      <c r="Z6" s="29"/>
      <c r="AA6" s="29" t="s">
        <v>825</v>
      </c>
      <c r="AB6" s="29"/>
      <c r="AC6" s="29"/>
      <c r="AD6" s="29"/>
      <c r="AE6" s="29"/>
      <c r="AF6" s="29"/>
      <c r="AG6" s="29"/>
    </row>
    <row r="7" spans="1:34" s="23" customFormat="1" x14ac:dyDescent="0.3">
      <c r="A7" s="29">
        <v>4</v>
      </c>
      <c r="B7" s="15" t="s">
        <v>10</v>
      </c>
      <c r="C7" s="15" t="s">
        <v>104</v>
      </c>
      <c r="D7" s="15" t="s">
        <v>716</v>
      </c>
      <c r="E7" s="15">
        <v>26.9</v>
      </c>
      <c r="F7" s="67" t="s">
        <v>161</v>
      </c>
      <c r="G7" s="67" t="s">
        <v>162</v>
      </c>
      <c r="H7" s="15">
        <v>35</v>
      </c>
      <c r="I7" s="16">
        <v>43437</v>
      </c>
      <c r="J7" s="16">
        <v>43480</v>
      </c>
      <c r="K7" s="16">
        <v>43591</v>
      </c>
      <c r="L7" s="15">
        <v>43</v>
      </c>
      <c r="M7" s="15">
        <v>154</v>
      </c>
      <c r="N7" s="18">
        <v>7910</v>
      </c>
      <c r="O7" s="15"/>
      <c r="P7" s="15"/>
      <c r="Q7" s="15"/>
      <c r="R7" s="15"/>
      <c r="S7" s="15">
        <v>16065</v>
      </c>
      <c r="T7" s="15">
        <v>300</v>
      </c>
      <c r="U7" s="15">
        <v>10</v>
      </c>
      <c r="V7" s="15">
        <v>35</v>
      </c>
      <c r="W7" s="18">
        <f>H7*V7</f>
        <v>1225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4" s="29" customFormat="1" x14ac:dyDescent="0.3">
      <c r="A8" s="29">
        <v>5</v>
      </c>
      <c r="B8" s="29" t="s">
        <v>122</v>
      </c>
      <c r="C8" s="29" t="s">
        <v>125</v>
      </c>
      <c r="D8" s="29" t="s">
        <v>1752</v>
      </c>
      <c r="E8" s="29">
        <v>31.12</v>
      </c>
      <c r="F8" s="67" t="s">
        <v>163</v>
      </c>
      <c r="G8" s="67" t="s">
        <v>164</v>
      </c>
      <c r="H8" s="29">
        <v>35</v>
      </c>
      <c r="I8" s="4">
        <v>43434</v>
      </c>
      <c r="J8" s="4">
        <v>43482</v>
      </c>
      <c r="K8" s="4">
        <v>43589</v>
      </c>
      <c r="L8" s="29">
        <v>48</v>
      </c>
      <c r="M8" s="29">
        <v>155</v>
      </c>
      <c r="N8" s="5">
        <v>8421</v>
      </c>
      <c r="Q8" s="2">
        <v>910</v>
      </c>
      <c r="T8" s="29">
        <v>12740</v>
      </c>
      <c r="X8" s="5">
        <v>840</v>
      </c>
    </row>
    <row r="9" spans="1:34" s="29" customFormat="1" x14ac:dyDescent="0.3">
      <c r="A9" s="29">
        <v>6</v>
      </c>
      <c r="B9" s="29" t="s">
        <v>122</v>
      </c>
      <c r="C9" s="29" t="s">
        <v>125</v>
      </c>
      <c r="D9" s="29" t="s">
        <v>1752</v>
      </c>
      <c r="E9" s="29">
        <v>31.5</v>
      </c>
      <c r="F9" s="67" t="s">
        <v>165</v>
      </c>
      <c r="G9" s="67" t="s">
        <v>166</v>
      </c>
      <c r="H9" s="29">
        <v>35</v>
      </c>
      <c r="I9" s="4">
        <v>43447</v>
      </c>
      <c r="J9" s="4">
        <v>43470</v>
      </c>
      <c r="K9" s="4">
        <v>43589</v>
      </c>
      <c r="L9" s="29">
        <v>23</v>
      </c>
      <c r="M9" s="29">
        <v>142</v>
      </c>
      <c r="N9" s="5">
        <v>8476</v>
      </c>
      <c r="Q9" s="2">
        <v>770</v>
      </c>
      <c r="T9" s="29">
        <v>11550</v>
      </c>
      <c r="X9" s="5">
        <v>840</v>
      </c>
    </row>
    <row r="10" spans="1:34" s="29" customFormat="1" x14ac:dyDescent="0.3">
      <c r="A10" s="29">
        <v>7</v>
      </c>
      <c r="B10" s="29" t="s">
        <v>122</v>
      </c>
      <c r="C10" s="29" t="s">
        <v>125</v>
      </c>
      <c r="D10" s="29" t="s">
        <v>1752</v>
      </c>
      <c r="E10" s="29">
        <v>31.6</v>
      </c>
      <c r="F10" s="67" t="s">
        <v>167</v>
      </c>
      <c r="G10" s="67" t="s">
        <v>168</v>
      </c>
      <c r="H10" s="29">
        <v>35</v>
      </c>
      <c r="I10" s="4">
        <v>43447</v>
      </c>
      <c r="J10" s="4">
        <v>43486</v>
      </c>
      <c r="K10" s="4">
        <v>43599</v>
      </c>
      <c r="L10" s="29">
        <v>39</v>
      </c>
      <c r="M10" s="29">
        <v>152</v>
      </c>
      <c r="N10" s="5">
        <v>8720</v>
      </c>
      <c r="Q10" s="2">
        <v>840</v>
      </c>
      <c r="T10" s="29">
        <v>10920</v>
      </c>
      <c r="X10" s="5">
        <v>840</v>
      </c>
    </row>
    <row r="11" spans="1:34" s="29" customFormat="1" x14ac:dyDescent="0.3">
      <c r="A11" s="29">
        <v>8</v>
      </c>
      <c r="B11" s="29" t="s">
        <v>122</v>
      </c>
      <c r="C11" s="29" t="s">
        <v>125</v>
      </c>
      <c r="D11" s="29" t="s">
        <v>1752</v>
      </c>
      <c r="E11" s="29">
        <v>31.3</v>
      </c>
      <c r="F11" s="67" t="s">
        <v>169</v>
      </c>
      <c r="G11" s="67" t="s">
        <v>170</v>
      </c>
      <c r="H11" s="29">
        <v>35</v>
      </c>
      <c r="I11" s="4">
        <v>43444</v>
      </c>
      <c r="J11" s="4">
        <v>43477</v>
      </c>
      <c r="K11" s="4">
        <v>43596</v>
      </c>
      <c r="L11" s="29">
        <v>33</v>
      </c>
      <c r="M11" s="29">
        <v>152</v>
      </c>
      <c r="N11" s="5">
        <v>8461</v>
      </c>
      <c r="Q11" s="2">
        <v>820</v>
      </c>
      <c r="T11" s="29">
        <v>11480</v>
      </c>
      <c r="X11" s="5">
        <v>860</v>
      </c>
    </row>
    <row r="12" spans="1:34" s="29" customFormat="1" x14ac:dyDescent="0.3">
      <c r="A12" s="29">
        <v>9</v>
      </c>
      <c r="B12" s="29" t="s">
        <v>122</v>
      </c>
      <c r="C12" s="29" t="s">
        <v>1753</v>
      </c>
      <c r="D12" s="29" t="s">
        <v>1752</v>
      </c>
      <c r="E12" s="29">
        <v>35.19</v>
      </c>
      <c r="F12" s="67" t="s">
        <v>173</v>
      </c>
      <c r="G12" s="67" t="s">
        <v>174</v>
      </c>
      <c r="H12" s="29">
        <v>35</v>
      </c>
      <c r="I12" s="4">
        <v>43437</v>
      </c>
      <c r="J12" s="4">
        <v>43475</v>
      </c>
      <c r="K12" s="4">
        <v>43592</v>
      </c>
      <c r="L12" s="24">
        <v>38</v>
      </c>
      <c r="M12" s="24">
        <v>155</v>
      </c>
      <c r="N12" s="25">
        <v>8205</v>
      </c>
      <c r="Q12" s="2">
        <v>1120</v>
      </c>
      <c r="T12" s="29">
        <v>14560</v>
      </c>
      <c r="X12" s="5"/>
    </row>
    <row r="13" spans="1:34" s="29" customFormat="1" x14ac:dyDescent="0.3">
      <c r="A13" s="29">
        <v>10</v>
      </c>
      <c r="B13" s="29" t="s">
        <v>122</v>
      </c>
      <c r="C13" s="29" t="s">
        <v>1753</v>
      </c>
      <c r="D13" s="29" t="s">
        <v>1752</v>
      </c>
      <c r="E13" s="29">
        <v>35.159999999999997</v>
      </c>
      <c r="F13" s="67" t="s">
        <v>175</v>
      </c>
      <c r="G13" s="67" t="s">
        <v>176</v>
      </c>
      <c r="H13" s="29">
        <v>35</v>
      </c>
      <c r="I13" s="4">
        <v>43435</v>
      </c>
      <c r="J13" s="4">
        <v>43473</v>
      </c>
      <c r="K13" s="4">
        <v>43473</v>
      </c>
      <c r="L13" s="29">
        <v>38</v>
      </c>
      <c r="M13" s="29">
        <v>38</v>
      </c>
      <c r="N13" s="29">
        <v>8355</v>
      </c>
      <c r="Q13" s="2">
        <v>1000</v>
      </c>
      <c r="T13" s="29">
        <v>13000</v>
      </c>
      <c r="X13" s="5"/>
    </row>
    <row r="14" spans="1:34" s="29" customFormat="1" x14ac:dyDescent="0.3">
      <c r="A14" s="29">
        <v>11</v>
      </c>
      <c r="B14" s="29" t="s">
        <v>838</v>
      </c>
      <c r="C14" s="29" t="s">
        <v>841</v>
      </c>
      <c r="D14" s="29" t="s">
        <v>940</v>
      </c>
      <c r="E14" s="29">
        <v>92.11</v>
      </c>
      <c r="F14" s="67" t="s">
        <v>177</v>
      </c>
      <c r="G14" s="67" t="s">
        <v>178</v>
      </c>
      <c r="H14" s="29">
        <v>35</v>
      </c>
      <c r="I14" s="4">
        <v>43432</v>
      </c>
      <c r="J14" s="4">
        <v>43470</v>
      </c>
      <c r="K14" s="4">
        <v>43579</v>
      </c>
      <c r="L14" s="29">
        <v>38</v>
      </c>
      <c r="M14" s="29">
        <v>147</v>
      </c>
      <c r="N14" s="29">
        <v>9362</v>
      </c>
      <c r="Q14" s="2">
        <v>225</v>
      </c>
      <c r="T14" s="29">
        <v>3712</v>
      </c>
      <c r="X14" s="5"/>
      <c r="AB14" s="29" t="s">
        <v>825</v>
      </c>
    </row>
    <row r="15" spans="1:34" s="29" customFormat="1" x14ac:dyDescent="0.3">
      <c r="A15" s="29">
        <v>12</v>
      </c>
      <c r="B15" s="29" t="s">
        <v>824</v>
      </c>
      <c r="C15" s="29" t="s">
        <v>1005</v>
      </c>
      <c r="D15" s="29" t="s">
        <v>1006</v>
      </c>
      <c r="E15" s="29">
        <v>83.21</v>
      </c>
      <c r="F15" s="67" t="s">
        <v>179</v>
      </c>
      <c r="G15" s="67" t="s">
        <v>180</v>
      </c>
      <c r="H15" s="29">
        <v>35</v>
      </c>
      <c r="I15" s="4">
        <v>43420</v>
      </c>
      <c r="J15" s="4">
        <v>43449</v>
      </c>
      <c r="K15" s="4">
        <v>43580</v>
      </c>
      <c r="L15" s="29">
        <v>29</v>
      </c>
      <c r="M15" s="29">
        <v>160</v>
      </c>
      <c r="N15" s="29">
        <v>7807</v>
      </c>
      <c r="Q15" s="2">
        <v>420</v>
      </c>
      <c r="T15" s="29">
        <f>15*420</f>
        <v>6300</v>
      </c>
      <c r="X15" s="29">
        <v>400</v>
      </c>
    </row>
    <row r="16" spans="1:34" x14ac:dyDescent="0.3">
      <c r="N16" s="26"/>
      <c r="O16" s="26"/>
      <c r="P16" s="26"/>
      <c r="U16" s="26"/>
      <c r="V16" s="28"/>
      <c r="W16" s="27"/>
    </row>
    <row r="17" spans="14:23" x14ac:dyDescent="0.3">
      <c r="N17" s="26"/>
      <c r="O17" s="26"/>
      <c r="P17" s="26"/>
      <c r="U17" s="26"/>
      <c r="V17" s="26"/>
      <c r="W17" s="26"/>
    </row>
    <row r="18" spans="14:23" x14ac:dyDescent="0.3">
      <c r="U18" s="26"/>
      <c r="V18" s="26"/>
      <c r="W18" s="26"/>
    </row>
    <row r="19" spans="14:23" x14ac:dyDescent="0.3">
      <c r="U19" s="26"/>
      <c r="V19" s="26"/>
      <c r="W19" s="26"/>
    </row>
  </sheetData>
  <mergeCells count="28"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R2:R3"/>
    <mergeCell ref="S2:S3"/>
    <mergeCell ref="A1:AG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N13" sqref="N13:N14"/>
    </sheetView>
  </sheetViews>
  <sheetFormatPr defaultRowHeight="14.4" x14ac:dyDescent="0.3"/>
  <cols>
    <col min="3" max="3" width="17.44140625" bestFit="1" customWidth="1"/>
    <col min="4" max="4" width="15.88671875" bestFit="1" customWidth="1"/>
    <col min="8" max="8" width="16.6640625" bestFit="1" customWidth="1"/>
    <col min="9" max="10" width="10.6640625" hidden="1" customWidth="1"/>
    <col min="11" max="11" width="9.6640625" hidden="1" customWidth="1"/>
    <col min="16" max="16" width="0" hidden="1" customWidth="1"/>
    <col min="24" max="26" width="0" hidden="1" customWidth="1"/>
  </cols>
  <sheetData>
    <row r="1" spans="1:34" s="6" customFormat="1" x14ac:dyDescent="0.3">
      <c r="A1" s="160" t="s">
        <v>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34" s="6" customFormat="1" ht="15" customHeight="1" x14ac:dyDescent="0.3">
      <c r="A2" s="160" t="s">
        <v>0</v>
      </c>
      <c r="B2" s="139" t="s">
        <v>1</v>
      </c>
      <c r="C2" s="139" t="s">
        <v>3</v>
      </c>
      <c r="D2" s="139" t="s">
        <v>2</v>
      </c>
      <c r="E2" s="160" t="s">
        <v>22</v>
      </c>
      <c r="F2" s="160" t="s">
        <v>4</v>
      </c>
      <c r="G2" s="160"/>
      <c r="H2" s="139" t="s">
        <v>5</v>
      </c>
      <c r="J2" s="7"/>
      <c r="K2" s="7"/>
      <c r="L2" s="139" t="s">
        <v>13</v>
      </c>
      <c r="M2" s="139" t="s">
        <v>6</v>
      </c>
      <c r="N2" s="139" t="s">
        <v>15</v>
      </c>
      <c r="O2" s="139" t="s">
        <v>27</v>
      </c>
      <c r="P2" s="139" t="s">
        <v>28</v>
      </c>
      <c r="Q2" s="139" t="s">
        <v>17</v>
      </c>
      <c r="R2" s="139" t="s">
        <v>26</v>
      </c>
      <c r="S2" s="152" t="s">
        <v>21</v>
      </c>
      <c r="T2" s="8"/>
      <c r="U2" s="8"/>
      <c r="V2" s="8"/>
      <c r="W2" s="161" t="s">
        <v>16</v>
      </c>
      <c r="X2" s="139" t="s">
        <v>25</v>
      </c>
      <c r="Y2" s="139" t="s">
        <v>24</v>
      </c>
      <c r="Z2" s="139" t="s">
        <v>23</v>
      </c>
      <c r="AA2" s="139" t="s">
        <v>832</v>
      </c>
      <c r="AB2" s="160"/>
      <c r="AC2" s="160"/>
      <c r="AD2" s="139"/>
      <c r="AE2" s="139"/>
      <c r="AF2" s="139"/>
      <c r="AG2" s="139"/>
      <c r="AH2" s="139"/>
    </row>
    <row r="3" spans="1:34" s="6" customFormat="1" ht="32.25" customHeight="1" x14ac:dyDescent="0.3">
      <c r="A3" s="160"/>
      <c r="B3" s="139"/>
      <c r="C3" s="139"/>
      <c r="D3" s="139"/>
      <c r="E3" s="160"/>
      <c r="F3" s="6" t="s">
        <v>7</v>
      </c>
      <c r="G3" s="6" t="s">
        <v>8</v>
      </c>
      <c r="H3" s="139"/>
      <c r="J3" s="7"/>
      <c r="K3" s="7"/>
      <c r="L3" s="139"/>
      <c r="M3" s="139"/>
      <c r="N3" s="139"/>
      <c r="O3" s="139"/>
      <c r="P3" s="139"/>
      <c r="Q3" s="139"/>
      <c r="R3" s="139"/>
      <c r="S3" s="153"/>
      <c r="T3" s="9"/>
      <c r="U3" s="9"/>
      <c r="V3" s="9"/>
      <c r="W3" s="161"/>
      <c r="X3" s="139"/>
      <c r="Y3" s="139"/>
      <c r="Z3" s="139"/>
      <c r="AA3" s="139"/>
      <c r="AB3" s="160"/>
      <c r="AC3" s="160"/>
      <c r="AD3" s="139"/>
      <c r="AE3" s="139"/>
      <c r="AF3" s="139"/>
      <c r="AG3" s="139"/>
      <c r="AH3" s="139"/>
    </row>
    <row r="4" spans="1:34" s="6" customFormat="1" ht="21" customHeight="1" x14ac:dyDescent="0.3">
      <c r="A4" s="6">
        <v>1</v>
      </c>
      <c r="B4" s="6" t="s">
        <v>10</v>
      </c>
      <c r="C4" s="6" t="s">
        <v>207</v>
      </c>
      <c r="D4" s="6" t="s">
        <v>647</v>
      </c>
      <c r="E4" s="6">
        <v>108.23</v>
      </c>
      <c r="F4" s="13"/>
      <c r="G4" s="13"/>
      <c r="H4" s="6">
        <v>28</v>
      </c>
      <c r="I4" s="4">
        <v>43432</v>
      </c>
      <c r="J4" s="4">
        <v>43464</v>
      </c>
      <c r="K4" s="4"/>
      <c r="L4" s="6">
        <v>32</v>
      </c>
      <c r="Q4" s="14"/>
      <c r="R4" s="14"/>
      <c r="S4" s="14"/>
      <c r="W4" s="5"/>
      <c r="AA4" s="6" t="s">
        <v>825</v>
      </c>
    </row>
    <row r="5" spans="1:34" s="21" customFormat="1" x14ac:dyDescent="0.3">
      <c r="A5" s="29">
        <v>2</v>
      </c>
      <c r="B5" s="29" t="s">
        <v>10</v>
      </c>
      <c r="C5" s="29" t="s">
        <v>171</v>
      </c>
      <c r="D5" s="29" t="s">
        <v>647</v>
      </c>
      <c r="E5" s="29">
        <v>109.15</v>
      </c>
      <c r="F5" s="29"/>
      <c r="G5" s="29"/>
      <c r="H5" s="29">
        <v>30</v>
      </c>
      <c r="I5" s="4">
        <v>43431</v>
      </c>
      <c r="J5" s="4">
        <v>43463</v>
      </c>
      <c r="K5" s="4"/>
      <c r="L5" s="29">
        <v>32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 t="s">
        <v>825</v>
      </c>
      <c r="AB5" s="29"/>
      <c r="AC5" s="29"/>
      <c r="AD5" s="29"/>
      <c r="AE5" s="29"/>
      <c r="AF5" s="29"/>
      <c r="AG5" s="29"/>
    </row>
    <row r="6" spans="1:34" s="23" customFormat="1" x14ac:dyDescent="0.3">
      <c r="A6" s="36">
        <v>3</v>
      </c>
      <c r="B6" s="23" t="s">
        <v>828</v>
      </c>
      <c r="C6" s="23" t="s">
        <v>718</v>
      </c>
      <c r="D6" s="23" t="s">
        <v>98</v>
      </c>
      <c r="E6" s="23">
        <v>27.25</v>
      </c>
      <c r="H6" s="23">
        <v>35</v>
      </c>
      <c r="I6" s="37">
        <v>43441</v>
      </c>
      <c r="J6" s="37">
        <v>43479</v>
      </c>
      <c r="K6" s="16">
        <v>43582</v>
      </c>
      <c r="L6" s="15">
        <v>38</v>
      </c>
      <c r="M6" s="23">
        <v>141</v>
      </c>
      <c r="P6" s="23">
        <v>18.5</v>
      </c>
      <c r="Q6" s="23">
        <v>15</v>
      </c>
      <c r="S6" s="23">
        <f>1050*15</f>
        <v>15750</v>
      </c>
      <c r="AA6" s="23" t="s">
        <v>829</v>
      </c>
    </row>
    <row r="7" spans="1:34" x14ac:dyDescent="0.3">
      <c r="K7" s="34"/>
      <c r="L7" s="35">
        <f>J7-I7</f>
        <v>0</v>
      </c>
    </row>
  </sheetData>
  <mergeCells count="28">
    <mergeCell ref="N2:N3"/>
    <mergeCell ref="AG2:AG3"/>
    <mergeCell ref="AH2:AH3"/>
    <mergeCell ref="R2:R3"/>
    <mergeCell ref="S2:S3"/>
    <mergeCell ref="AD2:AD3"/>
    <mergeCell ref="AE2:AE3"/>
    <mergeCell ref="AF2:AF3"/>
    <mergeCell ref="W2:W3"/>
    <mergeCell ref="AC2:AC3"/>
    <mergeCell ref="X2:X3"/>
    <mergeCell ref="Y2:Y3"/>
    <mergeCell ref="A1:AG1"/>
    <mergeCell ref="A2:A3"/>
    <mergeCell ref="B2:B3"/>
    <mergeCell ref="C2:C3"/>
    <mergeCell ref="D2:D3"/>
    <mergeCell ref="E2:E3"/>
    <mergeCell ref="F2:G2"/>
    <mergeCell ref="Z2:Z3"/>
    <mergeCell ref="AA2:AA3"/>
    <mergeCell ref="AB2:AB3"/>
    <mergeCell ref="H2:H3"/>
    <mergeCell ref="L2:L3"/>
    <mergeCell ref="O2:O3"/>
    <mergeCell ref="P2:P3"/>
    <mergeCell ref="Q2:Q3"/>
    <mergeCell ref="M2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Q19" sqref="Q19"/>
    </sheetView>
  </sheetViews>
  <sheetFormatPr defaultColWidth="9.109375" defaultRowHeight="14.4" x14ac:dyDescent="0.3"/>
  <cols>
    <col min="1" max="2" width="9.109375" style="20"/>
    <col min="3" max="3" width="17.44140625" style="20" bestFit="1" customWidth="1"/>
    <col min="4" max="4" width="15.88671875" style="20" bestFit="1" customWidth="1"/>
    <col min="5" max="5" width="9.109375" style="20"/>
    <col min="6" max="6" width="10.6640625" style="20" customWidth="1"/>
    <col min="7" max="7" width="13.44140625" style="20" customWidth="1"/>
    <col min="8" max="8" width="16.6640625" style="20" bestFit="1" customWidth="1"/>
    <col min="9" max="10" width="10.6640625" style="20" hidden="1" customWidth="1"/>
    <col min="11" max="11" width="9.6640625" style="20" hidden="1" customWidth="1"/>
    <col min="12" max="15" width="9.109375" style="20"/>
    <col min="16" max="16" width="0" style="20" hidden="1" customWidth="1"/>
    <col min="17" max="19" width="9.109375" style="20"/>
    <col min="20" max="22" width="0" style="20" hidden="1" customWidth="1"/>
    <col min="23" max="26" width="9.109375" style="20"/>
    <col min="27" max="27" width="12.109375" style="20" customWidth="1"/>
    <col min="28" max="16384" width="9.109375" style="20"/>
  </cols>
  <sheetData>
    <row r="1" spans="1:34" s="6" customFormat="1" x14ac:dyDescent="0.3">
      <c r="A1" s="160" t="s">
        <v>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</row>
    <row r="2" spans="1:34" s="6" customFormat="1" ht="15" customHeight="1" x14ac:dyDescent="0.3">
      <c r="A2" s="160" t="s">
        <v>0</v>
      </c>
      <c r="B2" s="139" t="s">
        <v>1</v>
      </c>
      <c r="C2" s="139" t="s">
        <v>3</v>
      </c>
      <c r="D2" s="139" t="s">
        <v>2</v>
      </c>
      <c r="E2" s="160" t="s">
        <v>22</v>
      </c>
      <c r="F2" s="160" t="s">
        <v>4</v>
      </c>
      <c r="G2" s="160"/>
      <c r="H2" s="139" t="s">
        <v>5</v>
      </c>
      <c r="J2" s="7"/>
      <c r="K2" s="7"/>
      <c r="L2" s="139" t="s">
        <v>13</v>
      </c>
      <c r="M2" s="139" t="s">
        <v>6</v>
      </c>
      <c r="N2" s="139" t="s">
        <v>15</v>
      </c>
      <c r="O2" s="139" t="s">
        <v>27</v>
      </c>
      <c r="P2" s="139" t="s">
        <v>28</v>
      </c>
      <c r="Q2" s="139" t="s">
        <v>17</v>
      </c>
      <c r="R2" s="139" t="s">
        <v>26</v>
      </c>
      <c r="S2" s="152" t="s">
        <v>21</v>
      </c>
      <c r="T2" s="8"/>
      <c r="U2" s="8"/>
      <c r="V2" s="8"/>
      <c r="W2" s="161" t="s">
        <v>16</v>
      </c>
      <c r="X2" s="139" t="s">
        <v>25</v>
      </c>
      <c r="Y2" s="139" t="s">
        <v>24</v>
      </c>
      <c r="Z2" s="139" t="s">
        <v>23</v>
      </c>
      <c r="AA2" s="139" t="s">
        <v>832</v>
      </c>
      <c r="AB2" s="160"/>
      <c r="AC2" s="160"/>
      <c r="AD2" s="139"/>
      <c r="AE2" s="139"/>
      <c r="AF2" s="139"/>
      <c r="AG2" s="139"/>
      <c r="AH2" s="139"/>
    </row>
    <row r="3" spans="1:34" s="6" customFormat="1" ht="48.75" customHeight="1" x14ac:dyDescent="0.3">
      <c r="A3" s="160"/>
      <c r="B3" s="139"/>
      <c r="C3" s="139"/>
      <c r="D3" s="139"/>
      <c r="E3" s="160"/>
      <c r="F3" s="6" t="s">
        <v>7</v>
      </c>
      <c r="G3" s="6" t="s">
        <v>8</v>
      </c>
      <c r="H3" s="139"/>
      <c r="J3" s="7"/>
      <c r="K3" s="7"/>
      <c r="L3" s="139"/>
      <c r="M3" s="139"/>
      <c r="N3" s="139"/>
      <c r="O3" s="139"/>
      <c r="P3" s="139"/>
      <c r="Q3" s="139"/>
      <c r="R3" s="139"/>
      <c r="S3" s="153"/>
      <c r="T3" s="9"/>
      <c r="U3" s="9"/>
      <c r="V3" s="9"/>
      <c r="W3" s="161"/>
      <c r="X3" s="139"/>
      <c r="Y3" s="139"/>
      <c r="Z3" s="139"/>
      <c r="AA3" s="139"/>
      <c r="AB3" s="160"/>
      <c r="AC3" s="160"/>
      <c r="AD3" s="139"/>
      <c r="AE3" s="139"/>
      <c r="AF3" s="139"/>
      <c r="AG3" s="139"/>
      <c r="AH3" s="139"/>
    </row>
    <row r="4" spans="1:34" s="15" customFormat="1" x14ac:dyDescent="0.3">
      <c r="A4" s="15">
        <v>1</v>
      </c>
      <c r="B4" s="15" t="s">
        <v>828</v>
      </c>
      <c r="C4" s="15" t="s">
        <v>718</v>
      </c>
      <c r="D4" s="15" t="s">
        <v>98</v>
      </c>
      <c r="E4" s="15">
        <v>27.25</v>
      </c>
      <c r="F4" s="67" t="s">
        <v>183</v>
      </c>
      <c r="G4" s="67" t="s">
        <v>178</v>
      </c>
      <c r="H4" s="15">
        <v>35</v>
      </c>
      <c r="I4" s="16">
        <v>43441</v>
      </c>
      <c r="J4" s="16">
        <v>43479</v>
      </c>
      <c r="K4" s="16">
        <v>43582</v>
      </c>
      <c r="L4" s="15">
        <v>38</v>
      </c>
      <c r="M4" s="15">
        <v>141</v>
      </c>
      <c r="N4" s="15">
        <v>10880</v>
      </c>
      <c r="O4" s="17">
        <f>(N4/H4)*247.1</f>
        <v>76812.799999999988</v>
      </c>
      <c r="P4" s="15">
        <v>18.5</v>
      </c>
      <c r="Q4" s="15">
        <v>15</v>
      </c>
      <c r="S4" s="15">
        <f>N4*Q4</f>
        <v>163200</v>
      </c>
      <c r="AA4" s="15" t="s">
        <v>829</v>
      </c>
    </row>
    <row r="5" spans="1:34" s="29" customFormat="1" x14ac:dyDescent="0.3">
      <c r="A5" s="29">
        <v>2</v>
      </c>
      <c r="B5" s="29" t="s">
        <v>122</v>
      </c>
      <c r="C5" s="29" t="s">
        <v>839</v>
      </c>
      <c r="D5" s="29" t="s">
        <v>973</v>
      </c>
      <c r="E5" s="29">
        <v>85.25</v>
      </c>
      <c r="F5" s="67" t="s">
        <v>181</v>
      </c>
      <c r="G5" s="67" t="s">
        <v>184</v>
      </c>
      <c r="H5" s="29">
        <v>35</v>
      </c>
      <c r="I5" s="4">
        <v>43434</v>
      </c>
      <c r="J5" s="4">
        <v>43475</v>
      </c>
      <c r="K5" s="4">
        <v>43579</v>
      </c>
      <c r="L5" s="29">
        <v>41</v>
      </c>
      <c r="M5" s="24">
        <v>145</v>
      </c>
      <c r="N5" s="29">
        <v>10880</v>
      </c>
      <c r="O5" s="17">
        <f t="shared" ref="O5:O9" si="0">(N5/H5)*247.1</f>
        <v>76812.799999999988</v>
      </c>
      <c r="Q5" s="15">
        <v>15</v>
      </c>
      <c r="S5" s="29">
        <f>N5*Q5</f>
        <v>163200</v>
      </c>
      <c r="U5" s="29">
        <v>910</v>
      </c>
    </row>
    <row r="6" spans="1:34" s="29" customFormat="1" x14ac:dyDescent="0.3">
      <c r="A6" s="29">
        <v>3</v>
      </c>
      <c r="B6" s="29" t="s">
        <v>838</v>
      </c>
      <c r="C6" s="29" t="s">
        <v>972</v>
      </c>
      <c r="D6" s="29" t="s">
        <v>973</v>
      </c>
      <c r="E6" s="29">
        <v>86.26</v>
      </c>
      <c r="F6" s="67" t="s">
        <v>185</v>
      </c>
      <c r="G6" s="67" t="s">
        <v>186</v>
      </c>
      <c r="H6" s="29">
        <v>35</v>
      </c>
      <c r="I6" s="4">
        <v>43427</v>
      </c>
      <c r="J6" s="4">
        <v>43467</v>
      </c>
      <c r="K6" s="4">
        <v>43573</v>
      </c>
      <c r="L6" s="29">
        <v>40</v>
      </c>
      <c r="M6" s="24">
        <v>146</v>
      </c>
      <c r="N6" s="29">
        <v>10930</v>
      </c>
      <c r="O6" s="17">
        <f t="shared" si="0"/>
        <v>77165.8</v>
      </c>
      <c r="Q6" s="15">
        <v>15</v>
      </c>
      <c r="S6" s="69">
        <f t="shared" ref="S6:S9" si="1">N6*Q6</f>
        <v>163950</v>
      </c>
      <c r="T6" s="29">
        <f>961*15</f>
        <v>14415</v>
      </c>
      <c r="U6" s="29">
        <v>883</v>
      </c>
    </row>
    <row r="7" spans="1:34" s="29" customFormat="1" x14ac:dyDescent="0.3">
      <c r="A7" s="29">
        <v>4</v>
      </c>
      <c r="B7" s="29" t="s">
        <v>824</v>
      </c>
      <c r="C7" s="29" t="s">
        <v>1606</v>
      </c>
      <c r="D7" s="29" t="s">
        <v>1607</v>
      </c>
      <c r="E7" s="29">
        <v>103.23</v>
      </c>
      <c r="F7" s="67" t="s">
        <v>187</v>
      </c>
      <c r="G7" s="67" t="s">
        <v>188</v>
      </c>
      <c r="H7" s="29">
        <v>35</v>
      </c>
      <c r="I7" s="4">
        <v>43431</v>
      </c>
      <c r="J7" s="4">
        <v>43473</v>
      </c>
      <c r="K7" s="4">
        <v>43574</v>
      </c>
      <c r="L7" s="29">
        <v>42</v>
      </c>
      <c r="M7" s="24">
        <v>143</v>
      </c>
      <c r="N7" s="29">
        <v>10260</v>
      </c>
      <c r="O7" s="17">
        <f t="shared" si="0"/>
        <v>72435.600000000006</v>
      </c>
      <c r="Q7" s="15">
        <v>15</v>
      </c>
      <c r="S7" s="69">
        <f t="shared" si="1"/>
        <v>153900</v>
      </c>
      <c r="T7" s="29">
        <f>16.5*175</f>
        <v>2887.5</v>
      </c>
    </row>
    <row r="8" spans="1:34" s="29" customFormat="1" x14ac:dyDescent="0.3">
      <c r="A8" s="29">
        <v>5</v>
      </c>
      <c r="B8" s="29" t="s">
        <v>1218</v>
      </c>
      <c r="C8" s="29" t="s">
        <v>1219</v>
      </c>
      <c r="D8" s="29" t="s">
        <v>1220</v>
      </c>
      <c r="E8" s="31" t="s">
        <v>1750</v>
      </c>
      <c r="F8" s="67" t="s">
        <v>189</v>
      </c>
      <c r="G8" s="67" t="s">
        <v>190</v>
      </c>
      <c r="H8" s="29">
        <v>35</v>
      </c>
      <c r="I8" s="4">
        <v>43431</v>
      </c>
      <c r="J8" s="4">
        <v>43472</v>
      </c>
      <c r="K8" s="4">
        <v>43571</v>
      </c>
      <c r="L8" s="5">
        <v>41</v>
      </c>
      <c r="M8" s="5">
        <v>140</v>
      </c>
      <c r="N8" s="29">
        <v>10507</v>
      </c>
      <c r="O8" s="17">
        <f t="shared" si="0"/>
        <v>74179.42</v>
      </c>
      <c r="P8" s="2"/>
      <c r="Q8" s="15">
        <v>15</v>
      </c>
      <c r="S8" s="69">
        <f t="shared" si="1"/>
        <v>157605</v>
      </c>
      <c r="T8" s="29">
        <v>12529</v>
      </c>
      <c r="U8" s="2">
        <v>612</v>
      </c>
    </row>
    <row r="9" spans="1:34" s="15" customFormat="1" x14ac:dyDescent="0.3">
      <c r="A9" s="15">
        <v>6</v>
      </c>
      <c r="B9" s="15" t="s">
        <v>1231</v>
      </c>
      <c r="C9" s="15" t="s">
        <v>1232</v>
      </c>
      <c r="D9" s="15" t="s">
        <v>1233</v>
      </c>
      <c r="E9" s="33" t="s">
        <v>1751</v>
      </c>
      <c r="F9" s="67" t="s">
        <v>191</v>
      </c>
      <c r="G9" s="67" t="s">
        <v>192</v>
      </c>
      <c r="H9" s="15">
        <v>35</v>
      </c>
      <c r="I9" s="16">
        <v>43424</v>
      </c>
      <c r="J9" s="16">
        <v>43470</v>
      </c>
      <c r="K9" s="16">
        <v>43567</v>
      </c>
      <c r="L9" s="18">
        <v>46</v>
      </c>
      <c r="M9" s="18">
        <v>143</v>
      </c>
      <c r="N9" s="15">
        <v>10670</v>
      </c>
      <c r="O9" s="17">
        <f t="shared" si="0"/>
        <v>75330.2</v>
      </c>
      <c r="P9" s="17"/>
      <c r="Q9" s="15">
        <v>15</v>
      </c>
      <c r="S9" s="69">
        <f t="shared" si="1"/>
        <v>160050</v>
      </c>
      <c r="T9" s="15">
        <f>875*17.5</f>
        <v>15312.5</v>
      </c>
      <c r="U9" s="17">
        <v>625</v>
      </c>
    </row>
    <row r="10" spans="1:34" x14ac:dyDescent="0.3">
      <c r="F10" s="67"/>
      <c r="G10" s="67"/>
    </row>
    <row r="11" spans="1:34" x14ac:dyDescent="0.3">
      <c r="F11" s="67"/>
      <c r="G11" s="67"/>
    </row>
    <row r="12" spans="1:34" x14ac:dyDescent="0.3">
      <c r="F12" s="67"/>
      <c r="G12" s="67"/>
    </row>
  </sheetData>
  <mergeCells count="28"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R2:R3"/>
    <mergeCell ref="S2:S3"/>
    <mergeCell ref="A1:AG1"/>
    <mergeCell ref="A2:A3"/>
    <mergeCell ref="B2:B3"/>
    <mergeCell ref="C2:C3"/>
    <mergeCell ref="D2:D3"/>
    <mergeCell ref="E2:E3"/>
    <mergeCell ref="F2:G2"/>
    <mergeCell ref="H2:H3"/>
    <mergeCell ref="L2:L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K2" sqref="K1:K1048576"/>
    </sheetView>
  </sheetViews>
  <sheetFormatPr defaultColWidth="9.109375" defaultRowHeight="14.4" x14ac:dyDescent="0.3"/>
  <cols>
    <col min="1" max="2" width="9.109375" style="20"/>
    <col min="3" max="3" width="17.44140625" style="20" bestFit="1" customWidth="1"/>
    <col min="4" max="4" width="15.88671875" style="20" bestFit="1" customWidth="1"/>
    <col min="5" max="7" width="9.109375" style="20"/>
    <col min="8" max="8" width="16.6640625" style="20" bestFit="1" customWidth="1"/>
    <col min="9" max="10" width="10.6640625" style="20" hidden="1" customWidth="1"/>
    <col min="11" max="11" width="9.6640625" style="20" hidden="1" customWidth="1"/>
    <col min="12" max="15" width="9.109375" style="20"/>
    <col min="16" max="16" width="0" style="20" hidden="1" customWidth="1"/>
    <col min="17" max="17" width="9.5546875" style="20" bestFit="1" customWidth="1"/>
    <col min="18" max="20" width="9.109375" style="20"/>
    <col min="21" max="21" width="26.44140625" style="20" bestFit="1" customWidth="1"/>
    <col min="22" max="24" width="9.109375" style="20"/>
    <col min="25" max="25" width="9.6640625" style="20" bestFit="1" customWidth="1"/>
    <col min="26" max="16384" width="9.109375" style="20"/>
  </cols>
  <sheetData>
    <row r="1" spans="1:32" s="29" customFormat="1" x14ac:dyDescent="0.3">
      <c r="A1" s="160" t="s">
        <v>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</row>
    <row r="2" spans="1:32" s="29" customFormat="1" ht="15" customHeight="1" x14ac:dyDescent="0.3">
      <c r="A2" s="160" t="s">
        <v>0</v>
      </c>
      <c r="B2" s="139" t="s">
        <v>1</v>
      </c>
      <c r="C2" s="139" t="s">
        <v>3</v>
      </c>
      <c r="D2" s="139" t="s">
        <v>2</v>
      </c>
      <c r="E2" s="160" t="s">
        <v>22</v>
      </c>
      <c r="F2" s="160" t="s">
        <v>4</v>
      </c>
      <c r="G2" s="160"/>
      <c r="H2" s="139" t="s">
        <v>5</v>
      </c>
      <c r="J2" s="30"/>
      <c r="K2" s="30"/>
      <c r="L2" s="139" t="s">
        <v>13</v>
      </c>
      <c r="M2" s="139" t="s">
        <v>6</v>
      </c>
      <c r="N2" s="139" t="s">
        <v>15</v>
      </c>
      <c r="O2" s="139" t="s">
        <v>27</v>
      </c>
      <c r="P2" s="139" t="s">
        <v>28</v>
      </c>
      <c r="Q2" s="162" t="s">
        <v>833</v>
      </c>
      <c r="R2" s="139" t="s">
        <v>17</v>
      </c>
      <c r="S2" s="139" t="s">
        <v>26</v>
      </c>
      <c r="T2" s="139" t="s">
        <v>21</v>
      </c>
      <c r="U2" s="161" t="s">
        <v>16</v>
      </c>
      <c r="V2" s="139" t="s">
        <v>25</v>
      </c>
      <c r="W2" s="139" t="s">
        <v>24</v>
      </c>
      <c r="X2" s="139" t="s">
        <v>23</v>
      </c>
      <c r="Y2" s="139" t="s">
        <v>832</v>
      </c>
      <c r="Z2" s="149"/>
      <c r="AA2" s="160"/>
      <c r="AB2" s="139"/>
      <c r="AC2" s="139"/>
      <c r="AD2" s="139"/>
      <c r="AE2" s="139"/>
      <c r="AF2" s="139"/>
    </row>
    <row r="3" spans="1:32" s="29" customFormat="1" ht="32.25" customHeight="1" x14ac:dyDescent="0.3">
      <c r="A3" s="160"/>
      <c r="B3" s="139"/>
      <c r="C3" s="139"/>
      <c r="D3" s="139"/>
      <c r="E3" s="160"/>
      <c r="F3" s="29" t="s">
        <v>7</v>
      </c>
      <c r="G3" s="29" t="s">
        <v>8</v>
      </c>
      <c r="H3" s="139"/>
      <c r="J3" s="30"/>
      <c r="K3" s="30"/>
      <c r="L3" s="139"/>
      <c r="M3" s="139"/>
      <c r="N3" s="139"/>
      <c r="O3" s="139"/>
      <c r="P3" s="139"/>
      <c r="Q3" s="162"/>
      <c r="R3" s="139"/>
      <c r="S3" s="139"/>
      <c r="T3" s="139"/>
      <c r="U3" s="161"/>
      <c r="V3" s="139"/>
      <c r="W3" s="139"/>
      <c r="X3" s="139"/>
      <c r="Y3" s="139"/>
      <c r="Z3" s="149"/>
      <c r="AA3" s="160"/>
      <c r="AB3" s="139"/>
      <c r="AC3" s="139"/>
      <c r="AD3" s="139"/>
      <c r="AE3" s="139"/>
      <c r="AF3" s="139"/>
    </row>
    <row r="4" spans="1:32" x14ac:dyDescent="0.3">
      <c r="A4" s="29">
        <v>1</v>
      </c>
      <c r="B4" s="29" t="s">
        <v>1093</v>
      </c>
      <c r="C4" s="29" t="s">
        <v>1054</v>
      </c>
      <c r="D4" s="29" t="s">
        <v>1055</v>
      </c>
      <c r="E4" s="29">
        <v>77.25</v>
      </c>
      <c r="F4" s="29"/>
      <c r="G4" s="29"/>
      <c r="H4" s="29">
        <v>35</v>
      </c>
      <c r="I4" s="4">
        <v>43440</v>
      </c>
      <c r="J4" s="4">
        <v>43473</v>
      </c>
      <c r="K4" s="4">
        <v>43589</v>
      </c>
      <c r="L4" s="29">
        <f>J4-I4</f>
        <v>33</v>
      </c>
      <c r="M4" s="24">
        <f>K4-I4</f>
        <v>149</v>
      </c>
      <c r="N4" s="29">
        <v>10450</v>
      </c>
      <c r="O4" s="29"/>
      <c r="P4" s="29"/>
      <c r="Q4" s="29">
        <v>815</v>
      </c>
      <c r="R4" s="29"/>
      <c r="S4" s="29"/>
      <c r="T4" s="29">
        <f>14.5*815</f>
        <v>11817.5</v>
      </c>
      <c r="U4" s="29">
        <v>725</v>
      </c>
      <c r="V4" s="29"/>
      <c r="W4" s="29"/>
      <c r="X4" s="29"/>
      <c r="Y4" s="29"/>
    </row>
  </sheetData>
  <mergeCells count="29">
    <mergeCell ref="R2:R3"/>
    <mergeCell ref="E2:E3"/>
    <mergeCell ref="F2:G2"/>
    <mergeCell ref="H2:H3"/>
    <mergeCell ref="L2:L3"/>
    <mergeCell ref="M2:M3"/>
    <mergeCell ref="A1:AE1"/>
    <mergeCell ref="A2:A3"/>
    <mergeCell ref="B2:B3"/>
    <mergeCell ref="C2:C3"/>
    <mergeCell ref="D2:D3"/>
    <mergeCell ref="X2:X3"/>
    <mergeCell ref="Y2:Y3"/>
    <mergeCell ref="N2:N3"/>
    <mergeCell ref="O2:O3"/>
    <mergeCell ref="P2:P3"/>
    <mergeCell ref="Q2:Q3"/>
    <mergeCell ref="S2:S3"/>
    <mergeCell ref="T2:T3"/>
    <mergeCell ref="U2:U3"/>
    <mergeCell ref="V2:V3"/>
    <mergeCell ref="W2:W3"/>
    <mergeCell ref="AF2:AF3"/>
    <mergeCell ref="Z2:Z3"/>
    <mergeCell ref="AA2:AA3"/>
    <mergeCell ref="AB2:AB3"/>
    <mergeCell ref="AC2:AC3"/>
    <mergeCell ref="AD2:AD3"/>
    <mergeCell ref="AE2:A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BRRI 29</vt:lpstr>
      <vt:lpstr>BRRI 28</vt:lpstr>
      <vt:lpstr>Chatal_Haor</vt:lpstr>
      <vt:lpstr>BRRI 58</vt:lpstr>
      <vt:lpstr>BRRI 74</vt:lpstr>
      <vt:lpstr>BRRI 84</vt:lpstr>
      <vt:lpstr>BRRI 86</vt:lpstr>
      <vt:lpstr>BRII 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2020-09-21T14:06:34Z</dcterms:modified>
</cp:coreProperties>
</file>