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firstSheet="2" activeTab="6"/>
  </bookViews>
  <sheets>
    <sheet name="IMED_HEAD" sheetId="1" r:id="rId1"/>
    <sheet name="DPP_ALLOC" sheetId="5" r:id="rId2"/>
    <sheet name="DPP_TO_IMED" sheetId="2" r:id="rId3"/>
    <sheet name="CODE_TO_IMED" sheetId="7" r:id="rId4"/>
    <sheet name="Sheet1" sheetId="6" r:id="rId5"/>
    <sheet name="18-19" sheetId="9" r:id="rId6"/>
    <sheet name="DPP_ALLOC (2)" sheetId="10" r:id="rId7"/>
    <sheet name="Sheet1 (2)" sheetId="11" r:id="rId8"/>
  </sheets>
  <definedNames>
    <definedName name="_xlnm.Print_Area" localSheetId="5">'18-19'!$A$2:$AF$70</definedName>
    <definedName name="_xlnm.Print_Area" localSheetId="3">CODE_TO_IMED!$A$2:$D$54</definedName>
    <definedName name="_xlnm.Print_Area" localSheetId="1">DPP_ALLOC!$A$1:$F$68</definedName>
    <definedName name="_xlnm.Print_Area" localSheetId="6">'DPP_ALLOC (2)'!$A$1:$F$68</definedName>
    <definedName name="_xlnm.Print_Area" localSheetId="2">DPP_TO_IMED!$A$2:$C$68</definedName>
    <definedName name="_xlnm.Print_Area" localSheetId="0">IMED_HEAD!$A$1:$D$31</definedName>
    <definedName name="_xlnm.Print_Titles" localSheetId="5">'18-19'!$A:$B,'18-19'!$2:$4</definedName>
    <definedName name="_xlnm.Print_Titles" localSheetId="1">DPP_ALLOC!$A:$B,DPP_ALLOC!#REF!</definedName>
    <definedName name="_xlnm.Print_Titles" localSheetId="6">'DPP_ALLOC (2)'!$A:$B,'DPP_ALLOC (2)'!#REF!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1" i="9" l="1"/>
  <c r="AE71" i="9"/>
  <c r="AD71" i="9"/>
  <c r="AC71" i="9"/>
  <c r="X71" i="9"/>
  <c r="Y71" i="9"/>
  <c r="Z71" i="9"/>
  <c r="X6" i="9" l="1"/>
  <c r="Y6" i="9"/>
  <c r="Z6" i="9"/>
  <c r="AA6" i="9"/>
  <c r="X7" i="9"/>
  <c r="Y7" i="9"/>
  <c r="Z7" i="9"/>
  <c r="AA7" i="9"/>
  <c r="AA71" i="9" s="1"/>
  <c r="X8" i="9"/>
  <c r="Y8" i="9"/>
  <c r="Z8" i="9"/>
  <c r="AA8" i="9"/>
  <c r="X9" i="9"/>
  <c r="Y9" i="9"/>
  <c r="Z9" i="9"/>
  <c r="AA9" i="9"/>
  <c r="X10" i="9"/>
  <c r="Y10" i="9"/>
  <c r="Z10" i="9"/>
  <c r="AA10" i="9"/>
  <c r="X11" i="9"/>
  <c r="Y11" i="9"/>
  <c r="Z11" i="9"/>
  <c r="AA11" i="9"/>
  <c r="X12" i="9"/>
  <c r="Y12" i="9"/>
  <c r="Z12" i="9"/>
  <c r="AA12" i="9"/>
  <c r="X13" i="9"/>
  <c r="Y13" i="9"/>
  <c r="Z13" i="9"/>
  <c r="AA13" i="9"/>
  <c r="X14" i="9"/>
  <c r="Y14" i="9"/>
  <c r="Z14" i="9"/>
  <c r="AA14" i="9"/>
  <c r="X15" i="9"/>
  <c r="Y15" i="9"/>
  <c r="Z15" i="9"/>
  <c r="AA15" i="9"/>
  <c r="X16" i="9"/>
  <c r="Y16" i="9"/>
  <c r="Z16" i="9"/>
  <c r="AA16" i="9"/>
  <c r="X17" i="9"/>
  <c r="Y17" i="9"/>
  <c r="Z17" i="9"/>
  <c r="AA17" i="9"/>
  <c r="X18" i="9"/>
  <c r="Y18" i="9"/>
  <c r="Z18" i="9"/>
  <c r="AA18" i="9"/>
  <c r="X19" i="9"/>
  <c r="Y19" i="9"/>
  <c r="Z19" i="9"/>
  <c r="AA19" i="9"/>
  <c r="X20" i="9"/>
  <c r="Y20" i="9"/>
  <c r="Z20" i="9"/>
  <c r="AA20" i="9"/>
  <c r="X21" i="9"/>
  <c r="Y21" i="9"/>
  <c r="Z21" i="9"/>
  <c r="AA21" i="9"/>
  <c r="X22" i="9"/>
  <c r="Y22" i="9"/>
  <c r="Z22" i="9"/>
  <c r="AA22" i="9"/>
  <c r="X23" i="9"/>
  <c r="Y23" i="9"/>
  <c r="Z23" i="9"/>
  <c r="AA23" i="9"/>
  <c r="X24" i="9"/>
  <c r="Y24" i="9"/>
  <c r="Z24" i="9"/>
  <c r="AA24" i="9"/>
  <c r="X25" i="9"/>
  <c r="Y25" i="9"/>
  <c r="Z25" i="9"/>
  <c r="AA25" i="9"/>
  <c r="X26" i="9"/>
  <c r="Y26" i="9"/>
  <c r="Z26" i="9"/>
  <c r="AA26" i="9"/>
  <c r="X27" i="9"/>
  <c r="Y27" i="9"/>
  <c r="Z27" i="9"/>
  <c r="AA27" i="9"/>
  <c r="X28" i="9"/>
  <c r="Y28" i="9"/>
  <c r="Z28" i="9"/>
  <c r="AA28" i="9"/>
  <c r="X29" i="9"/>
  <c r="Y29" i="9"/>
  <c r="Z29" i="9"/>
  <c r="AA29" i="9"/>
  <c r="X30" i="9"/>
  <c r="Y30" i="9"/>
  <c r="Z30" i="9"/>
  <c r="AA30" i="9"/>
  <c r="X31" i="9"/>
  <c r="Y31" i="9"/>
  <c r="Z31" i="9"/>
  <c r="AA31" i="9"/>
  <c r="X32" i="9"/>
  <c r="Y32" i="9"/>
  <c r="Z32" i="9"/>
  <c r="AA32" i="9"/>
  <c r="X33" i="9"/>
  <c r="Y33" i="9"/>
  <c r="Z33" i="9"/>
  <c r="AA33" i="9"/>
  <c r="X34" i="9"/>
  <c r="Y34" i="9"/>
  <c r="Z34" i="9"/>
  <c r="AA34" i="9"/>
  <c r="X35" i="9"/>
  <c r="Y35" i="9"/>
  <c r="Z35" i="9"/>
  <c r="AA35" i="9"/>
  <c r="X36" i="9"/>
  <c r="Y36" i="9"/>
  <c r="Z36" i="9"/>
  <c r="AA36" i="9"/>
  <c r="X37" i="9"/>
  <c r="Y37" i="9"/>
  <c r="Z37" i="9"/>
  <c r="AA37" i="9"/>
  <c r="X38" i="9"/>
  <c r="Y38" i="9"/>
  <c r="Z38" i="9"/>
  <c r="AA38" i="9"/>
  <c r="X39" i="9"/>
  <c r="Y39" i="9"/>
  <c r="Z39" i="9"/>
  <c r="AA39" i="9"/>
  <c r="X40" i="9"/>
  <c r="Y40" i="9"/>
  <c r="Z40" i="9"/>
  <c r="AA40" i="9"/>
  <c r="X41" i="9"/>
  <c r="Y41" i="9"/>
  <c r="Z41" i="9"/>
  <c r="AA41" i="9"/>
  <c r="X42" i="9"/>
  <c r="Y42" i="9"/>
  <c r="Z42" i="9"/>
  <c r="AA42" i="9"/>
  <c r="X43" i="9"/>
  <c r="Y43" i="9"/>
  <c r="Z43" i="9"/>
  <c r="AA43" i="9"/>
  <c r="X44" i="9"/>
  <c r="Y44" i="9"/>
  <c r="Z44" i="9"/>
  <c r="AA44" i="9"/>
  <c r="X45" i="9"/>
  <c r="Y45" i="9"/>
  <c r="Z45" i="9"/>
  <c r="AA45" i="9"/>
  <c r="X46" i="9"/>
  <c r="Y46" i="9"/>
  <c r="Z46" i="9"/>
  <c r="AA46" i="9"/>
  <c r="X47" i="9"/>
  <c r="Y47" i="9"/>
  <c r="Z47" i="9"/>
  <c r="AA47" i="9"/>
  <c r="X48" i="9"/>
  <c r="Y48" i="9"/>
  <c r="Z48" i="9"/>
  <c r="AA48" i="9"/>
  <c r="X49" i="9"/>
  <c r="Y49" i="9"/>
  <c r="Z49" i="9"/>
  <c r="AA49" i="9"/>
  <c r="X50" i="9"/>
  <c r="Y50" i="9"/>
  <c r="Z50" i="9"/>
  <c r="AA50" i="9"/>
  <c r="X51" i="9"/>
  <c r="Y51" i="9"/>
  <c r="Z51" i="9"/>
  <c r="AA51" i="9"/>
  <c r="X52" i="9"/>
  <c r="Y52" i="9"/>
  <c r="Z52" i="9"/>
  <c r="AA52" i="9"/>
  <c r="X53" i="9"/>
  <c r="Y53" i="9"/>
  <c r="Z53" i="9"/>
  <c r="AA53" i="9"/>
  <c r="X54" i="9"/>
  <c r="Y54" i="9"/>
  <c r="Z54" i="9"/>
  <c r="AA54" i="9"/>
  <c r="X55" i="9"/>
  <c r="Y55" i="9"/>
  <c r="Z55" i="9"/>
  <c r="AA55" i="9"/>
  <c r="X56" i="9"/>
  <c r="Y56" i="9"/>
  <c r="Z56" i="9"/>
  <c r="AA56" i="9"/>
  <c r="X57" i="9"/>
  <c r="Y57" i="9"/>
  <c r="Z57" i="9"/>
  <c r="AA57" i="9"/>
  <c r="X58" i="9"/>
  <c r="Y58" i="9"/>
  <c r="Z58" i="9"/>
  <c r="AA58" i="9"/>
  <c r="X59" i="9"/>
  <c r="Y59" i="9"/>
  <c r="Z59" i="9"/>
  <c r="AA59" i="9"/>
  <c r="X60" i="9"/>
  <c r="Y60" i="9"/>
  <c r="Z60" i="9"/>
  <c r="AA60" i="9"/>
  <c r="X61" i="9"/>
  <c r="Y61" i="9"/>
  <c r="Z61" i="9"/>
  <c r="AA61" i="9"/>
  <c r="X62" i="9"/>
  <c r="Y62" i="9"/>
  <c r="Z62" i="9"/>
  <c r="AA62" i="9"/>
  <c r="X63" i="9"/>
  <c r="Y63" i="9"/>
  <c r="Z63" i="9"/>
  <c r="AA63" i="9"/>
  <c r="X64" i="9"/>
  <c r="Y64" i="9"/>
  <c r="Z64" i="9"/>
  <c r="AA64" i="9"/>
  <c r="X65" i="9"/>
  <c r="Y65" i="9"/>
  <c r="Z65" i="9"/>
  <c r="AA65" i="9"/>
  <c r="X66" i="9"/>
  <c r="Y66" i="9"/>
  <c r="Z66" i="9"/>
  <c r="AA66" i="9"/>
  <c r="X67" i="9"/>
  <c r="Y67" i="9"/>
  <c r="Z67" i="9"/>
  <c r="AA67" i="9"/>
  <c r="X68" i="9"/>
  <c r="Y68" i="9"/>
  <c r="Z68" i="9"/>
  <c r="AA68" i="9"/>
  <c r="X69" i="9"/>
  <c r="Y69" i="9"/>
  <c r="Z69" i="9"/>
  <c r="AA69" i="9"/>
  <c r="X70" i="9"/>
  <c r="Y70" i="9"/>
  <c r="Z70" i="9"/>
  <c r="AA70" i="9"/>
  <c r="V71" i="9" l="1"/>
  <c r="G71" i="9"/>
  <c r="I68" i="11" l="1"/>
  <c r="G68" i="11"/>
  <c r="I67" i="11"/>
  <c r="G67" i="11"/>
  <c r="I66" i="11"/>
  <c r="G66" i="11"/>
  <c r="I65" i="11"/>
  <c r="G65" i="11"/>
  <c r="I64" i="11"/>
  <c r="G64" i="11"/>
  <c r="I63" i="11"/>
  <c r="G63" i="11"/>
  <c r="I62" i="11"/>
  <c r="G62" i="11"/>
  <c r="I61" i="11"/>
  <c r="G61" i="11"/>
  <c r="I60" i="11"/>
  <c r="G60" i="11"/>
  <c r="I59" i="11"/>
  <c r="G59" i="11"/>
  <c r="I58" i="11"/>
  <c r="G58" i="11"/>
  <c r="I57" i="11"/>
  <c r="G57" i="11"/>
  <c r="I56" i="11"/>
  <c r="G56" i="11"/>
  <c r="I55" i="11"/>
  <c r="G55" i="11"/>
  <c r="I54" i="11"/>
  <c r="G54" i="11"/>
  <c r="I53" i="11"/>
  <c r="G53" i="11"/>
  <c r="I52" i="11"/>
  <c r="G52" i="11"/>
  <c r="I51" i="11"/>
  <c r="G51" i="11"/>
  <c r="I50" i="11"/>
  <c r="G50" i="11"/>
  <c r="I49" i="11"/>
  <c r="G49" i="11"/>
  <c r="I48" i="11"/>
  <c r="G48" i="11"/>
  <c r="I47" i="11"/>
  <c r="G47" i="11"/>
  <c r="I46" i="11"/>
  <c r="G46" i="11"/>
  <c r="I45" i="11"/>
  <c r="G45" i="11"/>
  <c r="I44" i="11"/>
  <c r="G44" i="11"/>
  <c r="I43" i="11"/>
  <c r="G43" i="11"/>
  <c r="I42" i="11"/>
  <c r="G42" i="11"/>
  <c r="I41" i="11"/>
  <c r="G41" i="11"/>
  <c r="I40" i="11"/>
  <c r="G40" i="11"/>
  <c r="I39" i="11"/>
  <c r="G39" i="11"/>
  <c r="I38" i="11"/>
  <c r="G38" i="11"/>
  <c r="I37" i="11"/>
  <c r="G37" i="11"/>
  <c r="I36" i="11"/>
  <c r="G36" i="11"/>
  <c r="I35" i="11"/>
  <c r="G35" i="11"/>
  <c r="I34" i="11"/>
  <c r="G34" i="11"/>
  <c r="I33" i="11"/>
  <c r="G33" i="11"/>
  <c r="I32" i="11"/>
  <c r="G32" i="11"/>
  <c r="I31" i="11"/>
  <c r="G31" i="11"/>
  <c r="I30" i="11"/>
  <c r="G30" i="11"/>
  <c r="I29" i="11"/>
  <c r="G29" i="11"/>
  <c r="I28" i="11"/>
  <c r="G28" i="11"/>
  <c r="I27" i="11"/>
  <c r="G27" i="11"/>
  <c r="I26" i="11"/>
  <c r="G26" i="11"/>
  <c r="I25" i="11"/>
  <c r="G25" i="11"/>
  <c r="I24" i="11"/>
  <c r="G24" i="11"/>
  <c r="I23" i="11"/>
  <c r="G23" i="11"/>
  <c r="I22" i="11"/>
  <c r="G22" i="11"/>
  <c r="I21" i="11"/>
  <c r="G21" i="11"/>
  <c r="I20" i="11"/>
  <c r="G20" i="11"/>
  <c r="I19" i="11"/>
  <c r="G19" i="11"/>
  <c r="I18" i="11"/>
  <c r="G18" i="11"/>
  <c r="I17" i="11"/>
  <c r="G17" i="11"/>
  <c r="I16" i="11"/>
  <c r="G16" i="11"/>
  <c r="I15" i="11"/>
  <c r="G15" i="11"/>
  <c r="I14" i="11"/>
  <c r="G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I7" i="11"/>
  <c r="G7" i="11"/>
  <c r="I6" i="11"/>
  <c r="G6" i="11"/>
  <c r="I5" i="11"/>
  <c r="G5" i="11"/>
  <c r="I4" i="11"/>
  <c r="G4" i="11"/>
  <c r="I3" i="11"/>
  <c r="G3" i="11"/>
  <c r="I2" i="11"/>
  <c r="G2" i="1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2" i="6"/>
  <c r="I69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2" i="6"/>
  <c r="I64" i="10"/>
  <c r="I65" i="10"/>
  <c r="I66" i="10"/>
  <c r="K66" i="10" s="1"/>
  <c r="I20" i="10"/>
  <c r="F68" i="10"/>
  <c r="I68" i="10" s="1"/>
  <c r="F67" i="10"/>
  <c r="F66" i="10"/>
  <c r="F65" i="10"/>
  <c r="F64" i="10"/>
  <c r="F63" i="10"/>
  <c r="F62" i="10"/>
  <c r="I62" i="10" s="1"/>
  <c r="K62" i="10" s="1"/>
  <c r="F61" i="10"/>
  <c r="I61" i="10" s="1"/>
  <c r="F60" i="10"/>
  <c r="I60" i="10" s="1"/>
  <c r="F59" i="10"/>
  <c r="I59" i="10" s="1"/>
  <c r="F58" i="10"/>
  <c r="K57" i="10"/>
  <c r="F57" i="10"/>
  <c r="F56" i="10"/>
  <c r="I56" i="10" s="1"/>
  <c r="K56" i="10" s="1"/>
  <c r="F55" i="10"/>
  <c r="I55" i="10" s="1"/>
  <c r="K55" i="10" s="1"/>
  <c r="I54" i="10"/>
  <c r="K54" i="10" s="1"/>
  <c r="F54" i="10"/>
  <c r="F53" i="10"/>
  <c r="I53" i="10" s="1"/>
  <c r="K53" i="10" s="1"/>
  <c r="I52" i="10"/>
  <c r="K52" i="10" s="1"/>
  <c r="F52" i="10"/>
  <c r="F51" i="10"/>
  <c r="I51" i="10" s="1"/>
  <c r="K51" i="10" s="1"/>
  <c r="F50" i="10"/>
  <c r="I50" i="10" s="1"/>
  <c r="K50" i="10" s="1"/>
  <c r="F49" i="10"/>
  <c r="I49" i="10" s="1"/>
  <c r="K49" i="10" s="1"/>
  <c r="F48" i="10"/>
  <c r="I48" i="10" s="1"/>
  <c r="K48" i="10" s="1"/>
  <c r="F47" i="10"/>
  <c r="I47" i="10" s="1"/>
  <c r="K47" i="10" s="1"/>
  <c r="F46" i="10"/>
  <c r="I46" i="10" s="1"/>
  <c r="K45" i="10"/>
  <c r="F45" i="10"/>
  <c r="F44" i="10"/>
  <c r="I44" i="10" s="1"/>
  <c r="K44" i="10" s="1"/>
  <c r="F43" i="10"/>
  <c r="I43" i="10" s="1"/>
  <c r="K43" i="10" s="1"/>
  <c r="F42" i="10"/>
  <c r="I42" i="10" s="1"/>
  <c r="K42" i="10" s="1"/>
  <c r="I41" i="10"/>
  <c r="K41" i="10" s="1"/>
  <c r="F41" i="10"/>
  <c r="F40" i="10"/>
  <c r="I40" i="10" s="1"/>
  <c r="K40" i="10" s="1"/>
  <c r="F39" i="10"/>
  <c r="I39" i="10" s="1"/>
  <c r="K39" i="10" s="1"/>
  <c r="F38" i="10"/>
  <c r="I38" i="10" s="1"/>
  <c r="K38" i="10" s="1"/>
  <c r="I37" i="10"/>
  <c r="K37" i="10" s="1"/>
  <c r="F37" i="10"/>
  <c r="F36" i="10"/>
  <c r="I36" i="10" s="1"/>
  <c r="K36" i="10" s="1"/>
  <c r="F35" i="10"/>
  <c r="I35" i="10" s="1"/>
  <c r="K35" i="10" s="1"/>
  <c r="F34" i="10"/>
  <c r="I34" i="10" s="1"/>
  <c r="K34" i="10" s="1"/>
  <c r="F33" i="10"/>
  <c r="I33" i="10" s="1"/>
  <c r="K33" i="10" s="1"/>
  <c r="F32" i="10"/>
  <c r="I32" i="10" s="1"/>
  <c r="K32" i="10" s="1"/>
  <c r="F31" i="10"/>
  <c r="I31" i="10" s="1"/>
  <c r="K31" i="10" s="1"/>
  <c r="F30" i="10"/>
  <c r="I30" i="10" s="1"/>
  <c r="K30" i="10" s="1"/>
  <c r="F29" i="10"/>
  <c r="I29" i="10" s="1"/>
  <c r="K29" i="10" s="1"/>
  <c r="F28" i="10"/>
  <c r="I28" i="10" s="1"/>
  <c r="K28" i="10" s="1"/>
  <c r="F27" i="10"/>
  <c r="I27" i="10" s="1"/>
  <c r="K27" i="10" s="1"/>
  <c r="K26" i="10"/>
  <c r="F26" i="10"/>
  <c r="F25" i="10"/>
  <c r="I25" i="10" s="1"/>
  <c r="K25" i="10" s="1"/>
  <c r="F24" i="10"/>
  <c r="I24" i="10" s="1"/>
  <c r="K24" i="10" s="1"/>
  <c r="F23" i="10"/>
  <c r="I23" i="10" s="1"/>
  <c r="F22" i="10"/>
  <c r="I22" i="10" s="1"/>
  <c r="F21" i="10"/>
  <c r="I21" i="10" s="1"/>
  <c r="K21" i="10" s="1"/>
  <c r="K20" i="10"/>
  <c r="F20" i="10"/>
  <c r="F19" i="10"/>
  <c r="I19" i="10" s="1"/>
  <c r="K19" i="10" s="1"/>
  <c r="F18" i="10"/>
  <c r="I18" i="10" s="1"/>
  <c r="K18" i="10" s="1"/>
  <c r="F17" i="10"/>
  <c r="I17" i="10" s="1"/>
  <c r="K17" i="10" s="1"/>
  <c r="I16" i="10"/>
  <c r="K16" i="10" s="1"/>
  <c r="F16" i="10"/>
  <c r="F15" i="10"/>
  <c r="I15" i="10" s="1"/>
  <c r="K15" i="10" s="1"/>
  <c r="F14" i="10"/>
  <c r="I14" i="10" s="1"/>
  <c r="K14" i="10" s="1"/>
  <c r="F13" i="10"/>
  <c r="I13" i="10" s="1"/>
  <c r="K13" i="10" s="1"/>
  <c r="I12" i="10"/>
  <c r="K12" i="10" s="1"/>
  <c r="F12" i="10"/>
  <c r="F11" i="10"/>
  <c r="I11" i="10" s="1"/>
  <c r="K11" i="10" s="1"/>
  <c r="F10" i="10"/>
  <c r="I10" i="10" s="1"/>
  <c r="K10" i="10" s="1"/>
  <c r="F9" i="10"/>
  <c r="I9" i="10" s="1"/>
  <c r="K9" i="10" s="1"/>
  <c r="I8" i="10"/>
  <c r="K8" i="10" s="1"/>
  <c r="F8" i="10"/>
  <c r="F7" i="10"/>
  <c r="I7" i="10" s="1"/>
  <c r="K7" i="10" s="1"/>
  <c r="F6" i="10"/>
  <c r="I6" i="10" s="1"/>
  <c r="K6" i="10" s="1"/>
  <c r="F5" i="10"/>
  <c r="I5" i="10" s="1"/>
  <c r="K5" i="10" s="1"/>
  <c r="I4" i="10"/>
  <c r="K4" i="10" s="1"/>
  <c r="F4" i="10"/>
  <c r="F3" i="10"/>
  <c r="I3" i="10" s="1"/>
  <c r="K3" i="10" s="1"/>
  <c r="F2" i="10"/>
  <c r="I2" i="10" s="1"/>
  <c r="F23" i="5"/>
  <c r="G69" i="6" l="1"/>
  <c r="J69" i="6" s="1"/>
  <c r="I63" i="10"/>
  <c r="K63" i="10" s="1"/>
  <c r="J21" i="10"/>
  <c r="J68" i="10"/>
  <c r="I58" i="10"/>
  <c r="K58" i="10" s="1"/>
  <c r="I67" i="10"/>
  <c r="K67" i="10" s="1"/>
  <c r="K68" i="10"/>
  <c r="K61" i="10"/>
  <c r="K59" i="10"/>
  <c r="K60" i="10"/>
  <c r="K64" i="10"/>
  <c r="K65" i="10"/>
  <c r="K23" i="10"/>
  <c r="J54" i="10"/>
  <c r="J57" i="10"/>
  <c r="K46" i="10"/>
  <c r="K22" i="10"/>
  <c r="J23" i="10"/>
  <c r="K2" i="10"/>
  <c r="K69" i="10" l="1"/>
  <c r="L57" i="10"/>
  <c r="L5" i="9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R82" i="9"/>
  <c r="R83" i="9" s="1"/>
  <c r="AI70" i="9"/>
  <c r="AH70" i="9"/>
  <c r="AF70" i="9"/>
  <c r="V70" i="9"/>
  <c r="Q70" i="9"/>
  <c r="G70" i="9"/>
  <c r="AF69" i="9"/>
  <c r="V69" i="9"/>
  <c r="Q69" i="9"/>
  <c r="G69" i="9"/>
  <c r="AF68" i="9"/>
  <c r="V68" i="9"/>
  <c r="Q68" i="9"/>
  <c r="G68" i="9"/>
  <c r="AF67" i="9"/>
  <c r="V67" i="9"/>
  <c r="Q67" i="9"/>
  <c r="G67" i="9"/>
  <c r="AF66" i="9"/>
  <c r="V66" i="9"/>
  <c r="Q66" i="9"/>
  <c r="G66" i="9"/>
  <c r="AF65" i="9"/>
  <c r="V65" i="9"/>
  <c r="Q65" i="9"/>
  <c r="G65" i="9"/>
  <c r="AF64" i="9"/>
  <c r="V64" i="9"/>
  <c r="Q64" i="9"/>
  <c r="G64" i="9"/>
  <c r="AF63" i="9"/>
  <c r="V63" i="9"/>
  <c r="Q63" i="9"/>
  <c r="G63" i="9"/>
  <c r="AF62" i="9"/>
  <c r="V62" i="9"/>
  <c r="Q62" i="9"/>
  <c r="G62" i="9"/>
  <c r="AF61" i="9"/>
  <c r="V61" i="9"/>
  <c r="Q61" i="9"/>
  <c r="G61" i="9"/>
  <c r="AJ60" i="9"/>
  <c r="AF60" i="9"/>
  <c r="V60" i="9"/>
  <c r="Q60" i="9"/>
  <c r="BD60" i="9" s="1"/>
  <c r="G60" i="9"/>
  <c r="AF59" i="9"/>
  <c r="V59" i="9"/>
  <c r="Q59" i="9"/>
  <c r="G59" i="9"/>
  <c r="AF58" i="9"/>
  <c r="V58" i="9"/>
  <c r="Q58" i="9"/>
  <c r="G58" i="9"/>
  <c r="AF57" i="9"/>
  <c r="V57" i="9"/>
  <c r="Q57" i="9"/>
  <c r="G57" i="9"/>
  <c r="AF56" i="9"/>
  <c r="V56" i="9"/>
  <c r="Q56" i="9"/>
  <c r="G56" i="9"/>
  <c r="AF55" i="9"/>
  <c r="V55" i="9"/>
  <c r="Q55" i="9"/>
  <c r="G55" i="9"/>
  <c r="AF54" i="9"/>
  <c r="V54" i="9"/>
  <c r="Q54" i="9"/>
  <c r="G54" i="9"/>
  <c r="AF53" i="9"/>
  <c r="V53" i="9"/>
  <c r="Q53" i="9"/>
  <c r="G53" i="9"/>
  <c r="AF52" i="9"/>
  <c r="V52" i="9"/>
  <c r="Q52" i="9"/>
  <c r="G52" i="9"/>
  <c r="AF51" i="9"/>
  <c r="V51" i="9"/>
  <c r="Q51" i="9"/>
  <c r="G51" i="9"/>
  <c r="AF50" i="9"/>
  <c r="V50" i="9"/>
  <c r="Q50" i="9"/>
  <c r="G50" i="9"/>
  <c r="AF49" i="9"/>
  <c r="V49" i="9"/>
  <c r="Q49" i="9"/>
  <c r="G49" i="9"/>
  <c r="BD48" i="9"/>
  <c r="AF48" i="9"/>
  <c r="V48" i="9"/>
  <c r="BE48" i="9" s="1"/>
  <c r="Q48" i="9"/>
  <c r="G48" i="9"/>
  <c r="AF47" i="9"/>
  <c r="V47" i="9"/>
  <c r="Q47" i="9"/>
  <c r="G47" i="9"/>
  <c r="AF46" i="9"/>
  <c r="V46" i="9"/>
  <c r="Q46" i="9"/>
  <c r="G46" i="9"/>
  <c r="BH45" i="9"/>
  <c r="AF45" i="9"/>
  <c r="V45" i="9"/>
  <c r="Q45" i="9"/>
  <c r="G45" i="9"/>
  <c r="BH44" i="9"/>
  <c r="AF44" i="9"/>
  <c r="V44" i="9"/>
  <c r="Q44" i="9"/>
  <c r="G44" i="9"/>
  <c r="BH43" i="9"/>
  <c r="BF43" i="9"/>
  <c r="AF43" i="9"/>
  <c r="V43" i="9"/>
  <c r="Q43" i="9"/>
  <c r="G43" i="9"/>
  <c r="BH42" i="9"/>
  <c r="AF42" i="9"/>
  <c r="V42" i="9"/>
  <c r="Q42" i="9"/>
  <c r="G42" i="9"/>
  <c r="BH41" i="9"/>
  <c r="AF41" i="9"/>
  <c r="Q41" i="9"/>
  <c r="G41" i="9"/>
  <c r="BH40" i="9"/>
  <c r="AF40" i="9"/>
  <c r="V40" i="9"/>
  <c r="Q40" i="9"/>
  <c r="G40" i="9"/>
  <c r="BH39" i="9"/>
  <c r="AF39" i="9"/>
  <c r="V39" i="9"/>
  <c r="Q39" i="9"/>
  <c r="G39" i="9"/>
  <c r="BH38" i="9"/>
  <c r="AF38" i="9"/>
  <c r="V38" i="9"/>
  <c r="Q38" i="9"/>
  <c r="G38" i="9"/>
  <c r="BH37" i="9"/>
  <c r="AF37" i="9"/>
  <c r="V37" i="9"/>
  <c r="Q37" i="9"/>
  <c r="G37" i="9"/>
  <c r="BH36" i="9"/>
  <c r="AF36" i="9"/>
  <c r="V36" i="9"/>
  <c r="Q36" i="9"/>
  <c r="G36" i="9"/>
  <c r="BH35" i="9"/>
  <c r="AF35" i="9"/>
  <c r="V35" i="9"/>
  <c r="BE35" i="9" s="1"/>
  <c r="Q35" i="9"/>
  <c r="BD35" i="9" s="1"/>
  <c r="G35" i="9"/>
  <c r="BH34" i="9"/>
  <c r="AF34" i="9"/>
  <c r="V34" i="9"/>
  <c r="Q34" i="9"/>
  <c r="BD34" i="9" s="1"/>
  <c r="G34" i="9"/>
  <c r="BH33" i="9"/>
  <c r="AF33" i="9"/>
  <c r="V33" i="9"/>
  <c r="BE33" i="9" s="1"/>
  <c r="Q33" i="9"/>
  <c r="BD33" i="9" s="1"/>
  <c r="G33" i="9"/>
  <c r="BH32" i="9"/>
  <c r="AF32" i="9"/>
  <c r="V32" i="9"/>
  <c r="Q32" i="9"/>
  <c r="G32" i="9"/>
  <c r="BH31" i="9"/>
  <c r="AF31" i="9"/>
  <c r="V31" i="9"/>
  <c r="Q31" i="9"/>
  <c r="G31" i="9"/>
  <c r="BH30" i="9"/>
  <c r="AF30" i="9"/>
  <c r="V30" i="9"/>
  <c r="Q30" i="9"/>
  <c r="G30" i="9"/>
  <c r="BG29" i="9"/>
  <c r="AF29" i="9"/>
  <c r="V29" i="9"/>
  <c r="BE29" i="9" s="1"/>
  <c r="Q29" i="9"/>
  <c r="BD29" i="9" s="1"/>
  <c r="G29" i="9"/>
  <c r="BH28" i="9"/>
  <c r="AF28" i="9"/>
  <c r="V28" i="9"/>
  <c r="BE28" i="9" s="1"/>
  <c r="Q28" i="9"/>
  <c r="BD28" i="9" s="1"/>
  <c r="G28" i="9"/>
  <c r="BH27" i="9"/>
  <c r="AF27" i="9"/>
  <c r="V27" i="9"/>
  <c r="BE27" i="9" s="1"/>
  <c r="Q27" i="9"/>
  <c r="BD27" i="9" s="1"/>
  <c r="G27" i="9"/>
  <c r="BI26" i="9"/>
  <c r="BJ26" i="9" s="1"/>
  <c r="BH26" i="9"/>
  <c r="AG26" i="9"/>
  <c r="AF26" i="9"/>
  <c r="V26" i="9"/>
  <c r="Q26" i="9"/>
  <c r="G26" i="9"/>
  <c r="BI25" i="9"/>
  <c r="BJ25" i="9" s="1"/>
  <c r="BH25" i="9"/>
  <c r="AF25" i="9"/>
  <c r="V25" i="9"/>
  <c r="Q25" i="9"/>
  <c r="G25" i="9"/>
  <c r="BI24" i="9"/>
  <c r="BJ24" i="9" s="1"/>
  <c r="BH24" i="9"/>
  <c r="BF24" i="9"/>
  <c r="AF24" i="9"/>
  <c r="V24" i="9"/>
  <c r="Q24" i="9"/>
  <c r="G24" i="9"/>
  <c r="G23" i="9"/>
  <c r="BH22" i="9"/>
  <c r="AF22" i="9"/>
  <c r="V22" i="9"/>
  <c r="BE22" i="9" s="1"/>
  <c r="Q22" i="9"/>
  <c r="BD22" i="9" s="1"/>
  <c r="G22" i="9"/>
  <c r="BH21" i="9"/>
  <c r="AF21" i="9"/>
  <c r="V21" i="9"/>
  <c r="BE21" i="9" s="1"/>
  <c r="Q21" i="9"/>
  <c r="BD21" i="9" s="1"/>
  <c r="G21" i="9"/>
  <c r="BH20" i="9"/>
  <c r="AF20" i="9"/>
  <c r="V20" i="9"/>
  <c r="BE20" i="9" s="1"/>
  <c r="Q20" i="9"/>
  <c r="BD20" i="9" s="1"/>
  <c r="G20" i="9"/>
  <c r="BH19" i="9"/>
  <c r="AF19" i="9"/>
  <c r="V19" i="9"/>
  <c r="BE19" i="9" s="1"/>
  <c r="Q19" i="9"/>
  <c r="BD19" i="9" s="1"/>
  <c r="G19" i="9"/>
  <c r="BH18" i="9"/>
  <c r="AF18" i="9"/>
  <c r="V18" i="9"/>
  <c r="Q18" i="9"/>
  <c r="G18" i="9"/>
  <c r="BH17" i="9"/>
  <c r="AF17" i="9"/>
  <c r="V17" i="9"/>
  <c r="Q17" i="9"/>
  <c r="G17" i="9"/>
  <c r="BH16" i="9"/>
  <c r="AF16" i="9"/>
  <c r="V16" i="9"/>
  <c r="Q16" i="9"/>
  <c r="G16" i="9"/>
  <c r="BH15" i="9"/>
  <c r="AF15" i="9"/>
  <c r="V15" i="9"/>
  <c r="Q15" i="9"/>
  <c r="G15" i="9"/>
  <c r="BH14" i="9"/>
  <c r="AF14" i="9"/>
  <c r="V14" i="9"/>
  <c r="Q14" i="9"/>
  <c r="BD14" i="9" s="1"/>
  <c r="G14" i="9"/>
  <c r="BH13" i="9"/>
  <c r="AF13" i="9"/>
  <c r="V13" i="9"/>
  <c r="Q13" i="9"/>
  <c r="G13" i="9"/>
  <c r="BH12" i="9"/>
  <c r="AF12" i="9"/>
  <c r="V12" i="9"/>
  <c r="Q12" i="9"/>
  <c r="G12" i="9"/>
  <c r="BH11" i="9"/>
  <c r="AF11" i="9"/>
  <c r="V11" i="9"/>
  <c r="Q11" i="9"/>
  <c r="G11" i="9"/>
  <c r="BH10" i="9"/>
  <c r="AL10" i="9"/>
  <c r="AK10" i="9"/>
  <c r="AF10" i="9"/>
  <c r="V10" i="9"/>
  <c r="BE10" i="9" s="1"/>
  <c r="Q10" i="9"/>
  <c r="BD10" i="9" s="1"/>
  <c r="G10" i="9"/>
  <c r="BH9" i="9"/>
  <c r="AF9" i="9"/>
  <c r="V9" i="9"/>
  <c r="BE9" i="9" s="1"/>
  <c r="Q9" i="9"/>
  <c r="BD9" i="9" s="1"/>
  <c r="G9" i="9"/>
  <c r="BH8" i="9"/>
  <c r="AF8" i="9"/>
  <c r="V8" i="9"/>
  <c r="Q8" i="9"/>
  <c r="BD8" i="9" s="1"/>
  <c r="G8" i="9"/>
  <c r="BH7" i="9"/>
  <c r="AF7" i="9"/>
  <c r="V7" i="9"/>
  <c r="Q7" i="9"/>
  <c r="G7" i="9"/>
  <c r="AF6" i="9"/>
  <c r="V6" i="9"/>
  <c r="Q6" i="9"/>
  <c r="G6" i="9"/>
  <c r="BH5" i="9"/>
  <c r="AH5" i="9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I35" i="9" s="1"/>
  <c r="AF5" i="9"/>
  <c r="Z5" i="9"/>
  <c r="Y5" i="9"/>
  <c r="X5" i="9"/>
  <c r="V5" i="9"/>
  <c r="Q5" i="9"/>
  <c r="G5" i="9"/>
  <c r="BD17" i="9" l="1"/>
  <c r="BE46" i="9"/>
  <c r="BE58" i="9"/>
  <c r="AA5" i="9"/>
  <c r="BD15" i="9"/>
  <c r="BC25" i="9"/>
  <c r="BD46" i="9"/>
  <c r="BE49" i="9"/>
  <c r="BD49" i="9"/>
  <c r="V74" i="9"/>
  <c r="BE14" i="9"/>
  <c r="BD51" i="9"/>
  <c r="BE11" i="9"/>
  <c r="BE36" i="9"/>
  <c r="BD54" i="9"/>
  <c r="BD30" i="9"/>
  <c r="BE54" i="9"/>
  <c r="BD11" i="9"/>
  <c r="BE30" i="9"/>
  <c r="BD36" i="9"/>
  <c r="BE17" i="9"/>
  <c r="BE51" i="9"/>
  <c r="BD24" i="9"/>
  <c r="BD58" i="9"/>
  <c r="BE8" i="9"/>
  <c r="BE15" i="9"/>
  <c r="BE34" i="9"/>
  <c r="BE60" i="9"/>
  <c r="BE24" i="9"/>
  <c r="AF72" i="9" l="1"/>
  <c r="AF74" i="9" s="1"/>
  <c r="S71" i="9"/>
  <c r="BD72" i="9"/>
  <c r="U72" i="9"/>
  <c r="U73" i="9" s="1"/>
  <c r="T71" i="9"/>
  <c r="U71" i="9" l="1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D24" i="1" l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<sst xmlns="http://schemas.openxmlformats.org/spreadsheetml/2006/main" count="1468" uniqueCount="199">
  <si>
    <t>Allowances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</si>
  <si>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</si>
  <si>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</si>
  <si>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</si>
  <si>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</si>
  <si>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</si>
  <si>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</si>
  <si>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</si>
  <si>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</si>
  <si>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</si>
  <si>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</si>
  <si>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</si>
  <si>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</si>
  <si>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</si>
  <si>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</si>
  <si>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</si>
  <si>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</si>
  <si>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</si>
  <si>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</si>
  <si>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</si>
  <si>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</t>
  </si>
  <si>
    <t xml:space="preserve">Repair &amp; Maintenance of Vehicles, furniture, computers  &amp; other structure </t>
  </si>
  <si>
    <t>REV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</si>
  <si>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</si>
  <si>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</si>
  <si>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</si>
  <si>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</si>
  <si>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</si>
  <si>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</si>
  <si>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</si>
  <si>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</si>
  <si>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</t>
  </si>
  <si>
    <t>SLNo</t>
  </si>
  <si>
    <t>Name of the Component</t>
  </si>
  <si>
    <t>Type</t>
  </si>
  <si>
    <t>Identifier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</si>
  <si>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</si>
  <si>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</si>
  <si>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</si>
  <si>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</si>
  <si>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</si>
  <si>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</si>
  <si>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</si>
  <si>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</si>
  <si>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</si>
  <si>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</si>
  <si>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</si>
  <si>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</si>
  <si>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</si>
  <si>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</si>
  <si>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</si>
  <si>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</si>
  <si>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</si>
  <si>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</si>
  <si>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</si>
  <si>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</si>
  <si>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</si>
  <si>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</si>
  <si>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</si>
  <si>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</si>
  <si>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</si>
  <si>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</si>
  <si>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</si>
  <si>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</si>
  <si>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</si>
  <si>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</si>
  <si>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</si>
  <si>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</si>
  <si>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</si>
  <si>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</si>
  <si>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</si>
  <si>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</si>
  <si>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</si>
  <si>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</si>
  <si>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</si>
  <si>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</si>
  <si>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</si>
  <si>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</si>
  <si>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</si>
  <si>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</si>
  <si>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</si>
  <si>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</si>
  <si>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</si>
  <si>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</si>
  <si>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</si>
  <si>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</si>
  <si>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</si>
  <si>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</si>
  <si>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</si>
  <si>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</si>
  <si>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</si>
  <si>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</si>
  <si>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</si>
  <si>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</si>
  <si>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</si>
  <si>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</si>
  <si>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RPA</t>
  </si>
  <si>
    <t>DPA</t>
  </si>
  <si>
    <t>GOB</t>
  </si>
  <si>
    <t>TOTAL</t>
  </si>
  <si>
    <t>Code</t>
  </si>
  <si>
    <t>Description</t>
  </si>
  <si>
    <t>O&amp;M During Construction</t>
  </si>
  <si>
    <t>REV_1</t>
  </si>
  <si>
    <t>REV_2</t>
  </si>
  <si>
    <t>REV_3</t>
  </si>
  <si>
    <t>REV_4</t>
  </si>
  <si>
    <t>REV_5</t>
  </si>
  <si>
    <t>REV_6</t>
  </si>
  <si>
    <t>REV_7</t>
  </si>
  <si>
    <t>REV_8</t>
  </si>
  <si>
    <t>REV_9</t>
  </si>
  <si>
    <t>REV_10</t>
  </si>
  <si>
    <t>REV_11</t>
  </si>
  <si>
    <t>REV_12</t>
  </si>
  <si>
    <t>REV_13</t>
  </si>
  <si>
    <t>REV_14</t>
  </si>
  <si>
    <t>REV_15</t>
  </si>
  <si>
    <t>REV_16</t>
  </si>
  <si>
    <t>REV_17</t>
  </si>
  <si>
    <t>REV_18</t>
  </si>
  <si>
    <t>REV_19</t>
  </si>
  <si>
    <t>REV_20</t>
  </si>
  <si>
    <t>REV_21</t>
  </si>
  <si>
    <t>REV_22</t>
  </si>
  <si>
    <t>CAP_1</t>
  </si>
  <si>
    <t>CAP_2</t>
  </si>
  <si>
    <t>CAP_6</t>
  </si>
  <si>
    <t>CAP_4</t>
  </si>
  <si>
    <t>CAP_3</t>
  </si>
  <si>
    <t>Photocopier -7 nos (PMO 2 Nos.,Kishoreganj 1 No., Netrokona 1 No., Sunamganj 1 No., Habiganj 1No.&amp; Brahmanbaria 1 No)</t>
  </si>
  <si>
    <t>CAP_5</t>
  </si>
  <si>
    <t>CAP_7</t>
  </si>
  <si>
    <t>CAP_8</t>
  </si>
  <si>
    <t>Imed</t>
  </si>
  <si>
    <t>ECODE</t>
  </si>
  <si>
    <t>DESCRIPTION</t>
  </si>
  <si>
    <t>IMED</t>
  </si>
  <si>
    <t>Honarium</t>
  </si>
  <si>
    <t>SL</t>
  </si>
  <si>
    <t>Eocde</t>
  </si>
  <si>
    <t>Imedcode</t>
  </si>
  <si>
    <t>Item wise Physical &amp; Financial Progress</t>
  </si>
  <si>
    <t>Economic Code</t>
  </si>
  <si>
    <t>Item</t>
  </si>
  <si>
    <t>Cumulative  Physical &amp; Financial Progress
 (up to June, 2018)</t>
  </si>
  <si>
    <t>Physical &amp; Financial Target during 2018-19 
as per ADP</t>
  </si>
  <si>
    <t>Physical &amp; Financial Target during 2018-19 
as per RADP</t>
  </si>
  <si>
    <t>Physical &amp; Financial Progress 
from 01-07-2018 to 30-06-2019)</t>
  </si>
  <si>
    <t>Cumulative  Physical &amp; Financial Progress 
up to current month (up to June, 2019)</t>
  </si>
  <si>
    <t>Physical &amp; Financial Target during 2019-20
as per ADP</t>
  </si>
  <si>
    <t>IMED 05</t>
  </si>
  <si>
    <t>Total</t>
  </si>
  <si>
    <t xml:space="preserve">Physical </t>
  </si>
  <si>
    <t>Financial</t>
  </si>
  <si>
    <t>Terget</t>
  </si>
  <si>
    <t>Expend</t>
  </si>
  <si>
    <t>Remainig GOB</t>
  </si>
  <si>
    <t>L.S.</t>
  </si>
  <si>
    <t xml:space="preserve"> </t>
  </si>
  <si>
    <t>9 nos.</t>
  </si>
  <si>
    <t>1 no.</t>
  </si>
  <si>
    <t>7 nos.</t>
  </si>
  <si>
    <t>35 nos.</t>
  </si>
  <si>
    <t>33 nos.</t>
  </si>
  <si>
    <t>4 nos.</t>
  </si>
  <si>
    <t>2 nos.</t>
  </si>
  <si>
    <t>11 nos.</t>
  </si>
  <si>
    <t>30 nos.</t>
  </si>
  <si>
    <t>50 (F)+25 (P) nos.</t>
  </si>
  <si>
    <t>12 nos. (Part)</t>
  </si>
  <si>
    <t>5 nos. (Part)</t>
  </si>
  <si>
    <t>1 no. (Part)</t>
  </si>
  <si>
    <t>15 nos. (Part)</t>
  </si>
  <si>
    <t>20 (F)+40 (P) nos.</t>
  </si>
  <si>
    <t>7 nos. (Part)</t>
  </si>
  <si>
    <t>108 Km. (Part)</t>
  </si>
  <si>
    <t>100 (F)+100 (P) Km.</t>
  </si>
  <si>
    <t>112 Km. (Part)</t>
  </si>
  <si>
    <t>50 (F)+60 (P) Km.</t>
  </si>
  <si>
    <t>50 Km. (Part)</t>
  </si>
  <si>
    <t>35 (F)+30 (P) Km.</t>
  </si>
  <si>
    <t>5 Km. (Part)</t>
  </si>
  <si>
    <t>25 (F)+25 (P) Km.</t>
  </si>
  <si>
    <t>15 Km. (Part)</t>
  </si>
  <si>
    <t>90 Km. (Part)</t>
  </si>
  <si>
    <t>80 (F)+110 (P) Km.</t>
  </si>
  <si>
    <t>3 (F)+2 (P) nos.</t>
  </si>
  <si>
    <t>3 nos. (Part)</t>
  </si>
  <si>
    <t>5 (F)+5 (P) nos.</t>
  </si>
  <si>
    <t>CIVIL</t>
  </si>
  <si>
    <t>Imed_Code</t>
  </si>
  <si>
    <t>Prev_Progress_Fin</t>
  </si>
  <si>
    <t>Prev_Progress_Phy</t>
  </si>
  <si>
    <t>Cur_Tar_Phy</t>
  </si>
  <si>
    <t>Cur_Tar_Fin</t>
  </si>
  <si>
    <t>Physical</t>
  </si>
  <si>
    <t>Weight</t>
  </si>
  <si>
    <t>Dpp_allocation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</si>
</sst>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z val="9.5"/>
      <name val="Calibri"/>
      <family val="2"/>
      <scheme val="minor"/>
    </font>
    <font>
      <i/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90">
    <xf numFmtId="0" fontId="0" fillId="0" borderId="0" xfId="0"/>
    <xf numFmtId="0" fontId="5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justify" vertical="center" wrapText="1"/>
      <protection locked="0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/>
    <xf numFmtId="0" fontId="11" fillId="2" borderId="1" xfId="0" applyFont="1" applyFill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justify" vertical="top" wrapText="1"/>
      <protection locked="0"/>
    </xf>
    <xf numFmtId="0" fontId="5" fillId="2" borderId="1" xfId="0" applyFont="1" applyFill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justify" vertical="top" wrapText="1"/>
      <protection locked="0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0" fillId="0" borderId="0" xfId="0" applyFill="1"/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 applyProtection="1">
      <alignment vertical="center" wrapText="1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top"/>
    </xf>
    <xf numFmtId="2" fontId="15" fillId="0" borderId="2" xfId="1" applyNumberFormat="1" applyFont="1" applyFill="1" applyBorder="1" applyAlignment="1">
      <alignment horizontal="center" vertical="top"/>
    </xf>
    <xf numFmtId="2" fontId="15" fillId="3" borderId="1" xfId="1" applyNumberFormat="1" applyFont="1" applyFill="1" applyBorder="1" applyAlignment="1">
      <alignment horizontal="center" vertical="top"/>
    </xf>
    <xf numFmtId="39" fontId="6" fillId="0" borderId="1" xfId="0" applyNumberFormat="1" applyFont="1" applyBorder="1" applyAlignment="1">
      <alignment horizontal="center" vertical="top" wrapText="1"/>
    </xf>
    <xf numFmtId="2" fontId="15" fillId="0" borderId="0" xfId="1" applyNumberFormat="1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2" fontId="0" fillId="0" borderId="0" xfId="0" applyNumberFormat="1" applyFont="1" applyAlignment="1">
      <alignment vertical="center"/>
    </xf>
    <xf numFmtId="2" fontId="16" fillId="0" borderId="1" xfId="1" applyNumberFormat="1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top"/>
    </xf>
    <xf numFmtId="0" fontId="17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2" fontId="15" fillId="0" borderId="1" xfId="1" applyNumberFormat="1" applyFont="1" applyFill="1" applyBorder="1" applyAlignment="1">
      <alignment horizontal="center" vertical="top"/>
    </xf>
    <xf numFmtId="2" fontId="18" fillId="0" borderId="1" xfId="1" applyNumberFormat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2" fontId="15" fillId="4" borderId="1" xfId="1" applyNumberFormat="1" applyFont="1" applyFill="1" applyBorder="1" applyAlignment="1">
      <alignment horizontal="center" vertical="top"/>
    </xf>
    <xf numFmtId="2" fontId="15" fillId="4" borderId="2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15" fillId="0" borderId="3" xfId="1" applyNumberFormat="1" applyFont="1" applyFill="1" applyBorder="1" applyAlignment="1">
      <alignment horizontal="center" vertical="top"/>
    </xf>
    <xf numFmtId="0" fontId="17" fillId="4" borderId="1" xfId="0" applyFont="1" applyFill="1" applyBorder="1" applyAlignment="1">
      <alignment horizontal="center" vertical="top" wrapText="1"/>
    </xf>
    <xf numFmtId="2" fontId="19" fillId="4" borderId="3" xfId="1" applyNumberFormat="1" applyFont="1" applyFill="1" applyBorder="1" applyAlignment="1">
      <alignment horizontal="center" vertical="top"/>
    </xf>
    <xf numFmtId="0" fontId="17" fillId="5" borderId="1" xfId="0" applyFont="1" applyFill="1" applyBorder="1" applyAlignment="1">
      <alignment horizontal="center" vertical="top" wrapText="1"/>
    </xf>
    <xf numFmtId="0" fontId="20" fillId="5" borderId="0" xfId="0" applyFont="1" applyFill="1" applyAlignment="1">
      <alignment vertical="top"/>
    </xf>
    <xf numFmtId="2" fontId="15" fillId="5" borderId="1" xfId="1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2" fontId="19" fillId="0" borderId="1" xfId="1" applyNumberFormat="1" applyFont="1" applyFill="1" applyBorder="1" applyAlignment="1">
      <alignment horizontal="center" vertical="top"/>
    </xf>
    <xf numFmtId="2" fontId="19" fillId="0" borderId="1" xfId="1" applyNumberFormat="1" applyFont="1" applyBorder="1" applyAlignment="1">
      <alignment horizontal="center" vertical="top"/>
    </xf>
    <xf numFmtId="2" fontId="19" fillId="0" borderId="2" xfId="1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 wrapText="1"/>
    </xf>
    <xf numFmtId="2" fontId="19" fillId="4" borderId="1" xfId="1" applyNumberFormat="1" applyFont="1" applyFill="1" applyBorder="1" applyAlignment="1">
      <alignment horizontal="center" vertical="top"/>
    </xf>
    <xf numFmtId="2" fontId="19" fillId="0" borderId="0" xfId="1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2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center"/>
    </xf>
    <xf numFmtId="0" fontId="6" fillId="3" borderId="1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39" fontId="6" fillId="0" borderId="0" xfId="0" applyNumberFormat="1" applyFont="1" applyBorder="1" applyAlignment="1">
      <alignment horizontal="center" vertical="top" wrapText="1"/>
    </xf>
    <xf numFmtId="2" fontId="19" fillId="3" borderId="1" xfId="1" applyNumberFormat="1" applyFont="1" applyFill="1" applyBorder="1" applyAlignment="1">
      <alignment horizontal="center" vertical="top"/>
    </xf>
    <xf numFmtId="2" fontId="12" fillId="0" borderId="2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43" fontId="0" fillId="0" borderId="0" xfId="1" applyFont="1" applyAlignment="1">
      <alignment vertical="center"/>
    </xf>
    <xf numFmtId="43" fontId="0" fillId="0" borderId="0" xfId="1" applyFont="1"/>
    <xf numFmtId="43" fontId="0" fillId="0" borderId="0" xfId="0" applyNumberFormat="1" applyFont="1"/>
    <xf numFmtId="10" fontId="0" fillId="3" borderId="0" xfId="2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/>
    <xf numFmtId="2" fontId="22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Font="1" applyBorder="1"/>
    <xf numFmtId="0" fontId="4" fillId="0" borderId="1" xfId="0" applyFont="1" applyBorder="1" applyAlignment="1">
      <alignment vertical="top"/>
    </xf>
    <xf numFmtId="0" fontId="7" fillId="0" borderId="2" xfId="0" applyFont="1" applyBorder="1" applyAlignment="1">
      <alignment vertic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11" fillId="2" borderId="7" xfId="0" applyFont="1" applyFill="1" applyBorder="1" applyAlignment="1" applyProtection="1">
      <alignment horizontal="center" vertical="top" wrapText="1"/>
      <protection locked="0"/>
    </xf>
    <xf numFmtId="0" fontId="5" fillId="2" borderId="7" xfId="0" applyFont="1" applyFill="1" applyBorder="1" applyAlignment="1" applyProtection="1">
      <alignment horizontal="center" vertical="top" wrapText="1"/>
      <protection locked="0"/>
    </xf>
    <xf numFmtId="0" fontId="5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vertical="center" wrapText="1"/>
      <protection locked="0"/>
    </xf>
    <xf numFmtId="2" fontId="6" fillId="2" borderId="1" xfId="0" applyNumberFormat="1" applyFont="1" applyFill="1" applyBorder="1" applyAlignment="1">
      <alignment horizontal="center" vertical="top"/>
    </xf>
    <xf numFmtId="2" fontId="6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2" fontId="9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3" borderId="0" xfId="2" applyNumberFormat="1" applyFont="1" applyFill="1" applyAlignment="1">
      <alignment horizontal="center" vertical="center"/>
    </xf>
    <xf numFmtId="39" fontId="4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top" wrapText="1"/>
    </xf>
    <xf numFmtId="0" fontId="14" fillId="3" borderId="8" xfId="0" applyFont="1" applyFill="1" applyBorder="1" applyAlignment="1">
      <alignment horizontal="center" vertical="top" wrapText="1"/>
    </xf>
    <xf numFmtId="0" fontId="14" fillId="3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2" fontId="0" fillId="0" borderId="2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D482CF-291B-4B41-9817-4B6B6D275E42}">
  <we:reference id="wa104380862" version="1.5.0.0" store="en-US" storeType="OMEX"/>
  <we:alternateReferences>
    <we:reference id="WA104380862" version="1.5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BreakPreview" zoomScale="115" zoomScaleNormal="100" zoomScaleSheetLayoutView="115" workbookViewId="0">
      <selection activeCell="B1" sqref="B1"/>
    </sheetView>
  </sheetViews>
  <sheetFormatPr defaultRowHeight="15" x14ac:dyDescent="0.25"/>
  <cols>
    <col min="2" max="2" width="66.140625" customWidth="1"/>
    <col min="3" max="3" width="18.42578125" customWidth="1"/>
    <col min="4" max="4" width="12.7109375" customWidth="1"/>
  </cols>
  <sheetData>
    <row r="1" spans="1:4" x14ac:dyDescent="0.25">
      <c r="A1" s="20" t="s">
        <v>32</v>
      </c>
      <c r="B1" s="26" t="s">
        <v>33</v>
      </c>
      <c r="C1" s="20" t="s">
        <v>34</v>
      </c>
      <c r="D1" s="20" t="s">
        <v>35</v>
      </c>
    </row>
    <row r="2" spans="1:4" x14ac:dyDescent="0.25">
      <c r="A2" s="20">
        <v>1</v>
      </c>
      <c r="B2" s="20" t="s">
        <v>0</v>
      </c>
      <c r="C2" s="20" t="s">
        <v>22</v>
      </c>
      <c r="D2" s="20" t="str">
        <f>CONCATENATE(C2,"_",A2)</f>
        <v>REV_1</v>
      </c>
    </row>
    <row r="3" spans="1:4" x14ac:dyDescent="0.25">
      <c r="A3" s="20">
        <v>2</v>
      </c>
      <c r="B3" s="20" t="s">
        <v>1</v>
      </c>
      <c r="C3" s="20" t="s">
        <v>22</v>
      </c>
      <c r="D3" s="20" t="str">
        <f t="shared" ref="D3:D31" si="0">CONCATENATE(C3,"_",A3)</f>
        <v>REV_2</v>
      </c>
    </row>
    <row r="4" spans="1:4" x14ac:dyDescent="0.25">
      <c r="A4" s="20">
        <v>3</v>
      </c>
      <c r="B4" s="20" t="s">
        <v>2</v>
      </c>
      <c r="C4" s="20" t="s">
        <v>22</v>
      </c>
      <c r="D4" s="20" t="str">
        <f t="shared" si="0"/>
        <v>REV_3</v>
      </c>
    </row>
    <row r="5" spans="1:4" x14ac:dyDescent="0.25">
      <c r="A5" s="20">
        <v>4</v>
      </c>
      <c r="B5" s="20" t="s">
        <v>3</v>
      </c>
      <c r="C5" s="20" t="s">
        <v>22</v>
      </c>
      <c r="D5" s="20" t="str">
        <f t="shared" si="0"/>
        <v>REV_4</v>
      </c>
    </row>
    <row r="6" spans="1:4" x14ac:dyDescent="0.25">
      <c r="A6" s="20">
        <v>5</v>
      </c>
      <c r="B6" s="20" t="s">
        <v>4</v>
      </c>
      <c r="C6" s="20" t="s">
        <v>22</v>
      </c>
      <c r="D6" s="20" t="str">
        <f t="shared" si="0"/>
        <v>REV_5</v>
      </c>
    </row>
    <row r="7" spans="1:4" x14ac:dyDescent="0.25">
      <c r="A7" s="20">
        <v>6</v>
      </c>
      <c r="B7" s="20" t="s">
        <v>5</v>
      </c>
      <c r="C7" s="20" t="s">
        <v>22</v>
      </c>
      <c r="D7" s="20" t="str">
        <f t="shared" si="0"/>
        <v>REV_6</v>
      </c>
    </row>
    <row r="8" spans="1:4" x14ac:dyDescent="0.25">
      <c r="A8" s="20">
        <v>7</v>
      </c>
      <c r="B8" s="20" t="s">
        <v>6</v>
      </c>
      <c r="C8" s="20" t="s">
        <v>22</v>
      </c>
      <c r="D8" s="20" t="str">
        <f t="shared" si="0"/>
        <v>REV_7</v>
      </c>
    </row>
    <row r="9" spans="1:4" x14ac:dyDescent="0.25">
      <c r="A9" s="20">
        <v>8</v>
      </c>
      <c r="B9" s="20" t="s">
        <v>7</v>
      </c>
      <c r="C9" s="20" t="s">
        <v>22</v>
      </c>
      <c r="D9" s="20" t="str">
        <f t="shared" si="0"/>
        <v>REV_8</v>
      </c>
    </row>
    <row r="10" spans="1:4" x14ac:dyDescent="0.25">
      <c r="A10" s="20">
        <v>9</v>
      </c>
      <c r="B10" s="20" t="s">
        <v>8</v>
      </c>
      <c r="C10" s="20" t="s">
        <v>22</v>
      </c>
      <c r="D10" s="20" t="str">
        <f t="shared" si="0"/>
        <v>REV_9</v>
      </c>
    </row>
    <row r="11" spans="1:4" x14ac:dyDescent="0.25">
      <c r="A11" s="20">
        <v>10</v>
      </c>
      <c r="B11" s="20" t="s">
        <v>9</v>
      </c>
      <c r="C11" s="20" t="s">
        <v>22</v>
      </c>
      <c r="D11" s="20" t="str">
        <f t="shared" si="0"/>
        <v>REV_10</v>
      </c>
    </row>
    <row r="12" spans="1:4" x14ac:dyDescent="0.25">
      <c r="A12" s="20">
        <v>11</v>
      </c>
      <c r="B12" s="20" t="s">
        <v>10</v>
      </c>
      <c r="C12" s="20" t="s">
        <v>22</v>
      </c>
      <c r="D12" s="20" t="str">
        <f t="shared" si="0"/>
        <v>REV_11</v>
      </c>
    </row>
    <row r="13" spans="1:4" x14ac:dyDescent="0.25">
      <c r="A13" s="20">
        <v>12</v>
      </c>
      <c r="B13" s="20" t="s">
        <v>11</v>
      </c>
      <c r="C13" s="20" t="s">
        <v>22</v>
      </c>
      <c r="D13" s="20" t="str">
        <f t="shared" si="0"/>
        <v>REV_12</v>
      </c>
    </row>
    <row r="14" spans="1:4" x14ac:dyDescent="0.25">
      <c r="A14" s="20">
        <v>13</v>
      </c>
      <c r="B14" s="20" t="s">
        <v>12</v>
      </c>
      <c r="C14" s="20" t="s">
        <v>22</v>
      </c>
      <c r="D14" s="20" t="str">
        <f t="shared" si="0"/>
        <v>REV_13</v>
      </c>
    </row>
    <row r="15" spans="1:4" x14ac:dyDescent="0.25">
      <c r="A15" s="20">
        <v>14</v>
      </c>
      <c r="B15" s="20" t="s">
        <v>13</v>
      </c>
      <c r="C15" s="20" t="s">
        <v>22</v>
      </c>
      <c r="D15" s="20" t="str">
        <f t="shared" si="0"/>
        <v>REV_14</v>
      </c>
    </row>
    <row r="16" spans="1:4" x14ac:dyDescent="0.25">
      <c r="A16" s="20">
        <v>15</v>
      </c>
      <c r="B16" s="20" t="s">
        <v>14</v>
      </c>
      <c r="C16" s="20" t="s">
        <v>22</v>
      </c>
      <c r="D16" s="20" t="str">
        <f t="shared" si="0"/>
        <v>REV_15</v>
      </c>
    </row>
    <row r="17" spans="1:4" x14ac:dyDescent="0.25">
      <c r="A17" s="20">
        <v>16</v>
      </c>
      <c r="B17" s="20" t="s">
        <v>15</v>
      </c>
      <c r="C17" s="20" t="s">
        <v>22</v>
      </c>
      <c r="D17" s="20" t="str">
        <f t="shared" si="0"/>
        <v>REV_16</v>
      </c>
    </row>
    <row r="18" spans="1:4" x14ac:dyDescent="0.25">
      <c r="A18" s="20">
        <v>17</v>
      </c>
      <c r="B18" s="20" t="s">
        <v>16</v>
      </c>
      <c r="C18" s="20" t="s">
        <v>22</v>
      </c>
      <c r="D18" s="20" t="str">
        <f t="shared" si="0"/>
        <v>REV_17</v>
      </c>
    </row>
    <row r="19" spans="1:4" x14ac:dyDescent="0.25">
      <c r="A19" s="20">
        <v>18</v>
      </c>
      <c r="B19" s="20" t="s">
        <v>17</v>
      </c>
      <c r="C19" s="20" t="s">
        <v>22</v>
      </c>
      <c r="D19" s="20" t="str">
        <f t="shared" si="0"/>
        <v>REV_18</v>
      </c>
    </row>
    <row r="20" spans="1:4" x14ac:dyDescent="0.25">
      <c r="A20" s="20">
        <v>19</v>
      </c>
      <c r="B20" s="20" t="s">
        <v>18</v>
      </c>
      <c r="C20" s="20" t="s">
        <v>22</v>
      </c>
      <c r="D20" s="20" t="str">
        <f t="shared" si="0"/>
        <v>REV_19</v>
      </c>
    </row>
    <row r="21" spans="1:4" x14ac:dyDescent="0.25">
      <c r="A21" s="20">
        <v>20</v>
      </c>
      <c r="B21" s="20" t="s">
        <v>19</v>
      </c>
      <c r="C21" s="20" t="s">
        <v>22</v>
      </c>
      <c r="D21" s="20" t="str">
        <f t="shared" si="0"/>
        <v>REV_20</v>
      </c>
    </row>
    <row r="22" spans="1:4" x14ac:dyDescent="0.25">
      <c r="A22" s="20">
        <v>21</v>
      </c>
      <c r="B22" s="20" t="s">
        <v>20</v>
      </c>
      <c r="C22" s="20" t="s">
        <v>22</v>
      </c>
      <c r="D22" s="20" t="str">
        <f t="shared" si="0"/>
        <v>REV_21</v>
      </c>
    </row>
    <row r="23" spans="1:4" x14ac:dyDescent="0.25">
      <c r="A23" s="20">
        <v>22</v>
      </c>
      <c r="B23" s="20" t="s">
        <v>21</v>
      </c>
      <c r="C23" s="20" t="s">
        <v>22</v>
      </c>
      <c r="D23" s="20" t="str">
        <f t="shared" si="0"/>
        <v>REV_22</v>
      </c>
    </row>
    <row r="24" spans="1:4" x14ac:dyDescent="0.25">
      <c r="A24" s="20">
        <v>1</v>
      </c>
      <c r="B24" s="20" t="s">
        <v>23</v>
      </c>
      <c r="C24" s="20" t="s">
        <v>31</v>
      </c>
      <c r="D24" s="20" t="str">
        <f>CONCATENATE(C24,"_",A24)</f>
        <v>CAP_1</v>
      </c>
    </row>
    <row r="25" spans="1:4" x14ac:dyDescent="0.25">
      <c r="A25" s="20">
        <v>2</v>
      </c>
      <c r="B25" s="20" t="s">
        <v>24</v>
      </c>
      <c r="C25" s="20" t="s">
        <v>31</v>
      </c>
      <c r="D25" s="20" t="str">
        <f t="shared" si="0"/>
        <v>CAP_2</v>
      </c>
    </row>
    <row r="26" spans="1:4" x14ac:dyDescent="0.25">
      <c r="A26" s="20">
        <v>3</v>
      </c>
      <c r="B26" s="20" t="s">
        <v>25</v>
      </c>
      <c r="C26" s="20" t="s">
        <v>31</v>
      </c>
      <c r="D26" s="20" t="str">
        <f t="shared" si="0"/>
        <v>CAP_3</v>
      </c>
    </row>
    <row r="27" spans="1:4" x14ac:dyDescent="0.25">
      <c r="A27" s="20">
        <v>4</v>
      </c>
      <c r="B27" s="20" t="s">
        <v>26</v>
      </c>
      <c r="C27" s="20" t="s">
        <v>31</v>
      </c>
      <c r="D27" s="20" t="str">
        <f t="shared" si="0"/>
        <v>CAP_4</v>
      </c>
    </row>
    <row r="28" spans="1:4" x14ac:dyDescent="0.25">
      <c r="A28" s="20">
        <v>5</v>
      </c>
      <c r="B28" s="20" t="s">
        <v>27</v>
      </c>
      <c r="C28" s="20" t="s">
        <v>31</v>
      </c>
      <c r="D28" s="20" t="str">
        <f t="shared" si="0"/>
        <v>CAP_5</v>
      </c>
    </row>
    <row r="29" spans="1:4" x14ac:dyDescent="0.25">
      <c r="A29" s="20">
        <v>6</v>
      </c>
      <c r="B29" s="20" t="s">
        <v>28</v>
      </c>
      <c r="C29" s="20" t="s">
        <v>31</v>
      </c>
      <c r="D29" s="20" t="str">
        <f t="shared" si="0"/>
        <v>CAP_6</v>
      </c>
    </row>
    <row r="30" spans="1:4" x14ac:dyDescent="0.25">
      <c r="A30" s="20">
        <v>7</v>
      </c>
      <c r="B30" s="20" t="s">
        <v>29</v>
      </c>
      <c r="C30" s="20" t="s">
        <v>31</v>
      </c>
      <c r="D30" s="20" t="str">
        <f t="shared" si="0"/>
        <v>CAP_7</v>
      </c>
    </row>
    <row r="31" spans="1:4" x14ac:dyDescent="0.25">
      <c r="A31" s="20">
        <v>8</v>
      </c>
      <c r="B31" s="20" t="s">
        <v>30</v>
      </c>
      <c r="C31" s="20" t="s">
        <v>31</v>
      </c>
      <c r="D31" s="20" t="str">
        <f t="shared" si="0"/>
        <v>CAP_8</v>
      </c>
    </row>
  </sheetData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115" zoomScaleNormal="115" zoomScaleSheetLayoutView="115" workbookViewId="0">
      <selection activeCell="I2" sqref="I2:I68"/>
    </sheetView>
  </sheetViews>
  <sheetFormatPr defaultColWidth="9.140625" defaultRowHeight="15" x14ac:dyDescent="0.25"/>
  <cols>
    <col min="1" max="1" width="8.7109375" style="24" customWidth="1"/>
    <col min="2" max="2" width="56.140625" style="19" customWidth="1"/>
    <col min="3" max="3" width="9.5703125" style="19" customWidth="1"/>
    <col min="4" max="4" width="9" style="19" customWidth="1"/>
    <col min="5" max="5" width="18" style="19" customWidth="1"/>
    <col min="6" max="6" width="11.7109375" style="19" customWidth="1"/>
    <col min="7" max="7" width="9.140625" style="19"/>
    <col min="8" max="8" width="11.5703125" style="19" customWidth="1"/>
    <col min="9" max="9" width="9.140625" style="19"/>
    <col min="10" max="11" width="9.140625" style="121"/>
    <col min="12" max="16384" width="9.140625" style="19"/>
  </cols>
  <sheetData>
    <row r="1" spans="1:11" ht="17.25" customHeight="1" x14ac:dyDescent="0.25">
      <c r="A1" s="23" t="s">
        <v>100</v>
      </c>
      <c r="B1" s="19" t="s">
        <v>101</v>
      </c>
      <c r="C1" s="24" t="s">
        <v>98</v>
      </c>
      <c r="D1" s="24" t="s">
        <v>96</v>
      </c>
      <c r="E1" s="24" t="s">
        <v>97</v>
      </c>
      <c r="F1" s="24" t="s">
        <v>99</v>
      </c>
      <c r="G1" s="24" t="s">
        <v>134</v>
      </c>
      <c r="H1" s="25" t="s">
        <v>191</v>
      </c>
      <c r="I1" s="24" t="s">
        <v>196</v>
      </c>
    </row>
    <row r="2" spans="1:11" s="21" customFormat="1" ht="13.5" customHeight="1" x14ac:dyDescent="0.25">
      <c r="A2" s="2">
        <v>3111302</v>
      </c>
      <c r="B2" s="1" t="s">
        <v>36</v>
      </c>
      <c r="C2" s="3">
        <v>10</v>
      </c>
      <c r="D2" s="3"/>
      <c r="E2" s="4"/>
      <c r="F2" s="3">
        <f>C2+D2+E2</f>
        <v>10</v>
      </c>
      <c r="G2" s="27" t="s">
        <v>103</v>
      </c>
      <c r="H2" s="109" t="s">
        <v>103</v>
      </c>
      <c r="I2" s="57">
        <v>0.02</v>
      </c>
      <c r="J2" s="148"/>
      <c r="K2" s="148"/>
    </row>
    <row r="3" spans="1:11" s="21" customFormat="1" ht="13.5" customHeight="1" x14ac:dyDescent="0.25">
      <c r="A3" s="2">
        <v>3111327</v>
      </c>
      <c r="B3" s="1" t="s">
        <v>37</v>
      </c>
      <c r="C3" s="3">
        <v>10</v>
      </c>
      <c r="D3" s="3"/>
      <c r="E3" s="4"/>
      <c r="F3" s="3">
        <f t="shared" ref="F3:F42" si="0">C3+D3+E3</f>
        <v>10</v>
      </c>
      <c r="G3" s="27" t="s">
        <v>103</v>
      </c>
      <c r="H3" s="109" t="s">
        <v>103</v>
      </c>
      <c r="I3" s="57">
        <v>0.02</v>
      </c>
      <c r="J3" s="148"/>
      <c r="K3" s="148"/>
    </row>
    <row r="4" spans="1:11" s="21" customFormat="1" ht="13.5" customHeight="1" x14ac:dyDescent="0.25">
      <c r="A4" s="2">
        <v>3111338</v>
      </c>
      <c r="B4" s="1" t="s">
        <v>38</v>
      </c>
      <c r="C4" s="3">
        <v>140</v>
      </c>
      <c r="D4" s="3"/>
      <c r="E4" s="4"/>
      <c r="F4" s="3">
        <f t="shared" si="0"/>
        <v>140</v>
      </c>
      <c r="G4" s="27" t="s">
        <v>103</v>
      </c>
      <c r="H4" s="109" t="s">
        <v>103</v>
      </c>
      <c r="I4" s="57">
        <v>0.23</v>
      </c>
      <c r="J4" s="148"/>
      <c r="K4" s="148"/>
    </row>
    <row r="5" spans="1:11" s="21" customFormat="1" ht="13.5" customHeight="1" x14ac:dyDescent="0.25">
      <c r="A5" s="2">
        <v>3241101</v>
      </c>
      <c r="B5" s="7" t="s">
        <v>39</v>
      </c>
      <c r="C5" s="3">
        <v>100</v>
      </c>
      <c r="D5" s="3"/>
      <c r="E5" s="4"/>
      <c r="F5" s="3">
        <f t="shared" si="0"/>
        <v>100</v>
      </c>
      <c r="G5" s="27" t="s">
        <v>104</v>
      </c>
      <c r="H5" s="109" t="s">
        <v>104</v>
      </c>
      <c r="I5" s="57">
        <v>0.17</v>
      </c>
      <c r="J5" s="148"/>
      <c r="K5" s="148"/>
    </row>
    <row r="6" spans="1:11" s="21" customFormat="1" ht="22.5" customHeight="1" x14ac:dyDescent="0.25">
      <c r="A6" s="2">
        <v>3211129</v>
      </c>
      <c r="B6" s="8" t="s">
        <v>40</v>
      </c>
      <c r="C6" s="3">
        <v>245</v>
      </c>
      <c r="D6" s="3"/>
      <c r="E6" s="4"/>
      <c r="F6" s="3">
        <f t="shared" si="0"/>
        <v>245</v>
      </c>
      <c r="G6" s="27" t="s">
        <v>105</v>
      </c>
      <c r="H6" s="109" t="s">
        <v>105</v>
      </c>
      <c r="I6" s="57">
        <v>0.41</v>
      </c>
      <c r="J6" s="148"/>
      <c r="K6" s="148"/>
    </row>
    <row r="7" spans="1:11" s="21" customFormat="1" ht="24.75" customHeight="1" x14ac:dyDescent="0.25">
      <c r="A7" s="2">
        <v>3821103</v>
      </c>
      <c r="B7" s="9" t="s">
        <v>41</v>
      </c>
      <c r="C7" s="3">
        <v>2596.27</v>
      </c>
      <c r="D7" s="3"/>
      <c r="E7" s="4"/>
      <c r="F7" s="3">
        <f t="shared" si="0"/>
        <v>2596.27</v>
      </c>
      <c r="G7" s="27" t="s">
        <v>106</v>
      </c>
      <c r="H7" s="109" t="s">
        <v>106</v>
      </c>
      <c r="I7" s="57">
        <v>4.33</v>
      </c>
      <c r="J7" s="148"/>
      <c r="K7" s="148"/>
    </row>
    <row r="8" spans="1:11" s="21" customFormat="1" ht="13.5" customHeight="1" x14ac:dyDescent="0.25">
      <c r="A8" s="2">
        <v>3211119</v>
      </c>
      <c r="B8" s="8" t="s">
        <v>42</v>
      </c>
      <c r="C8" s="3">
        <v>25</v>
      </c>
      <c r="D8" s="3"/>
      <c r="E8" s="4"/>
      <c r="F8" s="3">
        <f t="shared" si="0"/>
        <v>25</v>
      </c>
      <c r="G8" s="27" t="s">
        <v>107</v>
      </c>
      <c r="H8" s="109" t="s">
        <v>107</v>
      </c>
      <c r="I8" s="57">
        <v>0.04</v>
      </c>
      <c r="J8" s="148"/>
      <c r="K8" s="148"/>
    </row>
    <row r="9" spans="1:11" s="21" customFormat="1" ht="13.5" customHeight="1" x14ac:dyDescent="0.25">
      <c r="A9" s="2">
        <v>3211120</v>
      </c>
      <c r="B9" s="7" t="s">
        <v>43</v>
      </c>
      <c r="C9" s="3">
        <v>25</v>
      </c>
      <c r="D9" s="3"/>
      <c r="E9" s="4"/>
      <c r="F9" s="3">
        <f t="shared" si="0"/>
        <v>25</v>
      </c>
      <c r="G9" s="27" t="s">
        <v>107</v>
      </c>
      <c r="H9" s="109" t="s">
        <v>107</v>
      </c>
      <c r="I9" s="57">
        <v>0.04</v>
      </c>
      <c r="J9" s="148"/>
      <c r="K9" s="148"/>
    </row>
    <row r="10" spans="1:11" s="21" customFormat="1" ht="13.5" customHeight="1" x14ac:dyDescent="0.25">
      <c r="A10" s="2">
        <v>3211117</v>
      </c>
      <c r="B10" s="7" t="s">
        <v>44</v>
      </c>
      <c r="C10" s="3">
        <v>25</v>
      </c>
      <c r="D10" s="3"/>
      <c r="E10" s="4"/>
      <c r="F10" s="3">
        <f t="shared" si="0"/>
        <v>25</v>
      </c>
      <c r="G10" s="27" t="s">
        <v>107</v>
      </c>
      <c r="H10" s="109" t="s">
        <v>107</v>
      </c>
      <c r="I10" s="57">
        <v>0.04</v>
      </c>
      <c r="J10" s="148"/>
      <c r="K10" s="148"/>
    </row>
    <row r="11" spans="1:11" s="21" customFormat="1" x14ac:dyDescent="0.25">
      <c r="A11" s="2">
        <v>3221104</v>
      </c>
      <c r="B11" s="7" t="s">
        <v>45</v>
      </c>
      <c r="C11" s="3">
        <v>15</v>
      </c>
      <c r="D11" s="3"/>
      <c r="E11" s="4"/>
      <c r="F11" s="3">
        <f t="shared" si="0"/>
        <v>15</v>
      </c>
      <c r="G11" s="27" t="s">
        <v>108</v>
      </c>
      <c r="H11" s="109" t="s">
        <v>108</v>
      </c>
      <c r="I11" s="57">
        <v>0.03</v>
      </c>
      <c r="J11" s="148"/>
      <c r="K11" s="148"/>
    </row>
    <row r="12" spans="1:11" s="21" customFormat="1" x14ac:dyDescent="0.25">
      <c r="A12" s="2">
        <v>3211115</v>
      </c>
      <c r="B12" s="7" t="s">
        <v>46</v>
      </c>
      <c r="C12" s="3">
        <v>10</v>
      </c>
      <c r="D12" s="3"/>
      <c r="E12" s="4"/>
      <c r="F12" s="3">
        <f t="shared" si="0"/>
        <v>10</v>
      </c>
      <c r="G12" s="27" t="s">
        <v>109</v>
      </c>
      <c r="H12" s="109" t="s">
        <v>109</v>
      </c>
      <c r="I12" s="57">
        <v>0.02</v>
      </c>
      <c r="J12" s="148"/>
      <c r="K12" s="148"/>
    </row>
    <row r="13" spans="1:11" s="21" customFormat="1" x14ac:dyDescent="0.25">
      <c r="A13" s="2">
        <v>3211113</v>
      </c>
      <c r="B13" s="7" t="s">
        <v>47</v>
      </c>
      <c r="C13" s="3">
        <v>15</v>
      </c>
      <c r="D13" s="3"/>
      <c r="E13" s="4"/>
      <c r="F13" s="3">
        <f t="shared" si="0"/>
        <v>15</v>
      </c>
      <c r="G13" s="27" t="s">
        <v>109</v>
      </c>
      <c r="H13" s="109" t="s">
        <v>109</v>
      </c>
      <c r="I13" s="57">
        <v>0.03</v>
      </c>
      <c r="J13" s="148"/>
      <c r="K13" s="148"/>
    </row>
    <row r="14" spans="1:11" s="21" customFormat="1" x14ac:dyDescent="0.25">
      <c r="A14" s="2">
        <v>3243102</v>
      </c>
      <c r="B14" s="1" t="s">
        <v>48</v>
      </c>
      <c r="C14" s="3">
        <v>200</v>
      </c>
      <c r="D14" s="3"/>
      <c r="E14" s="4"/>
      <c r="F14" s="3">
        <f t="shared" si="0"/>
        <v>200</v>
      </c>
      <c r="G14" s="27" t="s">
        <v>110</v>
      </c>
      <c r="H14" s="109" t="s">
        <v>110</v>
      </c>
      <c r="I14" s="57">
        <v>0.33</v>
      </c>
      <c r="J14" s="148"/>
      <c r="K14" s="148"/>
    </row>
    <row r="15" spans="1:11" s="21" customFormat="1" x14ac:dyDescent="0.25">
      <c r="A15" s="2">
        <v>3243101</v>
      </c>
      <c r="B15" s="1" t="s">
        <v>49</v>
      </c>
      <c r="C15" s="3">
        <v>150</v>
      </c>
      <c r="D15" s="3"/>
      <c r="E15" s="4"/>
      <c r="F15" s="3">
        <f t="shared" si="0"/>
        <v>150</v>
      </c>
      <c r="G15" s="27" t="s">
        <v>110</v>
      </c>
      <c r="H15" s="109" t="s">
        <v>110</v>
      </c>
      <c r="I15" s="57">
        <v>0.25</v>
      </c>
      <c r="J15" s="148"/>
      <c r="K15" s="148"/>
    </row>
    <row r="16" spans="1:11" s="21" customFormat="1" x14ac:dyDescent="0.25">
      <c r="A16" s="2">
        <v>3221108</v>
      </c>
      <c r="B16" s="1" t="s">
        <v>50</v>
      </c>
      <c r="C16" s="3">
        <v>3</v>
      </c>
      <c r="D16" s="3"/>
      <c r="E16" s="4"/>
      <c r="F16" s="3">
        <f t="shared" si="0"/>
        <v>3</v>
      </c>
      <c r="G16" s="27" t="s">
        <v>111</v>
      </c>
      <c r="H16" s="109" t="s">
        <v>111</v>
      </c>
      <c r="I16" s="57">
        <v>0.01</v>
      </c>
      <c r="J16" s="148"/>
      <c r="K16" s="148"/>
    </row>
    <row r="17" spans="1:11" s="21" customFormat="1" x14ac:dyDescent="0.25">
      <c r="A17" s="2">
        <v>3255102</v>
      </c>
      <c r="B17" s="1" t="s">
        <v>9</v>
      </c>
      <c r="C17" s="3">
        <v>35</v>
      </c>
      <c r="D17" s="3"/>
      <c r="E17" s="4"/>
      <c r="F17" s="3">
        <f t="shared" si="0"/>
        <v>35</v>
      </c>
      <c r="G17" s="27" t="s">
        <v>112</v>
      </c>
      <c r="H17" s="109" t="s">
        <v>112</v>
      </c>
      <c r="I17" s="57">
        <v>0.06</v>
      </c>
      <c r="J17" s="148"/>
      <c r="K17" s="148"/>
    </row>
    <row r="18" spans="1:11" s="21" customFormat="1" x14ac:dyDescent="0.25">
      <c r="A18" s="2">
        <v>3255104</v>
      </c>
      <c r="B18" s="1" t="s">
        <v>51</v>
      </c>
      <c r="C18" s="3">
        <v>150</v>
      </c>
      <c r="D18" s="3"/>
      <c r="E18" s="4"/>
      <c r="F18" s="3">
        <f t="shared" si="0"/>
        <v>150</v>
      </c>
      <c r="G18" s="27" t="s">
        <v>113</v>
      </c>
      <c r="H18" s="109" t="s">
        <v>113</v>
      </c>
      <c r="I18" s="57">
        <v>0.25</v>
      </c>
      <c r="J18" s="148"/>
      <c r="K18" s="148"/>
    </row>
    <row r="19" spans="1:11" s="21" customFormat="1" x14ac:dyDescent="0.25">
      <c r="A19" s="2">
        <v>3211127</v>
      </c>
      <c r="B19" s="1" t="s">
        <v>52</v>
      </c>
      <c r="C19" s="3">
        <v>2</v>
      </c>
      <c r="D19" s="3"/>
      <c r="E19" s="4"/>
      <c r="F19" s="3">
        <f t="shared" si="0"/>
        <v>2</v>
      </c>
      <c r="G19" s="27" t="s">
        <v>114</v>
      </c>
      <c r="H19" s="109" t="s">
        <v>114</v>
      </c>
      <c r="I19" s="57">
        <v>0</v>
      </c>
      <c r="J19" s="148"/>
      <c r="K19" s="148"/>
    </row>
    <row r="20" spans="1:11" s="21" customFormat="1" x14ac:dyDescent="0.25">
      <c r="A20" s="2">
        <v>3231201</v>
      </c>
      <c r="B20" s="1" t="s">
        <v>53</v>
      </c>
      <c r="C20" s="6"/>
      <c r="D20" s="6">
        <v>238.54</v>
      </c>
      <c r="E20" s="5"/>
      <c r="F20" s="6">
        <f t="shared" si="0"/>
        <v>238.54</v>
      </c>
      <c r="G20" s="27" t="s">
        <v>115</v>
      </c>
      <c r="H20" s="109" t="s">
        <v>115</v>
      </c>
      <c r="I20" s="57">
        <v>0.53</v>
      </c>
      <c r="J20" s="148"/>
      <c r="K20" s="148"/>
    </row>
    <row r="21" spans="1:11" s="21" customFormat="1" ht="22.5" x14ac:dyDescent="0.25">
      <c r="A21" s="2">
        <v>3231201</v>
      </c>
      <c r="B21" s="9" t="s">
        <v>54</v>
      </c>
      <c r="C21" s="6">
        <v>47.81</v>
      </c>
      <c r="D21" s="6">
        <v>350.6</v>
      </c>
      <c r="E21" s="5"/>
      <c r="F21" s="6">
        <f t="shared" si="0"/>
        <v>398.41</v>
      </c>
      <c r="G21" s="27" t="s">
        <v>116</v>
      </c>
      <c r="H21" s="109" t="s">
        <v>116</v>
      </c>
      <c r="I21" s="57">
        <v>0.89</v>
      </c>
      <c r="J21" s="148"/>
      <c r="K21" s="148"/>
    </row>
    <row r="22" spans="1:11" s="21" customFormat="1" ht="33.75" x14ac:dyDescent="0.25">
      <c r="A22" s="2">
        <v>3231201</v>
      </c>
      <c r="B22" s="9" t="s">
        <v>55</v>
      </c>
      <c r="C22" s="6">
        <v>304</v>
      </c>
      <c r="D22" s="6">
        <v>2229.34</v>
      </c>
      <c r="E22" s="5"/>
      <c r="F22" s="6">
        <f t="shared" si="0"/>
        <v>2533.34</v>
      </c>
      <c r="G22" s="27" t="s">
        <v>116</v>
      </c>
      <c r="H22" s="109" t="s">
        <v>116</v>
      </c>
      <c r="I22" s="57">
        <v>5.64</v>
      </c>
      <c r="J22" s="148"/>
      <c r="K22" s="148"/>
    </row>
    <row r="23" spans="1:11" s="21" customFormat="1" ht="78.75" customHeight="1" x14ac:dyDescent="0.25">
      <c r="A23" s="2">
        <v>3231201</v>
      </c>
      <c r="B23" s="9" t="s">
        <v>56</v>
      </c>
      <c r="C23" s="6">
        <v>158.6</v>
      </c>
      <c r="D23" s="6">
        <v>1163.08</v>
      </c>
      <c r="E23" s="5"/>
      <c r="F23" s="6">
        <f>C23+D23+E23</f>
        <v>1321.6799999999998</v>
      </c>
      <c r="G23" s="27" t="s">
        <v>116</v>
      </c>
      <c r="H23" s="109" t="s">
        <v>116</v>
      </c>
      <c r="I23" s="57">
        <v>2.94</v>
      </c>
      <c r="J23" s="148"/>
      <c r="K23" s="148"/>
    </row>
    <row r="24" spans="1:11" s="21" customFormat="1" x14ac:dyDescent="0.25">
      <c r="A24" s="2">
        <v>3211109</v>
      </c>
      <c r="B24" s="1" t="s">
        <v>14</v>
      </c>
      <c r="C24" s="3">
        <v>15</v>
      </c>
      <c r="D24" s="3"/>
      <c r="E24" s="4"/>
      <c r="F24" s="3">
        <f t="shared" si="0"/>
        <v>15</v>
      </c>
      <c r="G24" s="27" t="s">
        <v>117</v>
      </c>
      <c r="H24" s="109" t="s">
        <v>117</v>
      </c>
      <c r="I24" s="57">
        <v>0.25</v>
      </c>
      <c r="J24" s="148"/>
      <c r="K24" s="148"/>
    </row>
    <row r="25" spans="1:11" s="21" customFormat="1" x14ac:dyDescent="0.25">
      <c r="A25" s="2">
        <v>3256103</v>
      </c>
      <c r="B25" s="1" t="s">
        <v>15</v>
      </c>
      <c r="C25" s="3">
        <v>25</v>
      </c>
      <c r="D25" s="3"/>
      <c r="E25" s="4"/>
      <c r="F25" s="3">
        <f t="shared" si="0"/>
        <v>25</v>
      </c>
      <c r="G25" s="27" t="s">
        <v>118</v>
      </c>
      <c r="H25" s="109" t="s">
        <v>118</v>
      </c>
      <c r="I25" s="57">
        <v>0.42</v>
      </c>
      <c r="J25" s="148"/>
      <c r="K25" s="148"/>
    </row>
    <row r="26" spans="1:11" s="21" customFormat="1" x14ac:dyDescent="0.25">
      <c r="A26" s="2">
        <v>3257101</v>
      </c>
      <c r="B26" s="1" t="s">
        <v>57</v>
      </c>
      <c r="C26" s="3"/>
      <c r="D26" s="3"/>
      <c r="E26" s="4">
        <v>7901.4</v>
      </c>
      <c r="F26" s="3">
        <f t="shared" si="0"/>
        <v>7901.4</v>
      </c>
      <c r="G26" s="27" t="s">
        <v>119</v>
      </c>
      <c r="H26" s="109" t="s">
        <v>119</v>
      </c>
      <c r="I26" s="57">
        <v>10</v>
      </c>
      <c r="J26" s="148"/>
      <c r="K26" s="148"/>
    </row>
    <row r="27" spans="1:11" s="21" customFormat="1" x14ac:dyDescent="0.25">
      <c r="A27" s="158">
        <v>3111332</v>
      </c>
      <c r="B27" s="9" t="s">
        <v>58</v>
      </c>
      <c r="C27" s="3">
        <v>25</v>
      </c>
      <c r="D27" s="3"/>
      <c r="E27" s="4"/>
      <c r="F27" s="3">
        <f t="shared" si="0"/>
        <v>25</v>
      </c>
      <c r="G27" s="27" t="s">
        <v>120</v>
      </c>
      <c r="H27" s="109" t="s">
        <v>120</v>
      </c>
      <c r="I27" s="57">
        <v>0.42</v>
      </c>
      <c r="J27" s="148"/>
      <c r="K27" s="148"/>
    </row>
    <row r="28" spans="1:11" s="21" customFormat="1" x14ac:dyDescent="0.25">
      <c r="A28" s="158"/>
      <c r="B28" s="9" t="s">
        <v>59</v>
      </c>
      <c r="C28" s="3">
        <v>10</v>
      </c>
      <c r="D28" s="3"/>
      <c r="E28" s="4"/>
      <c r="F28" s="3">
        <f t="shared" si="0"/>
        <v>10</v>
      </c>
      <c r="G28" s="27" t="s">
        <v>120</v>
      </c>
      <c r="H28" s="109" t="s">
        <v>120</v>
      </c>
      <c r="I28" s="57">
        <v>0.17</v>
      </c>
      <c r="J28" s="148"/>
      <c r="K28" s="148"/>
    </row>
    <row r="29" spans="1:11" s="21" customFormat="1" x14ac:dyDescent="0.25">
      <c r="A29" s="158"/>
      <c r="B29" s="9" t="s">
        <v>60</v>
      </c>
      <c r="C29" s="3">
        <v>10</v>
      </c>
      <c r="D29" s="3"/>
      <c r="E29" s="4"/>
      <c r="F29" s="3">
        <f t="shared" si="0"/>
        <v>10</v>
      </c>
      <c r="G29" s="27" t="s">
        <v>120</v>
      </c>
      <c r="H29" s="109" t="s">
        <v>120</v>
      </c>
      <c r="I29" s="57">
        <v>0.17</v>
      </c>
      <c r="J29" s="148"/>
      <c r="K29" s="148"/>
    </row>
    <row r="30" spans="1:11" s="21" customFormat="1" x14ac:dyDescent="0.25">
      <c r="A30" s="2">
        <v>3257104</v>
      </c>
      <c r="B30" s="8" t="s">
        <v>18</v>
      </c>
      <c r="C30" s="3">
        <v>162</v>
      </c>
      <c r="D30" s="3"/>
      <c r="E30" s="4"/>
      <c r="F30" s="3">
        <f t="shared" si="0"/>
        <v>162</v>
      </c>
      <c r="G30" s="27" t="s">
        <v>121</v>
      </c>
      <c r="H30" s="109" t="s">
        <v>121</v>
      </c>
      <c r="I30" s="57">
        <v>2.7</v>
      </c>
      <c r="J30" s="148"/>
      <c r="K30" s="148"/>
    </row>
    <row r="31" spans="1:11" s="21" customFormat="1" x14ac:dyDescent="0.25">
      <c r="A31" s="2">
        <v>3255101</v>
      </c>
      <c r="B31" s="1" t="s">
        <v>19</v>
      </c>
      <c r="C31" s="3">
        <v>50</v>
      </c>
      <c r="D31" s="3"/>
      <c r="E31" s="4"/>
      <c r="F31" s="3">
        <f t="shared" si="0"/>
        <v>50</v>
      </c>
      <c r="G31" s="27" t="s">
        <v>122</v>
      </c>
      <c r="H31" s="109" t="s">
        <v>122</v>
      </c>
      <c r="I31" s="57">
        <v>0.83</v>
      </c>
      <c r="J31" s="148"/>
      <c r="K31" s="148"/>
    </row>
    <row r="32" spans="1:11" s="21" customFormat="1" x14ac:dyDescent="0.25">
      <c r="A32" s="2">
        <v>3256101</v>
      </c>
      <c r="B32" s="1" t="s">
        <v>61</v>
      </c>
      <c r="C32" s="3">
        <v>1700</v>
      </c>
      <c r="D32" s="3"/>
      <c r="E32" s="4"/>
      <c r="F32" s="3">
        <f t="shared" si="0"/>
        <v>1700</v>
      </c>
      <c r="G32" s="27" t="s">
        <v>123</v>
      </c>
      <c r="H32" s="109" t="s">
        <v>123</v>
      </c>
      <c r="I32" s="57">
        <v>2.84</v>
      </c>
      <c r="J32" s="148"/>
      <c r="K32" s="148"/>
    </row>
    <row r="33" spans="1:11" s="138" customFormat="1" x14ac:dyDescent="0.25">
      <c r="A33" s="133">
        <v>3258101</v>
      </c>
      <c r="B33" s="134" t="s">
        <v>62</v>
      </c>
      <c r="C33" s="135">
        <v>100</v>
      </c>
      <c r="D33" s="135"/>
      <c r="E33" s="136"/>
      <c r="F33" s="135">
        <f t="shared" si="0"/>
        <v>100</v>
      </c>
      <c r="G33" s="137" t="s">
        <v>124</v>
      </c>
      <c r="H33" s="137" t="s">
        <v>124</v>
      </c>
      <c r="I33" s="152">
        <v>0.48</v>
      </c>
      <c r="J33" s="146"/>
      <c r="K33" s="148"/>
    </row>
    <row r="34" spans="1:11" s="138" customFormat="1" x14ac:dyDescent="0.25">
      <c r="A34" s="133">
        <v>3258102</v>
      </c>
      <c r="B34" s="134" t="s">
        <v>63</v>
      </c>
      <c r="C34" s="135">
        <v>15</v>
      </c>
      <c r="D34" s="135"/>
      <c r="E34" s="136"/>
      <c r="F34" s="135">
        <f t="shared" si="0"/>
        <v>15</v>
      </c>
      <c r="G34" s="137" t="s">
        <v>124</v>
      </c>
      <c r="H34" s="137" t="s">
        <v>124</v>
      </c>
      <c r="I34" s="152">
        <v>7.0000000000000007E-2</v>
      </c>
      <c r="J34" s="146"/>
      <c r="K34" s="148"/>
    </row>
    <row r="35" spans="1:11" s="138" customFormat="1" x14ac:dyDescent="0.25">
      <c r="A35" s="133">
        <v>3258103</v>
      </c>
      <c r="B35" s="134" t="s">
        <v>64</v>
      </c>
      <c r="C35" s="135">
        <v>25</v>
      </c>
      <c r="D35" s="135"/>
      <c r="E35" s="136"/>
      <c r="F35" s="135">
        <f t="shared" si="0"/>
        <v>25</v>
      </c>
      <c r="G35" s="137" t="s">
        <v>124</v>
      </c>
      <c r="H35" s="137" t="s">
        <v>124</v>
      </c>
      <c r="I35" s="152">
        <v>0.12</v>
      </c>
      <c r="J35" s="146"/>
      <c r="K35" s="148"/>
    </row>
    <row r="36" spans="1:11" s="138" customFormat="1" x14ac:dyDescent="0.25">
      <c r="A36" s="133">
        <v>3258105</v>
      </c>
      <c r="B36" s="134" t="s">
        <v>65</v>
      </c>
      <c r="C36" s="135">
        <v>25</v>
      </c>
      <c r="D36" s="135"/>
      <c r="E36" s="136"/>
      <c r="F36" s="135">
        <f t="shared" si="0"/>
        <v>25</v>
      </c>
      <c r="G36" s="137" t="s">
        <v>124</v>
      </c>
      <c r="H36" s="137" t="s">
        <v>124</v>
      </c>
      <c r="I36" s="152">
        <v>0.12</v>
      </c>
      <c r="J36" s="146"/>
      <c r="K36" s="148"/>
    </row>
    <row r="37" spans="1:11" s="138" customFormat="1" x14ac:dyDescent="0.25">
      <c r="A37" s="133">
        <v>3258107</v>
      </c>
      <c r="B37" s="134" t="s">
        <v>66</v>
      </c>
      <c r="C37" s="135">
        <v>20</v>
      </c>
      <c r="D37" s="135"/>
      <c r="E37" s="136"/>
      <c r="F37" s="135">
        <f t="shared" si="0"/>
        <v>20</v>
      </c>
      <c r="G37" s="137" t="s">
        <v>124</v>
      </c>
      <c r="H37" s="137" t="s">
        <v>124</v>
      </c>
      <c r="I37" s="152">
        <v>0.1</v>
      </c>
      <c r="J37" s="146"/>
      <c r="K37" s="148"/>
    </row>
    <row r="38" spans="1:11" s="138" customFormat="1" x14ac:dyDescent="0.25">
      <c r="A38" s="133">
        <v>3258106</v>
      </c>
      <c r="B38" s="134" t="s">
        <v>67</v>
      </c>
      <c r="C38" s="135">
        <v>20</v>
      </c>
      <c r="D38" s="135"/>
      <c r="E38" s="136"/>
      <c r="F38" s="135">
        <f t="shared" si="0"/>
        <v>20</v>
      </c>
      <c r="G38" s="137" t="s">
        <v>124</v>
      </c>
      <c r="H38" s="137" t="s">
        <v>124</v>
      </c>
      <c r="I38" s="152">
        <v>0.1</v>
      </c>
      <c r="J38" s="146"/>
      <c r="K38" s="148"/>
    </row>
    <row r="39" spans="1:11" s="138" customFormat="1" x14ac:dyDescent="0.25">
      <c r="A39" s="133">
        <v>3258105</v>
      </c>
      <c r="B39" s="134" t="s">
        <v>68</v>
      </c>
      <c r="C39" s="135">
        <v>25</v>
      </c>
      <c r="D39" s="135"/>
      <c r="E39" s="136"/>
      <c r="F39" s="135">
        <f t="shared" si="0"/>
        <v>25</v>
      </c>
      <c r="G39" s="137" t="s">
        <v>124</v>
      </c>
      <c r="H39" s="137" t="s">
        <v>124</v>
      </c>
      <c r="I39" s="152">
        <v>0.12</v>
      </c>
      <c r="J39" s="146"/>
      <c r="K39" s="148"/>
    </row>
    <row r="40" spans="1:11" s="144" customFormat="1" ht="22.5" x14ac:dyDescent="0.25">
      <c r="A40" s="139">
        <v>3258114</v>
      </c>
      <c r="B40" s="140" t="s">
        <v>69</v>
      </c>
      <c r="C40" s="141">
        <v>43.5</v>
      </c>
      <c r="D40" s="141">
        <v>319</v>
      </c>
      <c r="E40" s="142"/>
      <c r="F40" s="141">
        <f t="shared" si="0"/>
        <v>362.5</v>
      </c>
      <c r="G40" s="143" t="s">
        <v>124</v>
      </c>
      <c r="H40" s="143" t="s">
        <v>124</v>
      </c>
      <c r="I40" s="152">
        <v>1.73</v>
      </c>
      <c r="J40" s="147"/>
      <c r="K40" s="148"/>
    </row>
    <row r="41" spans="1:11" s="138" customFormat="1" x14ac:dyDescent="0.25">
      <c r="A41" s="133">
        <v>3258128</v>
      </c>
      <c r="B41" s="134" t="s">
        <v>70</v>
      </c>
      <c r="C41" s="135">
        <v>10</v>
      </c>
      <c r="D41" s="135"/>
      <c r="E41" s="136"/>
      <c r="F41" s="135">
        <f t="shared" si="0"/>
        <v>10</v>
      </c>
      <c r="G41" s="137" t="s">
        <v>124</v>
      </c>
      <c r="H41" s="137" t="s">
        <v>124</v>
      </c>
      <c r="I41" s="152">
        <v>0.05</v>
      </c>
      <c r="J41" s="146"/>
      <c r="K41" s="148"/>
    </row>
    <row r="42" spans="1:11" s="138" customFormat="1" x14ac:dyDescent="0.25">
      <c r="A42" s="133">
        <v>3258107</v>
      </c>
      <c r="B42" s="145" t="s">
        <v>71</v>
      </c>
      <c r="C42" s="135">
        <v>25</v>
      </c>
      <c r="D42" s="135"/>
      <c r="E42" s="136"/>
      <c r="F42" s="135">
        <f t="shared" si="0"/>
        <v>25</v>
      </c>
      <c r="G42" s="137" t="s">
        <v>124</v>
      </c>
      <c r="H42" s="137" t="s">
        <v>124</v>
      </c>
      <c r="I42" s="152">
        <v>0.12</v>
      </c>
      <c r="J42" s="146"/>
      <c r="K42" s="148"/>
    </row>
    <row r="43" spans="1:11" ht="45" x14ac:dyDescent="0.25">
      <c r="A43" s="14">
        <v>4112101</v>
      </c>
      <c r="B43" s="12" t="s">
        <v>72</v>
      </c>
      <c r="C43" s="3">
        <v>702.5</v>
      </c>
      <c r="D43" s="6"/>
      <c r="E43" s="5"/>
      <c r="F43" s="3">
        <f t="shared" ref="F43:F57" si="1">C43+D43+E43</f>
        <v>702.5</v>
      </c>
      <c r="G43" s="29" t="s">
        <v>125</v>
      </c>
      <c r="H43" s="29" t="s">
        <v>125</v>
      </c>
      <c r="I43" s="152">
        <v>2.73</v>
      </c>
      <c r="K43" s="148"/>
    </row>
    <row r="44" spans="1:11" ht="22.5" x14ac:dyDescent="0.25">
      <c r="A44" s="14">
        <v>4112101</v>
      </c>
      <c r="B44" s="9" t="s">
        <v>73</v>
      </c>
      <c r="C44" s="3">
        <v>68.25</v>
      </c>
      <c r="D44" s="6"/>
      <c r="E44" s="5"/>
      <c r="F44" s="3">
        <f t="shared" si="1"/>
        <v>68.25</v>
      </c>
      <c r="G44" s="29" t="s">
        <v>125</v>
      </c>
      <c r="H44" s="29" t="s">
        <v>125</v>
      </c>
      <c r="I44" s="152">
        <v>0.27</v>
      </c>
      <c r="K44" s="148"/>
    </row>
    <row r="45" spans="1:11" x14ac:dyDescent="0.25">
      <c r="A45" s="28">
        <v>4112102</v>
      </c>
      <c r="B45" s="9" t="s">
        <v>74</v>
      </c>
      <c r="C45" s="3">
        <v>100</v>
      </c>
      <c r="D45" s="6"/>
      <c r="E45" s="5"/>
      <c r="F45" s="3">
        <f t="shared" si="1"/>
        <v>100</v>
      </c>
      <c r="G45" s="29" t="s">
        <v>126</v>
      </c>
      <c r="H45" s="29" t="s">
        <v>126</v>
      </c>
      <c r="I45" s="150">
        <v>1</v>
      </c>
      <c r="K45" s="148"/>
    </row>
    <row r="46" spans="1:11" ht="22.5" x14ac:dyDescent="0.25">
      <c r="A46" s="159">
        <v>4112316</v>
      </c>
      <c r="B46" s="9" t="s">
        <v>75</v>
      </c>
      <c r="C46" s="3">
        <v>8.9700000000000006</v>
      </c>
      <c r="D46" s="6"/>
      <c r="E46" s="5"/>
      <c r="F46" s="3">
        <f t="shared" si="1"/>
        <v>8.9700000000000006</v>
      </c>
      <c r="G46" s="29" t="s">
        <v>129</v>
      </c>
      <c r="H46" s="29" t="s">
        <v>129</v>
      </c>
      <c r="I46" s="150">
        <v>0.21</v>
      </c>
      <c r="K46" s="148"/>
    </row>
    <row r="47" spans="1:11" ht="22.5" x14ac:dyDescent="0.25">
      <c r="A47" s="159"/>
      <c r="B47" s="9" t="s">
        <v>76</v>
      </c>
      <c r="C47" s="3">
        <v>5</v>
      </c>
      <c r="D47" s="6"/>
      <c r="E47" s="5"/>
      <c r="F47" s="3">
        <f t="shared" si="1"/>
        <v>5</v>
      </c>
      <c r="G47" s="29" t="s">
        <v>129</v>
      </c>
      <c r="H47" s="29" t="s">
        <v>129</v>
      </c>
      <c r="I47" s="150">
        <v>0.11</v>
      </c>
      <c r="K47" s="148"/>
    </row>
    <row r="48" spans="1:11" ht="22.5" x14ac:dyDescent="0.25">
      <c r="A48" s="28">
        <v>4112304</v>
      </c>
      <c r="B48" s="9" t="s">
        <v>77</v>
      </c>
      <c r="C48" s="3">
        <v>20.5</v>
      </c>
      <c r="D48" s="6"/>
      <c r="E48" s="5"/>
      <c r="F48" s="3">
        <f t="shared" si="1"/>
        <v>20.5</v>
      </c>
      <c r="G48" s="29" t="s">
        <v>128</v>
      </c>
      <c r="H48" s="29" t="s">
        <v>128</v>
      </c>
      <c r="I48" s="150">
        <v>0.47</v>
      </c>
      <c r="K48" s="148"/>
    </row>
    <row r="49" spans="1:11" ht="22.5" x14ac:dyDescent="0.25">
      <c r="A49" s="28">
        <v>4112304</v>
      </c>
      <c r="B49" s="9" t="s">
        <v>78</v>
      </c>
      <c r="C49" s="3">
        <v>6</v>
      </c>
      <c r="D49" s="6"/>
      <c r="E49" s="5"/>
      <c r="F49" s="3">
        <f t="shared" si="1"/>
        <v>6</v>
      </c>
      <c r="G49" s="29" t="s">
        <v>128</v>
      </c>
      <c r="H49" s="29" t="s">
        <v>128</v>
      </c>
      <c r="I49" s="150">
        <v>0.14000000000000001</v>
      </c>
      <c r="K49" s="148"/>
    </row>
    <row r="50" spans="1:11" x14ac:dyDescent="0.25">
      <c r="A50" s="28">
        <v>4112304</v>
      </c>
      <c r="B50" s="9" t="s">
        <v>79</v>
      </c>
      <c r="C50" s="3">
        <v>50</v>
      </c>
      <c r="D50" s="6"/>
      <c r="E50" s="5"/>
      <c r="F50" s="3">
        <f t="shared" si="1"/>
        <v>50</v>
      </c>
      <c r="G50" s="29" t="s">
        <v>128</v>
      </c>
      <c r="H50" s="29" t="s">
        <v>128</v>
      </c>
      <c r="I50" s="150">
        <v>1.1499999999999999</v>
      </c>
      <c r="K50" s="148"/>
    </row>
    <row r="51" spans="1:11" ht="36" x14ac:dyDescent="0.25">
      <c r="A51" s="28">
        <v>4112202</v>
      </c>
      <c r="B51" s="12" t="s">
        <v>80</v>
      </c>
      <c r="C51" s="3">
        <v>19.5</v>
      </c>
      <c r="D51" s="6"/>
      <c r="E51" s="5"/>
      <c r="F51" s="3">
        <f t="shared" si="1"/>
        <v>19.5</v>
      </c>
      <c r="G51" s="29" t="s">
        <v>131</v>
      </c>
      <c r="H51" s="29" t="s">
        <v>131</v>
      </c>
      <c r="I51" s="150">
        <v>0.45</v>
      </c>
      <c r="K51" s="148"/>
    </row>
    <row r="52" spans="1:11" ht="22.5" x14ac:dyDescent="0.25">
      <c r="A52" s="28">
        <v>4112202</v>
      </c>
      <c r="B52" s="9" t="s">
        <v>81</v>
      </c>
      <c r="C52" s="3">
        <v>13.75</v>
      </c>
      <c r="D52" s="6"/>
      <c r="E52" s="5"/>
      <c r="F52" s="3">
        <f t="shared" si="1"/>
        <v>13.75</v>
      </c>
      <c r="G52" s="29" t="s">
        <v>131</v>
      </c>
      <c r="H52" s="29" t="s">
        <v>131</v>
      </c>
      <c r="I52" s="150">
        <v>0.32</v>
      </c>
      <c r="K52" s="148"/>
    </row>
    <row r="53" spans="1:11" x14ac:dyDescent="0.25">
      <c r="A53" s="28">
        <v>4112202</v>
      </c>
      <c r="B53" s="9" t="s">
        <v>82</v>
      </c>
      <c r="C53" s="3">
        <v>1.5</v>
      </c>
      <c r="D53" s="6"/>
      <c r="E53" s="5"/>
      <c r="F53" s="3">
        <f t="shared" si="1"/>
        <v>1.5</v>
      </c>
      <c r="G53" s="29"/>
      <c r="H53" s="29"/>
      <c r="I53" s="150">
        <v>0.03</v>
      </c>
      <c r="K53" s="148"/>
    </row>
    <row r="54" spans="1:11" ht="22.5" x14ac:dyDescent="0.25">
      <c r="A54" s="28">
        <v>4112202</v>
      </c>
      <c r="B54" s="9" t="s">
        <v>83</v>
      </c>
      <c r="C54" s="3">
        <v>5.25</v>
      </c>
      <c r="D54" s="6"/>
      <c r="E54" s="5"/>
      <c r="F54" s="3">
        <f t="shared" si="1"/>
        <v>5.25</v>
      </c>
      <c r="G54" s="29" t="s">
        <v>131</v>
      </c>
      <c r="H54" s="29" t="s">
        <v>131</v>
      </c>
      <c r="I54" s="150">
        <v>0.12</v>
      </c>
      <c r="K54" s="148"/>
    </row>
    <row r="55" spans="1:11" x14ac:dyDescent="0.25">
      <c r="A55" s="14">
        <v>4112314</v>
      </c>
      <c r="B55" s="1" t="s">
        <v>63</v>
      </c>
      <c r="C55" s="3">
        <v>50</v>
      </c>
      <c r="D55" s="6"/>
      <c r="E55" s="5"/>
      <c r="F55" s="3">
        <f t="shared" si="1"/>
        <v>50</v>
      </c>
      <c r="G55" s="29" t="s">
        <v>127</v>
      </c>
      <c r="H55" s="29" t="s">
        <v>127</v>
      </c>
      <c r="I55" s="150">
        <v>0.77</v>
      </c>
      <c r="K55" s="148"/>
    </row>
    <row r="56" spans="1:11" x14ac:dyDescent="0.25">
      <c r="A56" s="14">
        <v>4112303</v>
      </c>
      <c r="B56" s="1" t="s">
        <v>84</v>
      </c>
      <c r="C56" s="3">
        <v>15</v>
      </c>
      <c r="D56" s="6"/>
      <c r="E56" s="5"/>
      <c r="F56" s="3">
        <f t="shared" si="1"/>
        <v>15</v>
      </c>
      <c r="G56" s="29" t="s">
        <v>127</v>
      </c>
      <c r="H56" s="29" t="s">
        <v>127</v>
      </c>
      <c r="I56" s="150">
        <v>0.23</v>
      </c>
      <c r="K56" s="148"/>
    </row>
    <row r="57" spans="1:11" x14ac:dyDescent="0.25">
      <c r="A57" s="15">
        <v>4141101</v>
      </c>
      <c r="B57" s="16" t="s">
        <v>85</v>
      </c>
      <c r="C57" s="6">
        <v>24000</v>
      </c>
      <c r="D57" s="6"/>
      <c r="E57" s="5"/>
      <c r="F57" s="3">
        <f t="shared" si="1"/>
        <v>24000</v>
      </c>
      <c r="G57" s="29" t="s">
        <v>132</v>
      </c>
      <c r="H57" s="29" t="s">
        <v>132</v>
      </c>
      <c r="I57" s="150">
        <v>10</v>
      </c>
      <c r="K57" s="148"/>
    </row>
    <row r="58" spans="1:11" x14ac:dyDescent="0.25">
      <c r="A58" s="17">
        <v>4111306</v>
      </c>
      <c r="B58" s="9" t="s">
        <v>86</v>
      </c>
      <c r="C58" s="6">
        <v>151.32</v>
      </c>
      <c r="D58" s="6">
        <v>1109.68</v>
      </c>
      <c r="E58" s="5"/>
      <c r="F58" s="3">
        <f t="shared" ref="F58:F68" si="2">C58+D58+E58</f>
        <v>1261</v>
      </c>
      <c r="G58" s="29" t="s">
        <v>133</v>
      </c>
      <c r="H58" s="29" t="s">
        <v>133</v>
      </c>
      <c r="I58" s="150">
        <v>1.06</v>
      </c>
      <c r="K58" s="148"/>
    </row>
    <row r="59" spans="1:11" ht="25.5" customHeight="1" x14ac:dyDescent="0.25">
      <c r="A59" s="17">
        <v>4111307</v>
      </c>
      <c r="B59" s="16" t="s">
        <v>87</v>
      </c>
      <c r="C59" s="3">
        <v>181.8</v>
      </c>
      <c r="D59" s="3">
        <v>1333.2</v>
      </c>
      <c r="E59" s="5"/>
      <c r="F59" s="3">
        <f t="shared" si="2"/>
        <v>1515</v>
      </c>
      <c r="G59" s="29" t="s">
        <v>133</v>
      </c>
      <c r="H59" s="29" t="s">
        <v>133</v>
      </c>
      <c r="I59" s="150">
        <v>1.27</v>
      </c>
      <c r="K59" s="148"/>
    </row>
    <row r="60" spans="1:11" ht="22.5" x14ac:dyDescent="0.25">
      <c r="A60" s="17">
        <v>4111307</v>
      </c>
      <c r="B60" s="16" t="s">
        <v>88</v>
      </c>
      <c r="C60" s="6">
        <v>2437.3200000000002</v>
      </c>
      <c r="D60" s="6">
        <v>17873.68</v>
      </c>
      <c r="E60" s="5"/>
      <c r="F60" s="3">
        <f t="shared" si="2"/>
        <v>20311</v>
      </c>
      <c r="G60" s="29" t="s">
        <v>133</v>
      </c>
      <c r="H60" s="29" t="s">
        <v>133</v>
      </c>
      <c r="I60" s="150">
        <v>17.09</v>
      </c>
      <c r="K60" s="148"/>
    </row>
    <row r="61" spans="1:11" x14ac:dyDescent="0.25">
      <c r="A61" s="17">
        <v>4111307</v>
      </c>
      <c r="B61" s="9" t="s">
        <v>89</v>
      </c>
      <c r="C61" s="6">
        <v>1167.48</v>
      </c>
      <c r="D61" s="6">
        <v>8561.52</v>
      </c>
      <c r="E61" s="5"/>
      <c r="F61" s="3">
        <f t="shared" si="2"/>
        <v>9729</v>
      </c>
      <c r="G61" s="29" t="s">
        <v>133</v>
      </c>
      <c r="H61" s="29" t="s">
        <v>133</v>
      </c>
      <c r="I61" s="150">
        <v>8.19</v>
      </c>
      <c r="K61" s="148"/>
    </row>
    <row r="62" spans="1:11" x14ac:dyDescent="0.25">
      <c r="A62" s="28">
        <v>4111201</v>
      </c>
      <c r="B62" s="16" t="s">
        <v>90</v>
      </c>
      <c r="C62" s="3">
        <v>301.8</v>
      </c>
      <c r="D62" s="3">
        <v>2213.1999999999998</v>
      </c>
      <c r="E62" s="5"/>
      <c r="F62" s="3">
        <f t="shared" si="2"/>
        <v>2515</v>
      </c>
      <c r="G62" s="29" t="s">
        <v>133</v>
      </c>
      <c r="H62" s="29" t="s">
        <v>133</v>
      </c>
      <c r="I62" s="150">
        <v>2.12</v>
      </c>
      <c r="K62" s="148"/>
    </row>
    <row r="63" spans="1:11" ht="22.5" x14ac:dyDescent="0.25">
      <c r="A63" s="28">
        <v>4111201</v>
      </c>
      <c r="B63" s="16" t="s">
        <v>91</v>
      </c>
      <c r="C63" s="3">
        <v>306</v>
      </c>
      <c r="D63" s="3">
        <v>2244</v>
      </c>
      <c r="E63" s="5"/>
      <c r="F63" s="3">
        <f t="shared" si="2"/>
        <v>2550</v>
      </c>
      <c r="G63" s="29" t="s">
        <v>133</v>
      </c>
      <c r="H63" s="29" t="s">
        <v>133</v>
      </c>
      <c r="I63" s="150">
        <v>2.15</v>
      </c>
      <c r="K63" s="148"/>
    </row>
    <row r="64" spans="1:11" ht="22.5" x14ac:dyDescent="0.25">
      <c r="A64" s="28">
        <v>4111201</v>
      </c>
      <c r="B64" s="16" t="s">
        <v>92</v>
      </c>
      <c r="C64" s="3">
        <v>214.2</v>
      </c>
      <c r="D64" s="3">
        <v>1570.8</v>
      </c>
      <c r="E64" s="5"/>
      <c r="F64" s="3">
        <f t="shared" si="2"/>
        <v>1785</v>
      </c>
      <c r="G64" s="29" t="s">
        <v>133</v>
      </c>
      <c r="H64" s="29" t="s">
        <v>133</v>
      </c>
      <c r="I64" s="150">
        <v>1.5</v>
      </c>
      <c r="K64" s="148"/>
    </row>
    <row r="65" spans="1:11" ht="22.5" x14ac:dyDescent="0.25">
      <c r="A65" s="28">
        <v>4111201</v>
      </c>
      <c r="B65" s="9" t="s">
        <v>93</v>
      </c>
      <c r="C65" s="3">
        <v>1434.3</v>
      </c>
      <c r="D65" s="3">
        <v>10518.2</v>
      </c>
      <c r="E65" s="5"/>
      <c r="F65" s="3">
        <f t="shared" si="2"/>
        <v>11952.5</v>
      </c>
      <c r="G65" s="29" t="s">
        <v>133</v>
      </c>
      <c r="H65" s="29" t="s">
        <v>133</v>
      </c>
      <c r="I65" s="150">
        <v>10.06</v>
      </c>
      <c r="K65" s="148"/>
    </row>
    <row r="66" spans="1:11" x14ac:dyDescent="0.25">
      <c r="A66" s="28">
        <v>4111201</v>
      </c>
      <c r="B66" s="9" t="s">
        <v>94</v>
      </c>
      <c r="C66" s="3">
        <v>19.920000000000002</v>
      </c>
      <c r="D66" s="3">
        <v>146.08000000000001</v>
      </c>
      <c r="E66" s="5"/>
      <c r="F66" s="3">
        <f t="shared" si="2"/>
        <v>166</v>
      </c>
      <c r="G66" s="29" t="s">
        <v>133</v>
      </c>
      <c r="H66" s="29" t="s">
        <v>133</v>
      </c>
      <c r="I66" s="150">
        <v>0.14000000000000001</v>
      </c>
      <c r="K66" s="148"/>
    </row>
    <row r="67" spans="1:11" ht="15" customHeight="1" x14ac:dyDescent="0.25">
      <c r="A67" s="28">
        <v>4111201</v>
      </c>
      <c r="B67" s="9" t="s">
        <v>95</v>
      </c>
      <c r="C67" s="3">
        <v>165.6</v>
      </c>
      <c r="D67" s="3">
        <v>1214.4000000000001</v>
      </c>
      <c r="E67" s="5"/>
      <c r="F67" s="3">
        <f t="shared" si="2"/>
        <v>1380</v>
      </c>
      <c r="G67" s="29" t="s">
        <v>133</v>
      </c>
      <c r="H67" s="29" t="s">
        <v>133</v>
      </c>
      <c r="I67" s="150">
        <v>1.1599999999999999</v>
      </c>
      <c r="K67" s="148"/>
    </row>
    <row r="68" spans="1:11" ht="12.75" customHeight="1" x14ac:dyDescent="0.25">
      <c r="A68" s="28">
        <v>4111201</v>
      </c>
      <c r="B68" s="9" t="s">
        <v>102</v>
      </c>
      <c r="C68" s="3">
        <v>200</v>
      </c>
      <c r="D68" s="3"/>
      <c r="E68" s="5"/>
      <c r="F68" s="3">
        <f t="shared" si="2"/>
        <v>200</v>
      </c>
      <c r="G68" s="29" t="s">
        <v>133</v>
      </c>
      <c r="H68" s="29" t="s">
        <v>133</v>
      </c>
      <c r="I68" s="150">
        <v>0.17</v>
      </c>
      <c r="J68" s="149"/>
      <c r="K68" s="148"/>
    </row>
    <row r="69" spans="1:11" x14ac:dyDescent="0.25">
      <c r="K69" s="151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64" zoomScale="145" zoomScaleNormal="145" workbookViewId="0">
      <selection activeCell="B11" sqref="B11"/>
    </sheetView>
  </sheetViews>
  <sheetFormatPr defaultColWidth="6.5703125" defaultRowHeight="16.5" customHeight="1" x14ac:dyDescent="0.25"/>
  <cols>
    <col min="1" max="1" width="12.5703125" style="25" customWidth="1"/>
    <col min="2" max="2" width="85.28515625" customWidth="1"/>
    <col min="3" max="3" width="11" customWidth="1"/>
  </cols>
  <sheetData>
    <row r="1" spans="1:3" ht="16.5" customHeight="1" x14ac:dyDescent="0.25">
      <c r="A1" s="25" t="s">
        <v>140</v>
      </c>
      <c r="B1" t="s">
        <v>101</v>
      </c>
      <c r="C1" t="s">
        <v>141</v>
      </c>
    </row>
    <row r="2" spans="1:3" s="49" customFormat="1" ht="16.5" customHeight="1" x14ac:dyDescent="0.25">
      <c r="A2" s="10">
        <v>3111302</v>
      </c>
      <c r="B2" s="47" t="s">
        <v>36</v>
      </c>
      <c r="C2" s="48" t="s">
        <v>103</v>
      </c>
    </row>
    <row r="3" spans="1:3" s="49" customFormat="1" ht="16.5" customHeight="1" x14ac:dyDescent="0.25">
      <c r="A3" s="10">
        <v>3111327</v>
      </c>
      <c r="B3" s="47" t="s">
        <v>37</v>
      </c>
      <c r="C3" s="48" t="s">
        <v>103</v>
      </c>
    </row>
    <row r="4" spans="1:3" s="49" customFormat="1" ht="16.5" customHeight="1" x14ac:dyDescent="0.25">
      <c r="A4" s="10">
        <v>3111338</v>
      </c>
      <c r="B4" s="47" t="s">
        <v>38</v>
      </c>
      <c r="C4" s="48" t="s">
        <v>103</v>
      </c>
    </row>
    <row r="5" spans="1:3" ht="16.5" customHeight="1" x14ac:dyDescent="0.25">
      <c r="A5" s="2">
        <v>3241101</v>
      </c>
      <c r="B5" s="7" t="s">
        <v>39</v>
      </c>
      <c r="C5" s="20" t="s">
        <v>104</v>
      </c>
    </row>
    <row r="6" spans="1:3" ht="16.5" customHeight="1" x14ac:dyDescent="0.25">
      <c r="A6" s="2">
        <v>3211129</v>
      </c>
      <c r="B6" s="8" t="s">
        <v>40</v>
      </c>
      <c r="C6" s="20" t="s">
        <v>105</v>
      </c>
    </row>
    <row r="7" spans="1:3" ht="16.5" customHeight="1" x14ac:dyDescent="0.25">
      <c r="A7" s="2">
        <v>3821103</v>
      </c>
      <c r="B7" s="9" t="s">
        <v>41</v>
      </c>
      <c r="C7" s="20" t="s">
        <v>106</v>
      </c>
    </row>
    <row r="8" spans="1:3" ht="28.5" customHeight="1" x14ac:dyDescent="0.25">
      <c r="A8" s="2">
        <v>3211119</v>
      </c>
      <c r="B8" s="8" t="s">
        <v>42</v>
      </c>
      <c r="C8" s="20" t="s">
        <v>107</v>
      </c>
    </row>
    <row r="9" spans="1:3" ht="39" customHeight="1" x14ac:dyDescent="0.25">
      <c r="A9" s="2">
        <v>3211120</v>
      </c>
      <c r="B9" s="7" t="s">
        <v>43</v>
      </c>
      <c r="C9" s="20" t="s">
        <v>107</v>
      </c>
    </row>
    <row r="10" spans="1:3" ht="33" customHeight="1" x14ac:dyDescent="0.25">
      <c r="A10" s="2">
        <v>3211117</v>
      </c>
      <c r="B10" s="7" t="s">
        <v>44</v>
      </c>
      <c r="C10" s="20" t="s">
        <v>107</v>
      </c>
    </row>
    <row r="11" spans="1:3" ht="41.25" customHeight="1" x14ac:dyDescent="0.25">
      <c r="A11" s="2">
        <v>3221104</v>
      </c>
      <c r="B11" s="7" t="s">
        <v>45</v>
      </c>
      <c r="C11" s="20" t="s">
        <v>108</v>
      </c>
    </row>
    <row r="12" spans="1:3" ht="26.25" customHeight="1" x14ac:dyDescent="0.25">
      <c r="A12" s="2">
        <v>3211115</v>
      </c>
      <c r="B12" s="7" t="s">
        <v>46</v>
      </c>
      <c r="C12" s="20" t="s">
        <v>109</v>
      </c>
    </row>
    <row r="13" spans="1:3" ht="20.25" customHeight="1" x14ac:dyDescent="0.25">
      <c r="A13" s="2">
        <v>3211113</v>
      </c>
      <c r="B13" s="7" t="s">
        <v>47</v>
      </c>
      <c r="C13" s="20" t="s">
        <v>109</v>
      </c>
    </row>
    <row r="14" spans="1:3" ht="16.5" customHeight="1" x14ac:dyDescent="0.25">
      <c r="A14" s="2">
        <v>3243102</v>
      </c>
      <c r="B14" s="1" t="s">
        <v>48</v>
      </c>
      <c r="C14" s="20" t="s">
        <v>110</v>
      </c>
    </row>
    <row r="15" spans="1:3" ht="16.5" customHeight="1" x14ac:dyDescent="0.25">
      <c r="A15" s="2">
        <v>3243101</v>
      </c>
      <c r="B15" s="1" t="s">
        <v>49</v>
      </c>
      <c r="C15" s="20" t="s">
        <v>110</v>
      </c>
    </row>
    <row r="16" spans="1:3" ht="16.5" customHeight="1" x14ac:dyDescent="0.25">
      <c r="A16" s="2">
        <v>3221108</v>
      </c>
      <c r="B16" s="1" t="s">
        <v>50</v>
      </c>
      <c r="C16" s="20" t="s">
        <v>111</v>
      </c>
    </row>
    <row r="17" spans="1:3" ht="16.5" customHeight="1" x14ac:dyDescent="0.25">
      <c r="A17" s="2">
        <v>3255102</v>
      </c>
      <c r="B17" s="1" t="s">
        <v>9</v>
      </c>
      <c r="C17" s="20" t="s">
        <v>112</v>
      </c>
    </row>
    <row r="18" spans="1:3" ht="16.5" customHeight="1" x14ac:dyDescent="0.25">
      <c r="A18" s="2">
        <v>3255104</v>
      </c>
      <c r="B18" s="1" t="s">
        <v>51</v>
      </c>
      <c r="C18" s="20" t="s">
        <v>113</v>
      </c>
    </row>
    <row r="19" spans="1:3" ht="16.5" customHeight="1" x14ac:dyDescent="0.25">
      <c r="A19" s="2">
        <v>3211127</v>
      </c>
      <c r="B19" s="1" t="s">
        <v>52</v>
      </c>
      <c r="C19" s="20" t="s">
        <v>114</v>
      </c>
    </row>
    <row r="20" spans="1:3" ht="16.5" customHeight="1" x14ac:dyDescent="0.25">
      <c r="A20" s="2">
        <v>3231201</v>
      </c>
      <c r="B20" s="1" t="s">
        <v>53</v>
      </c>
      <c r="C20" s="20" t="s">
        <v>115</v>
      </c>
    </row>
    <row r="21" spans="1:3" ht="16.5" customHeight="1" x14ac:dyDescent="0.25">
      <c r="A21" s="2">
        <v>3231201</v>
      </c>
      <c r="B21" s="9" t="s">
        <v>54</v>
      </c>
      <c r="C21" s="20" t="s">
        <v>116</v>
      </c>
    </row>
    <row r="22" spans="1:3" ht="33.75" customHeight="1" x14ac:dyDescent="0.25">
      <c r="A22" s="2">
        <v>3231201</v>
      </c>
      <c r="B22" s="9" t="s">
        <v>55</v>
      </c>
      <c r="C22" s="20" t="s">
        <v>116</v>
      </c>
    </row>
    <row r="23" spans="1:3" ht="34.5" customHeight="1" x14ac:dyDescent="0.25">
      <c r="A23" s="2">
        <v>3231201</v>
      </c>
      <c r="B23" s="9" t="s">
        <v>56</v>
      </c>
      <c r="C23" s="20" t="s">
        <v>116</v>
      </c>
    </row>
    <row r="24" spans="1:3" ht="16.5" customHeight="1" x14ac:dyDescent="0.25">
      <c r="A24" s="2">
        <v>3211109</v>
      </c>
      <c r="B24" s="1" t="s">
        <v>14</v>
      </c>
      <c r="C24" s="20" t="s">
        <v>117</v>
      </c>
    </row>
    <row r="25" spans="1:3" ht="16.5" customHeight="1" x14ac:dyDescent="0.25">
      <c r="A25" s="2">
        <v>3256103</v>
      </c>
      <c r="B25" s="1" t="s">
        <v>15</v>
      </c>
      <c r="C25" s="20" t="s">
        <v>118</v>
      </c>
    </row>
    <row r="26" spans="1:3" ht="16.5" customHeight="1" x14ac:dyDescent="0.25">
      <c r="A26" s="2">
        <v>3257101</v>
      </c>
      <c r="B26" s="1" t="s">
        <v>57</v>
      </c>
      <c r="C26" s="20" t="s">
        <v>119</v>
      </c>
    </row>
    <row r="27" spans="1:3" ht="16.5" customHeight="1" x14ac:dyDescent="0.25">
      <c r="A27" s="18">
        <v>3111332</v>
      </c>
      <c r="B27" s="9" t="s">
        <v>58</v>
      </c>
      <c r="C27" s="20" t="s">
        <v>120</v>
      </c>
    </row>
    <row r="28" spans="1:3" ht="16.5" customHeight="1" x14ac:dyDescent="0.25">
      <c r="A28" s="18">
        <v>3111332</v>
      </c>
      <c r="B28" s="9" t="s">
        <v>59</v>
      </c>
      <c r="C28" s="20" t="s">
        <v>120</v>
      </c>
    </row>
    <row r="29" spans="1:3" ht="16.5" customHeight="1" x14ac:dyDescent="0.25">
      <c r="A29" s="18">
        <v>3111332</v>
      </c>
      <c r="B29" s="9" t="s">
        <v>60</v>
      </c>
      <c r="C29" s="20" t="s">
        <v>120</v>
      </c>
    </row>
    <row r="30" spans="1:3" ht="16.5" customHeight="1" x14ac:dyDescent="0.25">
      <c r="A30" s="2">
        <v>3257104</v>
      </c>
      <c r="B30" s="8" t="s">
        <v>18</v>
      </c>
      <c r="C30" s="20" t="s">
        <v>121</v>
      </c>
    </row>
    <row r="31" spans="1:3" ht="16.5" customHeight="1" x14ac:dyDescent="0.25">
      <c r="A31" s="2">
        <v>3255101</v>
      </c>
      <c r="B31" s="1" t="s">
        <v>19</v>
      </c>
      <c r="C31" s="20" t="s">
        <v>122</v>
      </c>
    </row>
    <row r="32" spans="1:3" ht="16.5" customHeight="1" x14ac:dyDescent="0.25">
      <c r="A32" s="2">
        <v>3256101</v>
      </c>
      <c r="B32" s="1" t="s">
        <v>61</v>
      </c>
      <c r="C32" s="20" t="s">
        <v>123</v>
      </c>
    </row>
    <row r="33" spans="1:3" ht="16.5" customHeight="1" x14ac:dyDescent="0.25">
      <c r="A33" s="2">
        <v>3258101</v>
      </c>
      <c r="B33" s="1" t="s">
        <v>62</v>
      </c>
      <c r="C33" s="20" t="s">
        <v>124</v>
      </c>
    </row>
    <row r="34" spans="1:3" ht="16.5" customHeight="1" x14ac:dyDescent="0.25">
      <c r="A34" s="2">
        <v>3258102</v>
      </c>
      <c r="B34" s="1" t="s">
        <v>63</v>
      </c>
      <c r="C34" s="20" t="s">
        <v>124</v>
      </c>
    </row>
    <row r="35" spans="1:3" ht="16.5" customHeight="1" x14ac:dyDescent="0.25">
      <c r="A35" s="2">
        <v>3258103</v>
      </c>
      <c r="B35" s="1" t="s">
        <v>64</v>
      </c>
      <c r="C35" s="20" t="s">
        <v>124</v>
      </c>
    </row>
    <row r="36" spans="1:3" ht="16.5" customHeight="1" x14ac:dyDescent="0.25">
      <c r="A36" s="2">
        <v>3258105</v>
      </c>
      <c r="B36" s="1" t="s">
        <v>65</v>
      </c>
      <c r="C36" s="20" t="s">
        <v>124</v>
      </c>
    </row>
    <row r="37" spans="1:3" ht="16.5" customHeight="1" x14ac:dyDescent="0.25">
      <c r="A37" s="2">
        <v>3258107</v>
      </c>
      <c r="B37" s="1" t="s">
        <v>66</v>
      </c>
      <c r="C37" s="20" t="s">
        <v>124</v>
      </c>
    </row>
    <row r="38" spans="1:3" ht="16.5" customHeight="1" x14ac:dyDescent="0.25">
      <c r="A38" s="2">
        <v>3258106</v>
      </c>
      <c r="B38" s="1" t="s">
        <v>67</v>
      </c>
      <c r="C38" s="20" t="s">
        <v>124</v>
      </c>
    </row>
    <row r="39" spans="1:3" ht="16.5" customHeight="1" x14ac:dyDescent="0.25">
      <c r="A39" s="2">
        <v>3258105</v>
      </c>
      <c r="B39" s="1" t="s">
        <v>68</v>
      </c>
      <c r="C39" s="20" t="s">
        <v>124</v>
      </c>
    </row>
    <row r="40" spans="1:3" ht="16.5" customHeight="1" x14ac:dyDescent="0.25">
      <c r="A40" s="10">
        <v>3258114</v>
      </c>
      <c r="B40" s="11" t="s">
        <v>69</v>
      </c>
      <c r="C40" s="20" t="s">
        <v>124</v>
      </c>
    </row>
    <row r="41" spans="1:3" ht="16.5" customHeight="1" x14ac:dyDescent="0.25">
      <c r="A41" s="2">
        <v>3258128</v>
      </c>
      <c r="B41" s="1" t="s">
        <v>70</v>
      </c>
      <c r="C41" s="20" t="s">
        <v>124</v>
      </c>
    </row>
    <row r="42" spans="1:3" ht="16.5" customHeight="1" x14ac:dyDescent="0.25">
      <c r="A42" s="2">
        <v>3258107</v>
      </c>
      <c r="B42" s="7" t="s">
        <v>71</v>
      </c>
      <c r="C42" s="20" t="s">
        <v>124</v>
      </c>
    </row>
    <row r="43" spans="1:3" ht="28.5" customHeight="1" x14ac:dyDescent="0.25">
      <c r="A43" s="14">
        <v>4112101</v>
      </c>
      <c r="B43" s="30" t="s">
        <v>72</v>
      </c>
      <c r="C43" s="20" t="s">
        <v>125</v>
      </c>
    </row>
    <row r="44" spans="1:3" ht="22.5" customHeight="1" x14ac:dyDescent="0.25">
      <c r="A44" s="14">
        <v>4112101</v>
      </c>
      <c r="B44" s="32" t="s">
        <v>73</v>
      </c>
      <c r="C44" s="20" t="s">
        <v>125</v>
      </c>
    </row>
    <row r="45" spans="1:3" ht="16.5" customHeight="1" x14ac:dyDescent="0.25">
      <c r="A45" s="13">
        <v>4112102</v>
      </c>
      <c r="B45" s="9" t="s">
        <v>74</v>
      </c>
      <c r="C45" s="20" t="s">
        <v>126</v>
      </c>
    </row>
    <row r="46" spans="1:3" s="39" customFormat="1" ht="15.75" customHeight="1" x14ac:dyDescent="0.25">
      <c r="A46" s="38">
        <v>4112316</v>
      </c>
      <c r="B46" s="31" t="s">
        <v>130</v>
      </c>
      <c r="C46" s="37" t="s">
        <v>129</v>
      </c>
    </row>
    <row r="47" spans="1:3" s="39" customFormat="1" ht="16.5" customHeight="1" x14ac:dyDescent="0.25">
      <c r="A47" s="38">
        <v>4112316</v>
      </c>
      <c r="B47" s="31" t="s">
        <v>76</v>
      </c>
      <c r="C47" s="37" t="s">
        <v>129</v>
      </c>
    </row>
    <row r="48" spans="1:3" ht="16.5" customHeight="1" x14ac:dyDescent="0.25">
      <c r="A48" s="13">
        <v>4112304</v>
      </c>
      <c r="B48" s="32" t="s">
        <v>77</v>
      </c>
      <c r="C48" s="20" t="s">
        <v>128</v>
      </c>
    </row>
    <row r="49" spans="1:3" ht="24.75" customHeight="1" x14ac:dyDescent="0.25">
      <c r="A49" s="13">
        <v>4112304</v>
      </c>
      <c r="B49" s="9" t="s">
        <v>78</v>
      </c>
      <c r="C49" s="20" t="s">
        <v>128</v>
      </c>
    </row>
    <row r="50" spans="1:3" ht="16.5" customHeight="1" x14ac:dyDescent="0.25">
      <c r="A50" s="13">
        <v>4112304</v>
      </c>
      <c r="B50" s="9" t="s">
        <v>79</v>
      </c>
      <c r="C50" s="20" t="s">
        <v>128</v>
      </c>
    </row>
    <row r="51" spans="1:3" ht="30.75" customHeight="1" x14ac:dyDescent="0.25">
      <c r="A51" s="13">
        <v>4112202</v>
      </c>
      <c r="B51" s="33" t="s">
        <v>80</v>
      </c>
      <c r="C51" s="20" t="s">
        <v>131</v>
      </c>
    </row>
    <row r="52" spans="1:3" ht="24.75" customHeight="1" x14ac:dyDescent="0.25">
      <c r="A52" s="13">
        <v>4112202</v>
      </c>
      <c r="B52" s="9" t="s">
        <v>81</v>
      </c>
      <c r="C52" s="20" t="s">
        <v>131</v>
      </c>
    </row>
    <row r="53" spans="1:3" ht="16.5" customHeight="1" x14ac:dyDescent="0.25">
      <c r="A53" s="13">
        <v>4112202</v>
      </c>
      <c r="B53" s="9" t="s">
        <v>82</v>
      </c>
      <c r="C53" s="20" t="s">
        <v>131</v>
      </c>
    </row>
    <row r="54" spans="1:3" ht="25.5" customHeight="1" x14ac:dyDescent="0.25">
      <c r="A54" s="13">
        <v>4112202</v>
      </c>
      <c r="B54" s="31" t="s">
        <v>83</v>
      </c>
      <c r="C54" s="20" t="s">
        <v>131</v>
      </c>
    </row>
    <row r="55" spans="1:3" ht="16.5" customHeight="1" x14ac:dyDescent="0.25">
      <c r="A55" s="14">
        <v>4112314</v>
      </c>
      <c r="B55" s="1" t="s">
        <v>63</v>
      </c>
      <c r="C55" s="20" t="s">
        <v>127</v>
      </c>
    </row>
    <row r="56" spans="1:3" ht="16.5" customHeight="1" x14ac:dyDescent="0.25">
      <c r="A56" s="14">
        <v>4112303</v>
      </c>
      <c r="B56" s="1" t="s">
        <v>84</v>
      </c>
      <c r="C56" s="20" t="s">
        <v>127</v>
      </c>
    </row>
    <row r="57" spans="1:3" ht="16.5" customHeight="1" x14ac:dyDescent="0.25">
      <c r="A57" s="15">
        <v>4141101</v>
      </c>
      <c r="B57" s="16" t="s">
        <v>85</v>
      </c>
      <c r="C57" s="20" t="s">
        <v>132</v>
      </c>
    </row>
    <row r="58" spans="1:3" ht="16.5" customHeight="1" x14ac:dyDescent="0.25">
      <c r="A58" s="17">
        <v>4111306</v>
      </c>
      <c r="B58" s="9" t="s">
        <v>86</v>
      </c>
      <c r="C58" s="20" t="s">
        <v>133</v>
      </c>
    </row>
    <row r="59" spans="1:3" ht="16.5" customHeight="1" x14ac:dyDescent="0.25">
      <c r="A59" s="17">
        <v>4111307</v>
      </c>
      <c r="B59" s="16" t="s">
        <v>87</v>
      </c>
      <c r="C59" s="20" t="s">
        <v>133</v>
      </c>
    </row>
    <row r="60" spans="1:3" ht="16.5" customHeight="1" x14ac:dyDescent="0.25">
      <c r="A60" s="17">
        <v>4111307</v>
      </c>
      <c r="B60" s="16" t="s">
        <v>88</v>
      </c>
      <c r="C60" s="20" t="s">
        <v>133</v>
      </c>
    </row>
    <row r="61" spans="1:3" ht="16.5" customHeight="1" x14ac:dyDescent="0.25">
      <c r="A61" s="17">
        <v>4111307</v>
      </c>
      <c r="B61" s="9" t="s">
        <v>89</v>
      </c>
      <c r="C61" s="20" t="s">
        <v>133</v>
      </c>
    </row>
    <row r="62" spans="1:3" ht="16.5" customHeight="1" x14ac:dyDescent="0.25">
      <c r="A62" s="13">
        <v>4111201</v>
      </c>
      <c r="B62" s="16" t="s">
        <v>90</v>
      </c>
      <c r="C62" s="20" t="s">
        <v>133</v>
      </c>
    </row>
    <row r="63" spans="1:3" ht="16.5" customHeight="1" x14ac:dyDescent="0.25">
      <c r="A63" s="13">
        <v>4111201</v>
      </c>
      <c r="B63" s="16" t="s">
        <v>91</v>
      </c>
      <c r="C63" s="20" t="s">
        <v>133</v>
      </c>
    </row>
    <row r="64" spans="1:3" ht="16.5" customHeight="1" x14ac:dyDescent="0.25">
      <c r="A64" s="13">
        <v>4111201</v>
      </c>
      <c r="B64" s="16" t="s">
        <v>92</v>
      </c>
      <c r="C64" s="20" t="s">
        <v>133</v>
      </c>
    </row>
    <row r="65" spans="1:3" ht="16.5" customHeight="1" x14ac:dyDescent="0.25">
      <c r="A65" s="13">
        <v>4111201</v>
      </c>
      <c r="B65" s="9" t="s">
        <v>93</v>
      </c>
      <c r="C65" s="20" t="s">
        <v>133</v>
      </c>
    </row>
    <row r="66" spans="1:3" ht="16.5" customHeight="1" x14ac:dyDescent="0.25">
      <c r="A66" s="13">
        <v>4111201</v>
      </c>
      <c r="B66" s="9" t="s">
        <v>94</v>
      </c>
      <c r="C66" s="20" t="s">
        <v>133</v>
      </c>
    </row>
    <row r="67" spans="1:3" ht="16.5" customHeight="1" x14ac:dyDescent="0.25">
      <c r="A67" s="13">
        <v>4111201</v>
      </c>
      <c r="B67" s="9" t="s">
        <v>95</v>
      </c>
      <c r="C67" s="20" t="s">
        <v>133</v>
      </c>
    </row>
    <row r="68" spans="1:3" ht="16.5" customHeight="1" x14ac:dyDescent="0.25">
      <c r="A68" s="13">
        <v>4111201</v>
      </c>
      <c r="B68" s="9" t="s">
        <v>102</v>
      </c>
      <c r="C68" s="20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60" zoomScaleNormal="160" workbookViewId="0">
      <selection sqref="A1:A1048576"/>
    </sheetView>
  </sheetViews>
  <sheetFormatPr defaultColWidth="6.5703125" defaultRowHeight="16.5" customHeight="1" x14ac:dyDescent="0.25"/>
  <cols>
    <col min="1" max="1" width="12.5703125" style="25" customWidth="1"/>
    <col min="2" max="2" width="85.28515625" customWidth="1"/>
    <col min="3" max="3" width="11" customWidth="1"/>
    <col min="4" max="4" width="12.85546875" style="25" customWidth="1"/>
  </cols>
  <sheetData>
    <row r="1" spans="1:4" ht="16.5" customHeight="1" thickBot="1" x14ac:dyDescent="0.3">
      <c r="A1" s="43" t="s">
        <v>135</v>
      </c>
      <c r="B1" s="44" t="s">
        <v>136</v>
      </c>
      <c r="C1" s="45" t="s">
        <v>137</v>
      </c>
      <c r="D1" s="46" t="s">
        <v>139</v>
      </c>
    </row>
    <row r="2" spans="1:4" ht="15.75" customHeight="1" x14ac:dyDescent="0.25">
      <c r="A2" s="40">
        <v>3111302</v>
      </c>
      <c r="B2" s="41" t="s">
        <v>36</v>
      </c>
      <c r="C2" s="42" t="s">
        <v>103</v>
      </c>
      <c r="D2" s="40">
        <v>1</v>
      </c>
    </row>
    <row r="3" spans="1:4" ht="14.1" customHeight="1" x14ac:dyDescent="0.25">
      <c r="A3" s="34">
        <v>3111327</v>
      </c>
      <c r="B3" s="1" t="s">
        <v>37</v>
      </c>
      <c r="C3" s="20" t="s">
        <v>103</v>
      </c>
      <c r="D3" s="34">
        <v>2</v>
      </c>
    </row>
    <row r="4" spans="1:4" ht="14.1" customHeight="1" x14ac:dyDescent="0.25">
      <c r="A4" s="34">
        <v>3111338</v>
      </c>
      <c r="B4" s="1" t="s">
        <v>38</v>
      </c>
      <c r="C4" s="20" t="s">
        <v>103</v>
      </c>
      <c r="D4" s="34">
        <v>3</v>
      </c>
    </row>
    <row r="5" spans="1:4" ht="14.1" customHeight="1" x14ac:dyDescent="0.25">
      <c r="A5" s="34">
        <v>3241101</v>
      </c>
      <c r="B5" s="7" t="s">
        <v>39</v>
      </c>
      <c r="C5" s="20" t="s">
        <v>104</v>
      </c>
      <c r="D5" s="34">
        <v>4</v>
      </c>
    </row>
    <row r="6" spans="1:4" ht="16.5" customHeight="1" x14ac:dyDescent="0.25">
      <c r="A6" s="34">
        <v>3211129</v>
      </c>
      <c r="B6" s="8" t="s">
        <v>40</v>
      </c>
      <c r="C6" s="20" t="s">
        <v>105</v>
      </c>
      <c r="D6" s="34">
        <v>5</v>
      </c>
    </row>
    <row r="7" spans="1:4" ht="10.5" customHeight="1" x14ac:dyDescent="0.25">
      <c r="A7" s="34">
        <v>3821103</v>
      </c>
      <c r="B7" s="9" t="s">
        <v>41</v>
      </c>
      <c r="C7" s="20" t="s">
        <v>106</v>
      </c>
      <c r="D7" s="34">
        <v>6</v>
      </c>
    </row>
    <row r="8" spans="1:4" ht="17.25" customHeight="1" x14ac:dyDescent="0.25">
      <c r="A8" s="34">
        <v>3211119</v>
      </c>
      <c r="B8" s="8" t="s">
        <v>42</v>
      </c>
      <c r="C8" s="20" t="s">
        <v>107</v>
      </c>
      <c r="D8" s="34">
        <v>7</v>
      </c>
    </row>
    <row r="9" spans="1:4" ht="10.5" customHeight="1" x14ac:dyDescent="0.25">
      <c r="A9" s="34">
        <v>3211120</v>
      </c>
      <c r="B9" s="7" t="s">
        <v>43</v>
      </c>
      <c r="C9" s="20" t="s">
        <v>107</v>
      </c>
      <c r="D9" s="34">
        <v>8</v>
      </c>
    </row>
    <row r="10" spans="1:4" ht="10.5" customHeight="1" x14ac:dyDescent="0.25">
      <c r="A10" s="34">
        <v>3211117</v>
      </c>
      <c r="B10" s="7" t="s">
        <v>44</v>
      </c>
      <c r="C10" s="20" t="s">
        <v>107</v>
      </c>
      <c r="D10" s="34">
        <v>9</v>
      </c>
    </row>
    <row r="11" spans="1:4" ht="20.25" customHeight="1" x14ac:dyDescent="0.25">
      <c r="A11" s="34">
        <v>3221104</v>
      </c>
      <c r="B11" s="7" t="s">
        <v>45</v>
      </c>
      <c r="C11" s="20" t="s">
        <v>108</v>
      </c>
      <c r="D11" s="34">
        <v>10</v>
      </c>
    </row>
    <row r="12" spans="1:4" ht="16.5" customHeight="1" x14ac:dyDescent="0.25">
      <c r="A12" s="34">
        <v>3211115</v>
      </c>
      <c r="B12" s="7" t="s">
        <v>46</v>
      </c>
      <c r="C12" s="20" t="s">
        <v>109</v>
      </c>
      <c r="D12" s="34">
        <v>11</v>
      </c>
    </row>
    <row r="13" spans="1:4" ht="16.5" customHeight="1" x14ac:dyDescent="0.25">
      <c r="A13" s="34">
        <v>3211113</v>
      </c>
      <c r="B13" s="7" t="s">
        <v>47</v>
      </c>
      <c r="C13" s="20" t="s">
        <v>109</v>
      </c>
      <c r="D13" s="34">
        <v>12</v>
      </c>
    </row>
    <row r="14" spans="1:4" ht="16.5" customHeight="1" x14ac:dyDescent="0.25">
      <c r="A14" s="34">
        <v>3243102</v>
      </c>
      <c r="B14" s="1" t="s">
        <v>48</v>
      </c>
      <c r="C14" s="20" t="s">
        <v>110</v>
      </c>
      <c r="D14" s="34">
        <v>13</v>
      </c>
    </row>
    <row r="15" spans="1:4" ht="16.5" customHeight="1" x14ac:dyDescent="0.25">
      <c r="A15" s="34">
        <v>3243101</v>
      </c>
      <c r="B15" s="1" t="s">
        <v>49</v>
      </c>
      <c r="C15" s="20" t="s">
        <v>110</v>
      </c>
      <c r="D15" s="34">
        <v>14</v>
      </c>
    </row>
    <row r="16" spans="1:4" ht="16.5" customHeight="1" x14ac:dyDescent="0.25">
      <c r="A16" s="34">
        <v>3221108</v>
      </c>
      <c r="B16" s="1" t="s">
        <v>50</v>
      </c>
      <c r="C16" s="20" t="s">
        <v>111</v>
      </c>
      <c r="D16" s="34">
        <v>15</v>
      </c>
    </row>
    <row r="17" spans="1:4" ht="33.75" customHeight="1" x14ac:dyDescent="0.25">
      <c r="A17" s="34">
        <v>3255102</v>
      </c>
      <c r="B17" s="1" t="s">
        <v>9</v>
      </c>
      <c r="C17" s="20" t="s">
        <v>112</v>
      </c>
      <c r="D17" s="34">
        <v>16</v>
      </c>
    </row>
    <row r="18" spans="1:4" ht="34.5" customHeight="1" x14ac:dyDescent="0.25">
      <c r="A18" s="34">
        <v>3255104</v>
      </c>
      <c r="B18" s="1" t="s">
        <v>51</v>
      </c>
      <c r="C18" s="20" t="s">
        <v>113</v>
      </c>
      <c r="D18" s="34">
        <v>17</v>
      </c>
    </row>
    <row r="19" spans="1:4" ht="16.5" customHeight="1" x14ac:dyDescent="0.25">
      <c r="A19" s="34">
        <v>3211127</v>
      </c>
      <c r="B19" s="1" t="s">
        <v>52</v>
      </c>
      <c r="C19" s="20" t="s">
        <v>114</v>
      </c>
      <c r="D19" s="34">
        <v>18</v>
      </c>
    </row>
    <row r="20" spans="1:4" ht="16.5" customHeight="1" x14ac:dyDescent="0.25">
      <c r="A20" s="34">
        <v>3231201</v>
      </c>
      <c r="B20" s="1" t="s">
        <v>53</v>
      </c>
      <c r="C20" s="20" t="s">
        <v>115</v>
      </c>
      <c r="D20" s="34">
        <v>19</v>
      </c>
    </row>
    <row r="21" spans="1:4" ht="16.5" customHeight="1" x14ac:dyDescent="0.25">
      <c r="A21" s="34">
        <v>3211109</v>
      </c>
      <c r="B21" s="1" t="s">
        <v>14</v>
      </c>
      <c r="C21" s="20" t="s">
        <v>117</v>
      </c>
      <c r="D21" s="34">
        <v>23</v>
      </c>
    </row>
    <row r="22" spans="1:4" ht="16.5" customHeight="1" x14ac:dyDescent="0.25">
      <c r="A22" s="18">
        <v>3256103</v>
      </c>
      <c r="B22" s="1" t="s">
        <v>15</v>
      </c>
      <c r="C22" s="20" t="s">
        <v>118</v>
      </c>
      <c r="D22" s="34">
        <v>24</v>
      </c>
    </row>
    <row r="23" spans="1:4" ht="16.5" customHeight="1" x14ac:dyDescent="0.25">
      <c r="A23" s="18">
        <v>3257101</v>
      </c>
      <c r="B23" s="1" t="s">
        <v>57</v>
      </c>
      <c r="C23" s="20" t="s">
        <v>119</v>
      </c>
      <c r="D23" s="34">
        <v>25</v>
      </c>
    </row>
    <row r="24" spans="1:4" ht="16.5" customHeight="1" x14ac:dyDescent="0.25">
      <c r="A24" s="18">
        <v>3111332</v>
      </c>
      <c r="B24" s="9" t="s">
        <v>138</v>
      </c>
      <c r="C24" s="20" t="s">
        <v>120</v>
      </c>
      <c r="D24" s="34">
        <v>26</v>
      </c>
    </row>
    <row r="25" spans="1:4" ht="16.5" customHeight="1" x14ac:dyDescent="0.25">
      <c r="A25" s="34">
        <v>3257104</v>
      </c>
      <c r="B25" s="8" t="s">
        <v>18</v>
      </c>
      <c r="C25" s="20" t="s">
        <v>121</v>
      </c>
      <c r="D25" s="34">
        <v>29</v>
      </c>
    </row>
    <row r="26" spans="1:4" ht="16.5" customHeight="1" x14ac:dyDescent="0.25">
      <c r="A26" s="34">
        <v>3255101</v>
      </c>
      <c r="B26" s="1" t="s">
        <v>19</v>
      </c>
      <c r="C26" s="20" t="s">
        <v>122</v>
      </c>
      <c r="D26" s="34">
        <v>30</v>
      </c>
    </row>
    <row r="27" spans="1:4" ht="16.5" customHeight="1" x14ac:dyDescent="0.25">
      <c r="A27" s="34">
        <v>3256101</v>
      </c>
      <c r="B27" s="1" t="s">
        <v>61</v>
      </c>
      <c r="C27" s="20" t="s">
        <v>123</v>
      </c>
      <c r="D27" s="34">
        <v>31</v>
      </c>
    </row>
    <row r="28" spans="1:4" ht="16.5" customHeight="1" x14ac:dyDescent="0.25">
      <c r="A28" s="34">
        <v>3258101</v>
      </c>
      <c r="B28" s="1" t="s">
        <v>62</v>
      </c>
      <c r="C28" s="20" t="s">
        <v>124</v>
      </c>
      <c r="D28" s="34">
        <v>32</v>
      </c>
    </row>
    <row r="29" spans="1:4" ht="16.5" customHeight="1" x14ac:dyDescent="0.25">
      <c r="A29" s="34">
        <v>3258102</v>
      </c>
      <c r="B29" s="1" t="s">
        <v>63</v>
      </c>
      <c r="C29" s="20" t="s">
        <v>124</v>
      </c>
      <c r="D29" s="34">
        <v>33</v>
      </c>
    </row>
    <row r="30" spans="1:4" ht="16.5" customHeight="1" x14ac:dyDescent="0.25">
      <c r="A30" s="34">
        <v>3258103</v>
      </c>
      <c r="B30" s="1" t="s">
        <v>64</v>
      </c>
      <c r="C30" s="20" t="s">
        <v>124</v>
      </c>
      <c r="D30" s="34">
        <v>34</v>
      </c>
    </row>
    <row r="31" spans="1:4" ht="16.5" customHeight="1" x14ac:dyDescent="0.25">
      <c r="A31" s="34">
        <v>3258105</v>
      </c>
      <c r="B31" s="1" t="s">
        <v>65</v>
      </c>
      <c r="C31" s="20" t="s">
        <v>124</v>
      </c>
      <c r="D31" s="34">
        <v>35</v>
      </c>
    </row>
    <row r="32" spans="1:4" ht="16.5" customHeight="1" x14ac:dyDescent="0.25">
      <c r="A32" s="34">
        <v>3258107</v>
      </c>
      <c r="B32" s="1" t="s">
        <v>66</v>
      </c>
      <c r="C32" s="20" t="s">
        <v>124</v>
      </c>
      <c r="D32" s="34">
        <v>36</v>
      </c>
    </row>
    <row r="33" spans="1:4" ht="16.5" customHeight="1" x14ac:dyDescent="0.25">
      <c r="A33" s="34">
        <v>3258106</v>
      </c>
      <c r="B33" s="1" t="s">
        <v>67</v>
      </c>
      <c r="C33" s="20" t="s">
        <v>124</v>
      </c>
      <c r="D33" s="34">
        <v>37</v>
      </c>
    </row>
    <row r="34" spans="1:4" ht="16.5" customHeight="1" x14ac:dyDescent="0.25">
      <c r="A34" s="10">
        <v>3258114</v>
      </c>
      <c r="B34" s="11" t="s">
        <v>69</v>
      </c>
      <c r="C34" s="20" t="s">
        <v>124</v>
      </c>
      <c r="D34" s="34">
        <v>39</v>
      </c>
    </row>
    <row r="35" spans="1:4" ht="16.5" customHeight="1" x14ac:dyDescent="0.25">
      <c r="A35" s="34">
        <v>3258128</v>
      </c>
      <c r="B35" s="1" t="s">
        <v>70</v>
      </c>
      <c r="C35" s="20" t="s">
        <v>124</v>
      </c>
      <c r="D35" s="34">
        <v>40</v>
      </c>
    </row>
    <row r="36" spans="1:4" ht="30.75" customHeight="1" x14ac:dyDescent="0.25">
      <c r="A36" s="14">
        <v>4112101</v>
      </c>
      <c r="B36" s="30" t="s">
        <v>72</v>
      </c>
      <c r="C36" s="20" t="s">
        <v>125</v>
      </c>
      <c r="D36" s="34">
        <v>42</v>
      </c>
    </row>
    <row r="37" spans="1:4" ht="16.5" customHeight="1" x14ac:dyDescent="0.25">
      <c r="A37" s="35">
        <v>4112102</v>
      </c>
      <c r="B37" s="9" t="s">
        <v>74</v>
      </c>
      <c r="C37" s="20" t="s">
        <v>126</v>
      </c>
      <c r="D37" s="34">
        <v>44</v>
      </c>
    </row>
    <row r="38" spans="1:4" ht="30.75" customHeight="1" x14ac:dyDescent="0.25">
      <c r="A38" s="38">
        <v>4112316</v>
      </c>
      <c r="B38" s="31" t="s">
        <v>130</v>
      </c>
      <c r="C38" s="37" t="s">
        <v>129</v>
      </c>
      <c r="D38" s="36">
        <v>45</v>
      </c>
    </row>
    <row r="39" spans="1:4" ht="24.75" customHeight="1" x14ac:dyDescent="0.25">
      <c r="A39" s="38">
        <v>4112316</v>
      </c>
      <c r="B39" s="31" t="s">
        <v>76</v>
      </c>
      <c r="C39" s="37" t="s">
        <v>129</v>
      </c>
      <c r="D39" s="36">
        <v>46</v>
      </c>
    </row>
    <row r="40" spans="1:4" ht="16.5" customHeight="1" x14ac:dyDescent="0.25">
      <c r="A40" s="35">
        <v>4112304</v>
      </c>
      <c r="B40" s="32" t="s">
        <v>77</v>
      </c>
      <c r="C40" s="20" t="s">
        <v>128</v>
      </c>
      <c r="D40" s="34">
        <v>47</v>
      </c>
    </row>
    <row r="41" spans="1:4" ht="25.5" customHeight="1" x14ac:dyDescent="0.25">
      <c r="A41" s="35">
        <v>4112304</v>
      </c>
      <c r="B41" s="9" t="s">
        <v>78</v>
      </c>
      <c r="C41" s="20" t="s">
        <v>128</v>
      </c>
      <c r="D41" s="34">
        <v>48</v>
      </c>
    </row>
    <row r="42" spans="1:4" ht="21.95" customHeight="1" x14ac:dyDescent="0.25">
      <c r="A42" s="35">
        <v>4112304</v>
      </c>
      <c r="B42" s="9" t="s">
        <v>79</v>
      </c>
      <c r="C42" s="20" t="s">
        <v>128</v>
      </c>
      <c r="D42" s="34">
        <v>49</v>
      </c>
    </row>
    <row r="43" spans="1:4" ht="16.5" customHeight="1" x14ac:dyDescent="0.25">
      <c r="A43" s="35">
        <v>4112202</v>
      </c>
      <c r="B43" s="33" t="s">
        <v>80</v>
      </c>
      <c r="C43" s="20" t="s">
        <v>131</v>
      </c>
      <c r="D43" s="34">
        <v>50</v>
      </c>
    </row>
    <row r="44" spans="1:4" ht="16.5" customHeight="1" x14ac:dyDescent="0.25">
      <c r="A44" s="35">
        <v>4112202</v>
      </c>
      <c r="B44" s="9" t="s">
        <v>81</v>
      </c>
      <c r="C44" s="20" t="s">
        <v>131</v>
      </c>
      <c r="D44" s="34">
        <v>51</v>
      </c>
    </row>
    <row r="45" spans="1:4" ht="16.5" customHeight="1" x14ac:dyDescent="0.25">
      <c r="A45" s="35">
        <v>4112202</v>
      </c>
      <c r="B45" s="9" t="s">
        <v>82</v>
      </c>
      <c r="C45" s="20"/>
      <c r="D45" s="34">
        <v>52</v>
      </c>
    </row>
    <row r="46" spans="1:4" ht="16.5" customHeight="1" x14ac:dyDescent="0.25">
      <c r="A46" s="35">
        <v>4112202</v>
      </c>
      <c r="B46" s="31" t="s">
        <v>83</v>
      </c>
      <c r="C46" s="20" t="s">
        <v>131</v>
      </c>
      <c r="D46" s="34">
        <v>53</v>
      </c>
    </row>
    <row r="47" spans="1:4" ht="16.5" customHeight="1" x14ac:dyDescent="0.25">
      <c r="A47" s="14">
        <v>4112314</v>
      </c>
      <c r="B47" s="1" t="s">
        <v>63</v>
      </c>
      <c r="C47" s="20" t="s">
        <v>127</v>
      </c>
      <c r="D47" s="34">
        <v>54</v>
      </c>
    </row>
    <row r="48" spans="1:4" ht="16.5" customHeight="1" x14ac:dyDescent="0.25">
      <c r="A48" s="14">
        <v>4112303</v>
      </c>
      <c r="B48" s="1" t="s">
        <v>84</v>
      </c>
      <c r="C48" s="20" t="s">
        <v>127</v>
      </c>
      <c r="D48" s="34">
        <v>55</v>
      </c>
    </row>
    <row r="49" spans="1:4" ht="16.5" customHeight="1" x14ac:dyDescent="0.25">
      <c r="A49" s="15">
        <v>4141101</v>
      </c>
      <c r="B49" s="16" t="s">
        <v>85</v>
      </c>
      <c r="C49" s="20" t="s">
        <v>132</v>
      </c>
      <c r="D49" s="34">
        <v>56</v>
      </c>
    </row>
    <row r="50" spans="1:4" ht="16.5" customHeight="1" x14ac:dyDescent="0.25">
      <c r="A50" s="17">
        <v>4111306</v>
      </c>
      <c r="B50" s="9" t="s">
        <v>86</v>
      </c>
      <c r="C50" s="20" t="s">
        <v>133</v>
      </c>
      <c r="D50" s="34">
        <v>57</v>
      </c>
    </row>
    <row r="51" spans="1:4" ht="16.5" customHeight="1" x14ac:dyDescent="0.25">
      <c r="A51" s="17">
        <v>4111307</v>
      </c>
      <c r="B51" s="16" t="s">
        <v>87</v>
      </c>
      <c r="C51" s="20" t="s">
        <v>133</v>
      </c>
      <c r="D51" s="34">
        <v>58</v>
      </c>
    </row>
    <row r="52" spans="1:4" ht="16.5" customHeight="1" x14ac:dyDescent="0.25">
      <c r="A52" s="17">
        <v>4111307</v>
      </c>
      <c r="B52" s="16" t="s">
        <v>88</v>
      </c>
      <c r="C52" s="20" t="s">
        <v>133</v>
      </c>
      <c r="D52" s="34">
        <v>59</v>
      </c>
    </row>
    <row r="53" spans="1:4" ht="16.5" customHeight="1" x14ac:dyDescent="0.25">
      <c r="A53" s="17">
        <v>4111307</v>
      </c>
      <c r="B53" s="9" t="s">
        <v>89</v>
      </c>
      <c r="C53" s="20" t="s">
        <v>133</v>
      </c>
      <c r="D53" s="34">
        <v>60</v>
      </c>
    </row>
    <row r="54" spans="1:4" ht="16.5" customHeight="1" x14ac:dyDescent="0.25">
      <c r="A54" s="35">
        <v>4111201</v>
      </c>
      <c r="B54" s="16" t="s">
        <v>90</v>
      </c>
      <c r="C54" s="20" t="s">
        <v>133</v>
      </c>
      <c r="D54" s="34">
        <v>61</v>
      </c>
    </row>
  </sheetData>
  <sortState ref="A2:D54">
    <sortCondition ref="D2:D5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70" zoomScaleNormal="70" workbookViewId="0">
      <selection activeCell="K6" sqref="K6"/>
    </sheetView>
  </sheetViews>
  <sheetFormatPr defaultRowHeight="15" x14ac:dyDescent="0.25"/>
  <cols>
    <col min="2" max="2" width="94.5703125" customWidth="1"/>
    <col min="3" max="3" width="13.42578125" customWidth="1"/>
    <col min="4" max="4" width="17.85546875" customWidth="1"/>
    <col min="5" max="5" width="11.5703125" customWidth="1"/>
    <col min="6" max="6" width="19.7109375" customWidth="1"/>
    <col min="7" max="7" width="19.5703125" style="124" customWidth="1"/>
    <col min="8" max="8" width="15.5703125" customWidth="1"/>
    <col min="9" max="9" width="17.85546875" customWidth="1"/>
  </cols>
  <sheetData>
    <row r="1" spans="1:9" x14ac:dyDescent="0.25">
      <c r="A1" t="s">
        <v>100</v>
      </c>
      <c r="B1" t="s">
        <v>101</v>
      </c>
      <c r="C1" s="24" t="s">
        <v>191</v>
      </c>
      <c r="D1" s="24" t="s">
        <v>198</v>
      </c>
      <c r="E1" s="24" t="s">
        <v>197</v>
      </c>
      <c r="F1" t="s">
        <v>192</v>
      </c>
      <c r="G1" s="124" t="s">
        <v>193</v>
      </c>
      <c r="H1" t="s">
        <v>195</v>
      </c>
      <c r="I1" t="s">
        <v>194</v>
      </c>
    </row>
    <row r="2" spans="1:9" ht="15" customHeight="1" x14ac:dyDescent="0.25">
      <c r="A2" s="10">
        <v>3111302</v>
      </c>
      <c r="B2" s="47" t="s">
        <v>36</v>
      </c>
      <c r="C2" s="126" t="s">
        <v>103</v>
      </c>
      <c r="D2" s="3">
        <v>10</v>
      </c>
      <c r="E2" s="57">
        <v>0.02</v>
      </c>
      <c r="F2" s="125">
        <v>0.71</v>
      </c>
      <c r="G2" s="125">
        <f>(F2/D2)*E2</f>
        <v>1.4199999999999998E-3</v>
      </c>
      <c r="H2" s="125">
        <v>0.3</v>
      </c>
      <c r="I2" s="20">
        <f>(H2/D2)*E2</f>
        <v>5.9999999999999995E-4</v>
      </c>
    </row>
    <row r="3" spans="1:9" ht="15" customHeight="1" x14ac:dyDescent="0.25">
      <c r="A3" s="10">
        <v>3111327</v>
      </c>
      <c r="B3" s="47" t="s">
        <v>37</v>
      </c>
      <c r="C3" s="126" t="s">
        <v>103</v>
      </c>
      <c r="D3" s="3">
        <v>10</v>
      </c>
      <c r="E3" s="57">
        <v>0.02</v>
      </c>
      <c r="F3" s="125">
        <v>0</v>
      </c>
      <c r="G3" s="125">
        <f t="shared" ref="G3:G66" si="0">(F3/D3)*E3</f>
        <v>0</v>
      </c>
      <c r="H3" s="125">
        <v>0</v>
      </c>
      <c r="I3" s="20">
        <f t="shared" ref="I3:I66" si="1">(H3/D3)*E3</f>
        <v>0</v>
      </c>
    </row>
    <row r="4" spans="1:9" ht="15" customHeight="1" x14ac:dyDescent="0.25">
      <c r="A4" s="10">
        <v>3111338</v>
      </c>
      <c r="B4" s="47" t="s">
        <v>38</v>
      </c>
      <c r="C4" s="126" t="s">
        <v>103</v>
      </c>
      <c r="D4" s="3">
        <v>140</v>
      </c>
      <c r="E4" s="57">
        <v>0.23</v>
      </c>
      <c r="F4" s="125">
        <v>25</v>
      </c>
      <c r="G4" s="125">
        <f t="shared" si="0"/>
        <v>4.1071428571428571E-2</v>
      </c>
      <c r="H4" s="125">
        <v>14</v>
      </c>
      <c r="I4" s="20">
        <f t="shared" si="1"/>
        <v>2.3000000000000003E-2</v>
      </c>
    </row>
    <row r="5" spans="1:9" ht="15" customHeight="1" x14ac:dyDescent="0.25">
      <c r="A5" s="110">
        <v>3241101</v>
      </c>
      <c r="B5" s="7" t="s">
        <v>39</v>
      </c>
      <c r="C5" s="127" t="s">
        <v>104</v>
      </c>
      <c r="D5" s="3">
        <v>100</v>
      </c>
      <c r="E5" s="57">
        <v>0.17</v>
      </c>
      <c r="F5" s="125">
        <v>45.84</v>
      </c>
      <c r="G5" s="125">
        <f t="shared" si="0"/>
        <v>7.7928000000000011E-2</v>
      </c>
      <c r="H5" s="125">
        <v>18</v>
      </c>
      <c r="I5" s="20">
        <f t="shared" si="1"/>
        <v>3.0600000000000002E-2</v>
      </c>
    </row>
    <row r="6" spans="1:9" ht="15" customHeight="1" x14ac:dyDescent="0.25">
      <c r="A6" s="110">
        <v>3211129</v>
      </c>
      <c r="B6" s="8" t="s">
        <v>40</v>
      </c>
      <c r="C6" s="127" t="s">
        <v>105</v>
      </c>
      <c r="D6" s="3">
        <v>245</v>
      </c>
      <c r="E6" s="57">
        <v>0.41</v>
      </c>
      <c r="F6" s="125">
        <v>82.460000000000008</v>
      </c>
      <c r="G6" s="125">
        <f t="shared" si="0"/>
        <v>0.13799428571428571</v>
      </c>
      <c r="H6" s="125">
        <v>34.25</v>
      </c>
      <c r="I6" s="20">
        <f t="shared" si="1"/>
        <v>5.7316326530612249E-2</v>
      </c>
    </row>
    <row r="7" spans="1:9" ht="15" customHeight="1" x14ac:dyDescent="0.25">
      <c r="A7" s="110">
        <v>3821103</v>
      </c>
      <c r="B7" s="9" t="s">
        <v>41</v>
      </c>
      <c r="C7" s="128" t="s">
        <v>106</v>
      </c>
      <c r="D7" s="3">
        <v>2596.27</v>
      </c>
      <c r="E7" s="57">
        <v>4.33</v>
      </c>
      <c r="F7" s="125">
        <v>1353.43</v>
      </c>
      <c r="G7" s="125">
        <f t="shared" si="0"/>
        <v>2.2572197421685729</v>
      </c>
      <c r="H7" s="125">
        <v>252.44</v>
      </c>
      <c r="I7" s="20">
        <f t="shared" si="1"/>
        <v>0.42101368501735181</v>
      </c>
    </row>
    <row r="8" spans="1:9" ht="15" customHeight="1" x14ac:dyDescent="0.25">
      <c r="A8" s="110">
        <v>3211119</v>
      </c>
      <c r="B8" s="8" t="s">
        <v>42</v>
      </c>
      <c r="C8" s="127" t="s">
        <v>107</v>
      </c>
      <c r="D8" s="3">
        <v>25</v>
      </c>
      <c r="E8" s="57">
        <v>0.04</v>
      </c>
      <c r="F8" s="125">
        <v>0.4</v>
      </c>
      <c r="G8" s="125">
        <f t="shared" si="0"/>
        <v>6.4000000000000005E-4</v>
      </c>
      <c r="H8" s="125">
        <v>0.22</v>
      </c>
      <c r="I8" s="20">
        <f t="shared" si="1"/>
        <v>3.5200000000000005E-4</v>
      </c>
    </row>
    <row r="9" spans="1:9" ht="15" customHeight="1" x14ac:dyDescent="0.25">
      <c r="A9" s="110">
        <v>3211120</v>
      </c>
      <c r="B9" s="7" t="s">
        <v>43</v>
      </c>
      <c r="C9" s="127" t="s">
        <v>107</v>
      </c>
      <c r="D9" s="3">
        <v>25</v>
      </c>
      <c r="E9" s="57">
        <v>0.04</v>
      </c>
      <c r="F9" s="125">
        <v>0.89</v>
      </c>
      <c r="G9" s="125">
        <f t="shared" si="0"/>
        <v>1.4239999999999999E-3</v>
      </c>
      <c r="H9" s="125">
        <v>0.15</v>
      </c>
      <c r="I9" s="20">
        <f t="shared" si="1"/>
        <v>2.4000000000000001E-4</v>
      </c>
    </row>
    <row r="10" spans="1:9" ht="15" customHeight="1" x14ac:dyDescent="0.25">
      <c r="A10" s="110">
        <v>3211117</v>
      </c>
      <c r="B10" s="7" t="s">
        <v>44</v>
      </c>
      <c r="C10" s="127" t="s">
        <v>107</v>
      </c>
      <c r="D10" s="3">
        <v>25</v>
      </c>
      <c r="E10" s="57">
        <v>0.04</v>
      </c>
      <c r="F10" s="125">
        <v>0.39</v>
      </c>
      <c r="G10" s="125">
        <f t="shared" si="0"/>
        <v>6.240000000000001E-4</v>
      </c>
      <c r="H10" s="125">
        <v>0.05</v>
      </c>
      <c r="I10" s="20">
        <f t="shared" si="1"/>
        <v>8.0000000000000007E-5</v>
      </c>
    </row>
    <row r="11" spans="1:9" ht="15" customHeight="1" x14ac:dyDescent="0.25">
      <c r="A11" s="110">
        <v>3221104</v>
      </c>
      <c r="B11" s="7" t="s">
        <v>45</v>
      </c>
      <c r="C11" s="127" t="s">
        <v>108</v>
      </c>
      <c r="D11" s="3">
        <v>15</v>
      </c>
      <c r="E11" s="57">
        <v>0.03</v>
      </c>
      <c r="F11" s="125">
        <v>9.5500000000000007</v>
      </c>
      <c r="G11" s="125">
        <f t="shared" si="0"/>
        <v>1.9100000000000002E-2</v>
      </c>
      <c r="H11" s="125">
        <v>5.45</v>
      </c>
      <c r="I11" s="20">
        <f t="shared" si="1"/>
        <v>1.09E-2</v>
      </c>
    </row>
    <row r="12" spans="1:9" ht="15" customHeight="1" x14ac:dyDescent="0.25">
      <c r="A12" s="110">
        <v>3211115</v>
      </c>
      <c r="B12" s="7" t="s">
        <v>46</v>
      </c>
      <c r="C12" s="127" t="s">
        <v>109</v>
      </c>
      <c r="D12" s="3">
        <v>10</v>
      </c>
      <c r="E12" s="57">
        <v>0.02</v>
      </c>
      <c r="F12" s="125">
        <v>0.71</v>
      </c>
      <c r="G12" s="125">
        <f t="shared" si="0"/>
        <v>1.4199999999999998E-3</v>
      </c>
      <c r="H12" s="125">
        <v>0.4</v>
      </c>
      <c r="I12" s="20">
        <f t="shared" si="1"/>
        <v>8.0000000000000004E-4</v>
      </c>
    </row>
    <row r="13" spans="1:9" ht="15" customHeight="1" x14ac:dyDescent="0.25">
      <c r="A13" s="110">
        <v>3211113</v>
      </c>
      <c r="B13" s="7" t="s">
        <v>47</v>
      </c>
      <c r="C13" s="127" t="s">
        <v>109</v>
      </c>
      <c r="D13" s="3">
        <v>15</v>
      </c>
      <c r="E13" s="57">
        <v>0.03</v>
      </c>
      <c r="F13" s="125">
        <v>5.96</v>
      </c>
      <c r="G13" s="125">
        <f t="shared" si="0"/>
        <v>1.1919999999999998E-2</v>
      </c>
      <c r="H13" s="125">
        <v>2.5</v>
      </c>
      <c r="I13" s="20">
        <f t="shared" si="1"/>
        <v>4.9999999999999992E-3</v>
      </c>
    </row>
    <row r="14" spans="1:9" ht="15" customHeight="1" x14ac:dyDescent="0.25">
      <c r="A14" s="110">
        <v>3243102</v>
      </c>
      <c r="B14" s="1" t="s">
        <v>48</v>
      </c>
      <c r="C14" s="127" t="s">
        <v>110</v>
      </c>
      <c r="D14" s="3">
        <v>200</v>
      </c>
      <c r="E14" s="57">
        <v>0.33</v>
      </c>
      <c r="F14" s="125">
        <v>11.629999999999999</v>
      </c>
      <c r="G14" s="125">
        <f t="shared" si="0"/>
        <v>1.9189499999999998E-2</v>
      </c>
      <c r="H14" s="125">
        <v>4</v>
      </c>
      <c r="I14" s="20">
        <f t="shared" si="1"/>
        <v>6.6000000000000008E-3</v>
      </c>
    </row>
    <row r="15" spans="1:9" ht="15" customHeight="1" x14ac:dyDescent="0.25">
      <c r="A15" s="110">
        <v>3243101</v>
      </c>
      <c r="B15" s="1" t="s">
        <v>49</v>
      </c>
      <c r="C15" s="127" t="s">
        <v>110</v>
      </c>
      <c r="D15" s="3">
        <v>150</v>
      </c>
      <c r="E15" s="57">
        <v>0.25</v>
      </c>
      <c r="F15" s="125">
        <v>44.59</v>
      </c>
      <c r="G15" s="125">
        <f t="shared" si="0"/>
        <v>7.431666666666667E-2</v>
      </c>
      <c r="H15" s="125">
        <v>18</v>
      </c>
      <c r="I15" s="20">
        <f t="shared" si="1"/>
        <v>0.03</v>
      </c>
    </row>
    <row r="16" spans="1:9" ht="15" customHeight="1" x14ac:dyDescent="0.25">
      <c r="A16" s="110">
        <v>3221108</v>
      </c>
      <c r="B16" s="1" t="s">
        <v>50</v>
      </c>
      <c r="C16" s="127" t="s">
        <v>111</v>
      </c>
      <c r="D16" s="3">
        <v>3</v>
      </c>
      <c r="E16" s="57">
        <v>0.01</v>
      </c>
      <c r="F16" s="125">
        <v>1.06</v>
      </c>
      <c r="G16" s="125">
        <f t="shared" si="0"/>
        <v>3.5333333333333332E-3</v>
      </c>
      <c r="H16" s="125">
        <v>0.25</v>
      </c>
      <c r="I16" s="20">
        <f t="shared" si="1"/>
        <v>8.3333333333333328E-4</v>
      </c>
    </row>
    <row r="17" spans="1:9" ht="15" customHeight="1" x14ac:dyDescent="0.25">
      <c r="A17" s="110">
        <v>3255102</v>
      </c>
      <c r="B17" s="1" t="s">
        <v>9</v>
      </c>
      <c r="C17" s="127" t="s">
        <v>112</v>
      </c>
      <c r="D17" s="3">
        <v>35</v>
      </c>
      <c r="E17" s="57">
        <v>0.06</v>
      </c>
      <c r="F17" s="125">
        <v>30.18</v>
      </c>
      <c r="G17" s="125">
        <f t="shared" si="0"/>
        <v>5.1737142857142857E-2</v>
      </c>
      <c r="H17" s="125">
        <v>4</v>
      </c>
      <c r="I17" s="20">
        <f t="shared" si="1"/>
        <v>6.8571428571428568E-3</v>
      </c>
    </row>
    <row r="18" spans="1:9" ht="15" customHeight="1" x14ac:dyDescent="0.25">
      <c r="A18" s="110">
        <v>3255104</v>
      </c>
      <c r="B18" s="1" t="s">
        <v>51</v>
      </c>
      <c r="C18" s="127" t="s">
        <v>113</v>
      </c>
      <c r="D18" s="3">
        <v>150</v>
      </c>
      <c r="E18" s="57">
        <v>0.25</v>
      </c>
      <c r="F18" s="125">
        <v>31.93</v>
      </c>
      <c r="G18" s="125">
        <f t="shared" si="0"/>
        <v>5.3216666666666669E-2</v>
      </c>
      <c r="H18" s="125">
        <v>15</v>
      </c>
      <c r="I18" s="20">
        <f t="shared" si="1"/>
        <v>2.5000000000000001E-2</v>
      </c>
    </row>
    <row r="19" spans="1:9" ht="15" customHeight="1" x14ac:dyDescent="0.25">
      <c r="A19" s="110">
        <v>3211127</v>
      </c>
      <c r="B19" s="1" t="s">
        <v>52</v>
      </c>
      <c r="C19" s="127" t="s">
        <v>114</v>
      </c>
      <c r="D19" s="3">
        <v>2</v>
      </c>
      <c r="E19" s="57">
        <v>0</v>
      </c>
      <c r="F19" s="125">
        <v>0.18</v>
      </c>
      <c r="G19" s="125">
        <f t="shared" si="0"/>
        <v>0</v>
      </c>
      <c r="H19" s="125">
        <v>0.05</v>
      </c>
      <c r="I19" s="20">
        <f t="shared" si="1"/>
        <v>0</v>
      </c>
    </row>
    <row r="20" spans="1:9" ht="15" customHeight="1" x14ac:dyDescent="0.25">
      <c r="A20" s="110">
        <v>3231201</v>
      </c>
      <c r="B20" s="1" t="s">
        <v>53</v>
      </c>
      <c r="C20" s="127" t="s">
        <v>115</v>
      </c>
      <c r="D20" s="6">
        <v>238.54</v>
      </c>
      <c r="E20" s="57">
        <v>0.53</v>
      </c>
      <c r="F20" s="125">
        <v>0</v>
      </c>
      <c r="G20" s="125">
        <f t="shared" si="0"/>
        <v>0</v>
      </c>
      <c r="H20" s="125"/>
      <c r="I20" s="20">
        <f t="shared" si="1"/>
        <v>0</v>
      </c>
    </row>
    <row r="21" spans="1:9" ht="15" customHeight="1" x14ac:dyDescent="0.25">
      <c r="A21" s="110">
        <v>3231201</v>
      </c>
      <c r="B21" s="9" t="s">
        <v>54</v>
      </c>
      <c r="C21" s="128" t="s">
        <v>116</v>
      </c>
      <c r="D21" s="6">
        <v>398.41</v>
      </c>
      <c r="E21" s="57">
        <v>0.89</v>
      </c>
      <c r="F21" s="125">
        <v>125.63</v>
      </c>
      <c r="G21" s="125">
        <f t="shared" si="0"/>
        <v>0.28064230315504129</v>
      </c>
      <c r="H21" s="125">
        <v>104.09</v>
      </c>
      <c r="I21" s="20">
        <f t="shared" si="1"/>
        <v>0.23252453502673126</v>
      </c>
    </row>
    <row r="22" spans="1:9" ht="15" customHeight="1" x14ac:dyDescent="0.25">
      <c r="A22" s="110">
        <v>3231201</v>
      </c>
      <c r="B22" s="9" t="s">
        <v>55</v>
      </c>
      <c r="C22" s="128" t="s">
        <v>116</v>
      </c>
      <c r="D22" s="6">
        <v>2533.34</v>
      </c>
      <c r="E22" s="57">
        <v>5.64</v>
      </c>
      <c r="F22" s="125">
        <v>724.38</v>
      </c>
      <c r="G22" s="125">
        <f t="shared" si="0"/>
        <v>1.6126943876463482</v>
      </c>
      <c r="H22" s="125">
        <v>593.85</v>
      </c>
      <c r="I22" s="20">
        <f t="shared" si="1"/>
        <v>1.3220941523838095</v>
      </c>
    </row>
    <row r="23" spans="1:9" ht="15" customHeight="1" x14ac:dyDescent="0.25">
      <c r="A23" s="110">
        <v>3231201</v>
      </c>
      <c r="B23" s="9" t="s">
        <v>56</v>
      </c>
      <c r="C23" s="128" t="s">
        <v>116</v>
      </c>
      <c r="D23" s="6">
        <v>1321.6799999999998</v>
      </c>
      <c r="E23" s="57">
        <v>2.94</v>
      </c>
      <c r="F23" s="125">
        <v>343.99</v>
      </c>
      <c r="G23" s="125">
        <f t="shared" si="0"/>
        <v>0.76518567278009819</v>
      </c>
      <c r="H23" s="125">
        <v>235.39</v>
      </c>
      <c r="I23" s="20">
        <f t="shared" si="1"/>
        <v>0.52361131287452334</v>
      </c>
    </row>
    <row r="24" spans="1:9" ht="15" customHeight="1" x14ac:dyDescent="0.25">
      <c r="A24" s="110">
        <v>3211109</v>
      </c>
      <c r="B24" s="1" t="s">
        <v>14</v>
      </c>
      <c r="C24" s="127" t="s">
        <v>117</v>
      </c>
      <c r="D24" s="3">
        <v>15</v>
      </c>
      <c r="E24" s="57">
        <v>0.25</v>
      </c>
      <c r="F24" s="125">
        <v>6.71</v>
      </c>
      <c r="G24" s="125">
        <f t="shared" si="0"/>
        <v>0.11183333333333333</v>
      </c>
      <c r="H24" s="125">
        <v>4</v>
      </c>
      <c r="I24" s="20">
        <f t="shared" si="1"/>
        <v>6.6666666666666666E-2</v>
      </c>
    </row>
    <row r="25" spans="1:9" ht="15" customHeight="1" x14ac:dyDescent="0.25">
      <c r="A25" s="110">
        <v>3256103</v>
      </c>
      <c r="B25" s="1" t="s">
        <v>15</v>
      </c>
      <c r="C25" s="127" t="s">
        <v>118</v>
      </c>
      <c r="D25" s="3">
        <v>25</v>
      </c>
      <c r="E25" s="57">
        <v>0.42</v>
      </c>
      <c r="F25" s="125">
        <v>2.74</v>
      </c>
      <c r="G25" s="125">
        <f t="shared" si="0"/>
        <v>4.6031999999999997E-2</v>
      </c>
      <c r="H25" s="125">
        <v>1</v>
      </c>
      <c r="I25" s="20">
        <f t="shared" si="1"/>
        <v>1.6799999999999999E-2</v>
      </c>
    </row>
    <row r="26" spans="1:9" ht="15" customHeight="1" x14ac:dyDescent="0.25">
      <c r="A26" s="110">
        <v>3257101</v>
      </c>
      <c r="B26" s="1" t="s">
        <v>57</v>
      </c>
      <c r="C26" s="127" t="s">
        <v>119</v>
      </c>
      <c r="D26" s="3">
        <v>7901.4</v>
      </c>
      <c r="E26" s="57">
        <v>10</v>
      </c>
      <c r="F26" s="125">
        <v>4481.58</v>
      </c>
      <c r="G26" s="125">
        <f t="shared" si="0"/>
        <v>5.6718809324929769</v>
      </c>
      <c r="H26" s="125">
        <v>500</v>
      </c>
      <c r="I26" s="20">
        <f t="shared" si="1"/>
        <v>0.6327992507656871</v>
      </c>
    </row>
    <row r="27" spans="1:9" ht="15" customHeight="1" x14ac:dyDescent="0.25">
      <c r="A27" s="116">
        <v>3111332</v>
      </c>
      <c r="B27" s="9" t="s">
        <v>58</v>
      </c>
      <c r="C27" s="128" t="s">
        <v>120</v>
      </c>
      <c r="D27" s="3">
        <v>25</v>
      </c>
      <c r="E27" s="57">
        <v>0.42</v>
      </c>
      <c r="F27" s="125">
        <v>7.73</v>
      </c>
      <c r="G27" s="125">
        <f t="shared" si="0"/>
        <v>0.12986400000000001</v>
      </c>
      <c r="H27" s="125">
        <v>5</v>
      </c>
      <c r="I27" s="20">
        <f t="shared" si="1"/>
        <v>8.4000000000000005E-2</v>
      </c>
    </row>
    <row r="28" spans="1:9" ht="15" customHeight="1" x14ac:dyDescent="0.25">
      <c r="A28" s="116">
        <v>3111332</v>
      </c>
      <c r="B28" s="9" t="s">
        <v>59</v>
      </c>
      <c r="C28" s="128" t="s">
        <v>120</v>
      </c>
      <c r="D28" s="3">
        <v>10</v>
      </c>
      <c r="E28" s="57">
        <v>0.17</v>
      </c>
      <c r="F28" s="125">
        <v>0.52</v>
      </c>
      <c r="G28" s="125">
        <f t="shared" si="0"/>
        <v>8.8400000000000006E-3</v>
      </c>
      <c r="H28" s="125">
        <v>1</v>
      </c>
      <c r="I28" s="20">
        <f t="shared" si="1"/>
        <v>1.7000000000000001E-2</v>
      </c>
    </row>
    <row r="29" spans="1:9" ht="15" customHeight="1" x14ac:dyDescent="0.25">
      <c r="A29" s="116">
        <v>3111332</v>
      </c>
      <c r="B29" s="9" t="s">
        <v>60</v>
      </c>
      <c r="C29" s="128" t="s">
        <v>120</v>
      </c>
      <c r="D29" s="3">
        <v>10</v>
      </c>
      <c r="E29" s="57">
        <v>0.17</v>
      </c>
      <c r="F29" s="125">
        <v>0.55000000000000004</v>
      </c>
      <c r="G29" s="125">
        <f t="shared" si="0"/>
        <v>9.3500000000000024E-3</v>
      </c>
      <c r="H29" s="125">
        <v>1</v>
      </c>
      <c r="I29" s="20">
        <f t="shared" si="1"/>
        <v>1.7000000000000001E-2</v>
      </c>
    </row>
    <row r="30" spans="1:9" ht="15" customHeight="1" x14ac:dyDescent="0.25">
      <c r="A30" s="110">
        <v>3257104</v>
      </c>
      <c r="B30" s="8" t="s">
        <v>18</v>
      </c>
      <c r="C30" s="127" t="s">
        <v>121</v>
      </c>
      <c r="D30" s="3">
        <v>162</v>
      </c>
      <c r="E30" s="57">
        <v>2.7</v>
      </c>
      <c r="F30" s="125">
        <v>55.09</v>
      </c>
      <c r="G30" s="125">
        <f t="shared" si="0"/>
        <v>0.9181666666666668</v>
      </c>
      <c r="H30" s="125">
        <v>30</v>
      </c>
      <c r="I30" s="20">
        <f t="shared" si="1"/>
        <v>0.5</v>
      </c>
    </row>
    <row r="31" spans="1:9" ht="15" customHeight="1" x14ac:dyDescent="0.25">
      <c r="A31" s="110">
        <v>3255101</v>
      </c>
      <c r="B31" s="1" t="s">
        <v>19</v>
      </c>
      <c r="C31" s="127" t="s">
        <v>122</v>
      </c>
      <c r="D31" s="3">
        <v>50</v>
      </c>
      <c r="E31" s="57">
        <v>0.83</v>
      </c>
      <c r="F31" s="125">
        <v>12.97</v>
      </c>
      <c r="G31" s="125">
        <f t="shared" si="0"/>
        <v>0.21530199999999999</v>
      </c>
      <c r="H31" s="125">
        <v>6.5</v>
      </c>
      <c r="I31" s="20">
        <f t="shared" si="1"/>
        <v>0.1079</v>
      </c>
    </row>
    <row r="32" spans="1:9" ht="15" customHeight="1" x14ac:dyDescent="0.25">
      <c r="A32" s="110">
        <v>3256101</v>
      </c>
      <c r="B32" s="1" t="s">
        <v>61</v>
      </c>
      <c r="C32" s="127" t="s">
        <v>123</v>
      </c>
      <c r="D32" s="3">
        <v>1700</v>
      </c>
      <c r="E32" s="57">
        <v>2.84</v>
      </c>
      <c r="F32" s="125">
        <v>575.53</v>
      </c>
      <c r="G32" s="125">
        <f t="shared" si="0"/>
        <v>0.96147364705882354</v>
      </c>
      <c r="H32" s="125">
        <v>300</v>
      </c>
      <c r="I32" s="20">
        <f t="shared" si="1"/>
        <v>0.50117647058823533</v>
      </c>
    </row>
    <row r="33" spans="1:9" ht="15" customHeight="1" x14ac:dyDescent="0.25">
      <c r="A33" s="110">
        <v>3258101</v>
      </c>
      <c r="B33" s="1" t="s">
        <v>62</v>
      </c>
      <c r="C33" s="127" t="s">
        <v>124</v>
      </c>
      <c r="D33" s="135">
        <v>100</v>
      </c>
      <c r="E33" s="152">
        <v>0.48</v>
      </c>
      <c r="F33" s="125">
        <v>40.94</v>
      </c>
      <c r="G33" s="125">
        <f t="shared" si="0"/>
        <v>0.19651199999999999</v>
      </c>
      <c r="H33" s="125">
        <v>20</v>
      </c>
      <c r="I33" s="20">
        <f t="shared" si="1"/>
        <v>9.6000000000000002E-2</v>
      </c>
    </row>
    <row r="34" spans="1:9" ht="15" customHeight="1" x14ac:dyDescent="0.25">
      <c r="A34" s="110">
        <v>3258102</v>
      </c>
      <c r="B34" s="1" t="s">
        <v>63</v>
      </c>
      <c r="C34" s="127" t="s">
        <v>124</v>
      </c>
      <c r="D34" s="135">
        <v>15</v>
      </c>
      <c r="E34" s="152">
        <v>7.0000000000000007E-2</v>
      </c>
      <c r="F34" s="125">
        <v>2.21</v>
      </c>
      <c r="G34" s="125">
        <f t="shared" si="0"/>
        <v>1.0313333333333336E-2</v>
      </c>
      <c r="H34" s="125">
        <v>1</v>
      </c>
      <c r="I34" s="20">
        <f t="shared" si="1"/>
        <v>4.6666666666666671E-3</v>
      </c>
    </row>
    <row r="35" spans="1:9" ht="15" customHeight="1" x14ac:dyDescent="0.25">
      <c r="A35" s="110">
        <v>3258103</v>
      </c>
      <c r="B35" s="1" t="s">
        <v>64</v>
      </c>
      <c r="C35" s="127" t="s">
        <v>124</v>
      </c>
      <c r="D35" s="135">
        <v>25</v>
      </c>
      <c r="E35" s="152">
        <v>0.12</v>
      </c>
      <c r="F35" s="125">
        <v>3.35</v>
      </c>
      <c r="G35" s="125">
        <f t="shared" si="0"/>
        <v>1.6080000000000001E-2</v>
      </c>
      <c r="H35" s="125">
        <v>2</v>
      </c>
      <c r="I35" s="20">
        <f t="shared" si="1"/>
        <v>9.5999999999999992E-3</v>
      </c>
    </row>
    <row r="36" spans="1:9" ht="15" customHeight="1" x14ac:dyDescent="0.25">
      <c r="A36" s="110">
        <v>3258105</v>
      </c>
      <c r="B36" s="1" t="s">
        <v>65</v>
      </c>
      <c r="C36" s="127" t="s">
        <v>124</v>
      </c>
      <c r="D36" s="135">
        <v>25</v>
      </c>
      <c r="E36" s="152">
        <v>0.12</v>
      </c>
      <c r="F36" s="125">
        <v>0.72</v>
      </c>
      <c r="G36" s="125">
        <f t="shared" si="0"/>
        <v>3.4559999999999999E-3</v>
      </c>
      <c r="H36" s="125">
        <v>0.5</v>
      </c>
      <c r="I36" s="20">
        <f t="shared" si="1"/>
        <v>2.3999999999999998E-3</v>
      </c>
    </row>
    <row r="37" spans="1:9" ht="15" customHeight="1" x14ac:dyDescent="0.25">
      <c r="A37" s="110">
        <v>3258107</v>
      </c>
      <c r="B37" s="1" t="s">
        <v>66</v>
      </c>
      <c r="C37" s="127" t="s">
        <v>124</v>
      </c>
      <c r="D37" s="135">
        <v>20</v>
      </c>
      <c r="E37" s="152">
        <v>0.1</v>
      </c>
      <c r="F37" s="125">
        <v>9.98</v>
      </c>
      <c r="G37" s="125">
        <f t="shared" si="0"/>
        <v>4.99E-2</v>
      </c>
      <c r="H37" s="125">
        <v>5</v>
      </c>
      <c r="I37" s="20">
        <f t="shared" si="1"/>
        <v>2.5000000000000001E-2</v>
      </c>
    </row>
    <row r="38" spans="1:9" ht="15" customHeight="1" x14ac:dyDescent="0.25">
      <c r="A38" s="110">
        <v>3258106</v>
      </c>
      <c r="B38" s="1" t="s">
        <v>67</v>
      </c>
      <c r="C38" s="127" t="s">
        <v>124</v>
      </c>
      <c r="D38" s="135">
        <v>20</v>
      </c>
      <c r="E38" s="152">
        <v>0.1</v>
      </c>
      <c r="F38" s="125">
        <v>8.9499999999999993</v>
      </c>
      <c r="G38" s="125">
        <f t="shared" si="0"/>
        <v>4.4749999999999998E-2</v>
      </c>
      <c r="H38" s="125">
        <v>5</v>
      </c>
      <c r="I38" s="20">
        <f t="shared" si="1"/>
        <v>2.5000000000000001E-2</v>
      </c>
    </row>
    <row r="39" spans="1:9" ht="15" customHeight="1" x14ac:dyDescent="0.25">
      <c r="A39" s="110">
        <v>3258105</v>
      </c>
      <c r="B39" s="1" t="s">
        <v>68</v>
      </c>
      <c r="C39" s="127" t="s">
        <v>124</v>
      </c>
      <c r="D39" s="135">
        <v>25</v>
      </c>
      <c r="E39" s="152">
        <v>0.12</v>
      </c>
      <c r="F39" s="125">
        <v>0.89</v>
      </c>
      <c r="G39" s="125">
        <f t="shared" si="0"/>
        <v>4.2719999999999998E-3</v>
      </c>
      <c r="H39" s="125">
        <v>0.5</v>
      </c>
      <c r="I39" s="20">
        <f t="shared" si="1"/>
        <v>2.3999999999999998E-3</v>
      </c>
    </row>
    <row r="40" spans="1:9" ht="15" customHeight="1" x14ac:dyDescent="0.25">
      <c r="A40" s="10">
        <v>3258114</v>
      </c>
      <c r="B40" s="11" t="s">
        <v>69</v>
      </c>
      <c r="C40" s="126" t="s">
        <v>124</v>
      </c>
      <c r="D40" s="141">
        <v>362.5</v>
      </c>
      <c r="E40" s="152">
        <v>1.73</v>
      </c>
      <c r="F40" s="125">
        <v>84.04</v>
      </c>
      <c r="G40" s="125">
        <f t="shared" si="0"/>
        <v>0.40107365517241383</v>
      </c>
      <c r="H40" s="125">
        <v>11.36</v>
      </c>
      <c r="I40" s="20">
        <f t="shared" si="1"/>
        <v>5.4214620689655171E-2</v>
      </c>
    </row>
    <row r="41" spans="1:9" ht="15" customHeight="1" x14ac:dyDescent="0.25">
      <c r="A41" s="110">
        <v>3258128</v>
      </c>
      <c r="B41" s="1" t="s">
        <v>70</v>
      </c>
      <c r="C41" s="127" t="s">
        <v>124</v>
      </c>
      <c r="D41" s="135">
        <v>10</v>
      </c>
      <c r="E41" s="152">
        <v>0.05</v>
      </c>
      <c r="F41" s="125">
        <v>1.65</v>
      </c>
      <c r="G41" s="125">
        <f t="shared" si="0"/>
        <v>8.2499999999999987E-3</v>
      </c>
      <c r="H41" s="125">
        <v>0.75</v>
      </c>
      <c r="I41" s="20">
        <f t="shared" si="1"/>
        <v>3.7499999999999999E-3</v>
      </c>
    </row>
    <row r="42" spans="1:9" ht="15" customHeight="1" x14ac:dyDescent="0.25">
      <c r="A42" s="110">
        <v>3258107</v>
      </c>
      <c r="B42" s="7" t="s">
        <v>71</v>
      </c>
      <c r="C42" s="127" t="s">
        <v>124</v>
      </c>
      <c r="D42" s="135">
        <v>25</v>
      </c>
      <c r="E42" s="152">
        <v>0.12</v>
      </c>
      <c r="F42" s="125">
        <v>2.5</v>
      </c>
      <c r="G42" s="125">
        <f t="shared" si="0"/>
        <v>1.2E-2</v>
      </c>
      <c r="H42" s="125">
        <v>3</v>
      </c>
      <c r="I42" s="20">
        <f t="shared" si="1"/>
        <v>1.44E-2</v>
      </c>
    </row>
    <row r="43" spans="1:9" ht="21" customHeight="1" x14ac:dyDescent="0.25">
      <c r="A43" s="14">
        <v>4112101</v>
      </c>
      <c r="B43" s="30" t="s">
        <v>72</v>
      </c>
      <c r="C43" s="129" t="s">
        <v>125</v>
      </c>
      <c r="D43" s="3">
        <v>702.5</v>
      </c>
      <c r="E43" s="152">
        <v>2.73</v>
      </c>
      <c r="F43" s="125">
        <v>606.9</v>
      </c>
      <c r="G43" s="125">
        <f t="shared" si="0"/>
        <v>2.3584868327402133</v>
      </c>
      <c r="H43" s="125">
        <v>95.6</v>
      </c>
      <c r="I43" s="20">
        <f t="shared" si="1"/>
        <v>0.3715131672597865</v>
      </c>
    </row>
    <row r="44" spans="1:9" ht="15" customHeight="1" x14ac:dyDescent="0.25">
      <c r="A44" s="14">
        <v>4112101</v>
      </c>
      <c r="B44" s="32" t="s">
        <v>73</v>
      </c>
      <c r="C44" s="130" t="s">
        <v>125</v>
      </c>
      <c r="D44" s="3">
        <v>68.25</v>
      </c>
      <c r="E44" s="152">
        <v>0.27</v>
      </c>
      <c r="F44" s="125">
        <v>50.22</v>
      </c>
      <c r="G44" s="125">
        <f t="shared" si="0"/>
        <v>0.19867252747252748</v>
      </c>
      <c r="H44" s="125">
        <v>0</v>
      </c>
      <c r="I44" s="20">
        <f t="shared" si="1"/>
        <v>0</v>
      </c>
    </row>
    <row r="45" spans="1:9" ht="15" customHeight="1" x14ac:dyDescent="0.25">
      <c r="A45" s="111">
        <v>4112102</v>
      </c>
      <c r="B45" s="9" t="s">
        <v>74</v>
      </c>
      <c r="C45" s="128" t="s">
        <v>126</v>
      </c>
      <c r="D45" s="3">
        <v>100</v>
      </c>
      <c r="E45" s="150">
        <v>1</v>
      </c>
      <c r="F45" s="125">
        <v>61.29</v>
      </c>
      <c r="G45" s="125">
        <f t="shared" si="0"/>
        <v>0.6129</v>
      </c>
      <c r="H45" s="125">
        <v>0</v>
      </c>
      <c r="I45" s="20">
        <f t="shared" si="1"/>
        <v>0</v>
      </c>
    </row>
    <row r="46" spans="1:9" ht="15" customHeight="1" x14ac:dyDescent="0.25">
      <c r="A46" s="38">
        <v>4112316</v>
      </c>
      <c r="B46" s="31" t="s">
        <v>130</v>
      </c>
      <c r="C46" s="131" t="s">
        <v>129</v>
      </c>
      <c r="D46" s="3">
        <v>8.9700000000000006</v>
      </c>
      <c r="E46" s="150">
        <v>0.21</v>
      </c>
      <c r="F46" s="125">
        <v>8.9499999999999993</v>
      </c>
      <c r="G46" s="125">
        <f t="shared" si="0"/>
        <v>0.2095317725752508</v>
      </c>
      <c r="H46" s="125">
        <v>0</v>
      </c>
      <c r="I46" s="20">
        <f t="shared" si="1"/>
        <v>0</v>
      </c>
    </row>
    <row r="47" spans="1:9" ht="15" customHeight="1" x14ac:dyDescent="0.25">
      <c r="A47" s="38">
        <v>4112316</v>
      </c>
      <c r="B47" s="31" t="s">
        <v>76</v>
      </c>
      <c r="C47" s="131" t="s">
        <v>129</v>
      </c>
      <c r="D47" s="3">
        <v>5</v>
      </c>
      <c r="E47" s="150">
        <v>0.11</v>
      </c>
      <c r="F47" s="125">
        <v>0.79</v>
      </c>
      <c r="G47" s="125">
        <f t="shared" si="0"/>
        <v>1.738E-2</v>
      </c>
      <c r="H47" s="125">
        <v>0</v>
      </c>
      <c r="I47" s="20">
        <f t="shared" si="1"/>
        <v>0</v>
      </c>
    </row>
    <row r="48" spans="1:9" ht="15" customHeight="1" x14ac:dyDescent="0.25">
      <c r="A48" s="111">
        <v>4112304</v>
      </c>
      <c r="B48" s="32" t="s">
        <v>77</v>
      </c>
      <c r="C48" s="130" t="s">
        <v>128</v>
      </c>
      <c r="D48" s="3">
        <v>20.5</v>
      </c>
      <c r="E48" s="150">
        <v>0.47</v>
      </c>
      <c r="F48" s="125">
        <v>20.18</v>
      </c>
      <c r="G48" s="125">
        <f t="shared" si="0"/>
        <v>0.46266341463414629</v>
      </c>
      <c r="H48" s="125">
        <v>0</v>
      </c>
      <c r="I48" s="20">
        <f t="shared" si="1"/>
        <v>0</v>
      </c>
    </row>
    <row r="49" spans="1:9" ht="15" customHeight="1" x14ac:dyDescent="0.25">
      <c r="A49" s="111">
        <v>4112304</v>
      </c>
      <c r="B49" s="9" t="s">
        <v>78</v>
      </c>
      <c r="C49" s="128" t="s">
        <v>128</v>
      </c>
      <c r="D49" s="3">
        <v>6</v>
      </c>
      <c r="E49" s="150">
        <v>0.14000000000000001</v>
      </c>
      <c r="F49" s="125">
        <v>2.13</v>
      </c>
      <c r="G49" s="125">
        <f t="shared" si="0"/>
        <v>4.9700000000000001E-2</v>
      </c>
      <c r="H49" s="125">
        <v>0</v>
      </c>
      <c r="I49" s="20">
        <f t="shared" si="1"/>
        <v>0</v>
      </c>
    </row>
    <row r="50" spans="1:9" ht="15" customHeight="1" x14ac:dyDescent="0.25">
      <c r="A50" s="111">
        <v>4112304</v>
      </c>
      <c r="B50" s="9" t="s">
        <v>79</v>
      </c>
      <c r="C50" s="128" t="s">
        <v>128</v>
      </c>
      <c r="D50" s="3">
        <v>50</v>
      </c>
      <c r="E50" s="150">
        <v>1.1499999999999999</v>
      </c>
      <c r="F50" s="125">
        <v>7.89</v>
      </c>
      <c r="G50" s="125">
        <f t="shared" si="0"/>
        <v>0.18146999999999999</v>
      </c>
      <c r="H50" s="125">
        <v>2</v>
      </c>
      <c r="I50" s="20">
        <f t="shared" si="1"/>
        <v>4.5999999999999999E-2</v>
      </c>
    </row>
    <row r="51" spans="1:9" ht="15" customHeight="1" x14ac:dyDescent="0.25">
      <c r="A51" s="111">
        <v>4112202</v>
      </c>
      <c r="B51" s="33" t="s">
        <v>80</v>
      </c>
      <c r="C51" s="132" t="s">
        <v>131</v>
      </c>
      <c r="D51" s="3">
        <v>19.5</v>
      </c>
      <c r="E51" s="150">
        <v>0.45</v>
      </c>
      <c r="F51" s="125">
        <v>19.47</v>
      </c>
      <c r="G51" s="125">
        <f t="shared" si="0"/>
        <v>0.4493076923076923</v>
      </c>
      <c r="H51" s="125">
        <v>0</v>
      </c>
      <c r="I51" s="20">
        <f t="shared" si="1"/>
        <v>0</v>
      </c>
    </row>
    <row r="52" spans="1:9" ht="15" customHeight="1" x14ac:dyDescent="0.25">
      <c r="A52" s="111">
        <v>4112202</v>
      </c>
      <c r="B52" s="9" t="s">
        <v>81</v>
      </c>
      <c r="C52" s="128" t="s">
        <v>131</v>
      </c>
      <c r="D52" s="3">
        <v>13.75</v>
      </c>
      <c r="E52" s="150">
        <v>0.32</v>
      </c>
      <c r="F52" s="125">
        <v>9.8800000000000008</v>
      </c>
      <c r="G52" s="125">
        <f t="shared" si="0"/>
        <v>0.22993454545454547</v>
      </c>
      <c r="H52" s="125">
        <v>0</v>
      </c>
      <c r="I52" s="20">
        <f t="shared" si="1"/>
        <v>0</v>
      </c>
    </row>
    <row r="53" spans="1:9" ht="15" customHeight="1" x14ac:dyDescent="0.25">
      <c r="A53" s="111">
        <v>4112202</v>
      </c>
      <c r="B53" s="9" t="s">
        <v>82</v>
      </c>
      <c r="C53" s="128" t="s">
        <v>131</v>
      </c>
      <c r="D53" s="3">
        <v>1.5</v>
      </c>
      <c r="E53" s="150">
        <v>0.03</v>
      </c>
      <c r="F53" s="125">
        <v>0.2</v>
      </c>
      <c r="G53" s="125">
        <f t="shared" si="0"/>
        <v>4.0000000000000001E-3</v>
      </c>
      <c r="H53" s="125">
        <v>0</v>
      </c>
      <c r="I53" s="20">
        <f t="shared" si="1"/>
        <v>0</v>
      </c>
    </row>
    <row r="54" spans="1:9" ht="15" customHeight="1" x14ac:dyDescent="0.25">
      <c r="A54" s="111">
        <v>4112202</v>
      </c>
      <c r="B54" s="31" t="s">
        <v>83</v>
      </c>
      <c r="C54" s="131" t="s">
        <v>131</v>
      </c>
      <c r="D54" s="3">
        <v>5.25</v>
      </c>
      <c r="E54" s="150">
        <v>0.12</v>
      </c>
      <c r="F54" s="125">
        <v>4.08</v>
      </c>
      <c r="G54" s="125">
        <f t="shared" si="0"/>
        <v>9.3257142857142858E-2</v>
      </c>
      <c r="H54" s="125">
        <v>0</v>
      </c>
      <c r="I54" s="20">
        <f t="shared" si="1"/>
        <v>0</v>
      </c>
    </row>
    <row r="55" spans="1:9" ht="15" customHeight="1" x14ac:dyDescent="0.25">
      <c r="A55" s="14">
        <v>4112314</v>
      </c>
      <c r="B55" s="1" t="s">
        <v>63</v>
      </c>
      <c r="C55" s="127" t="s">
        <v>127</v>
      </c>
      <c r="D55" s="3">
        <v>50</v>
      </c>
      <c r="E55" s="150">
        <v>0.77</v>
      </c>
      <c r="F55" s="125">
        <v>35.35</v>
      </c>
      <c r="G55" s="125">
        <f t="shared" si="0"/>
        <v>0.54439000000000004</v>
      </c>
      <c r="H55" s="125">
        <v>10</v>
      </c>
      <c r="I55" s="20">
        <f t="shared" si="1"/>
        <v>0.15400000000000003</v>
      </c>
    </row>
    <row r="56" spans="1:9" ht="15" customHeight="1" x14ac:dyDescent="0.25">
      <c r="A56" s="14">
        <v>4112303</v>
      </c>
      <c r="B56" s="1" t="s">
        <v>84</v>
      </c>
      <c r="C56" s="127" t="s">
        <v>127</v>
      </c>
      <c r="D56" s="3">
        <v>15</v>
      </c>
      <c r="E56" s="150">
        <v>0.23</v>
      </c>
      <c r="F56" s="125">
        <v>5.77</v>
      </c>
      <c r="G56" s="125">
        <f t="shared" si="0"/>
        <v>8.8473333333333334E-2</v>
      </c>
      <c r="H56" s="125">
        <v>4</v>
      </c>
      <c r="I56" s="20">
        <f t="shared" si="1"/>
        <v>6.1333333333333337E-2</v>
      </c>
    </row>
    <row r="57" spans="1:9" ht="15" customHeight="1" x14ac:dyDescent="0.25">
      <c r="A57" s="15">
        <v>4141101</v>
      </c>
      <c r="B57" s="16" t="s">
        <v>85</v>
      </c>
      <c r="C57" s="128" t="s">
        <v>132</v>
      </c>
      <c r="D57" s="3">
        <v>24000</v>
      </c>
      <c r="E57" s="150">
        <v>10</v>
      </c>
      <c r="F57" s="125">
        <v>10443.700000000001</v>
      </c>
      <c r="G57" s="125">
        <f t="shared" si="0"/>
        <v>4.3515416666666669</v>
      </c>
      <c r="H57" s="125">
        <v>7852.4</v>
      </c>
      <c r="I57" s="20">
        <f t="shared" si="1"/>
        <v>3.2718333333333334</v>
      </c>
    </row>
    <row r="58" spans="1:9" ht="15" customHeight="1" x14ac:dyDescent="0.25">
      <c r="A58" s="17">
        <v>4111306</v>
      </c>
      <c r="B58" s="9" t="s">
        <v>86</v>
      </c>
      <c r="C58" s="128" t="s">
        <v>133</v>
      </c>
      <c r="D58" s="3">
        <v>1261</v>
      </c>
      <c r="E58" s="150">
        <v>1.06</v>
      </c>
      <c r="F58" s="125">
        <v>0</v>
      </c>
      <c r="G58" s="125">
        <f t="shared" si="0"/>
        <v>0</v>
      </c>
      <c r="H58" s="125">
        <v>700</v>
      </c>
      <c r="I58" s="20">
        <f t="shared" si="1"/>
        <v>0.58842188739095957</v>
      </c>
    </row>
    <row r="59" spans="1:9" ht="15" customHeight="1" x14ac:dyDescent="0.25">
      <c r="A59" s="17">
        <v>4111307</v>
      </c>
      <c r="B59" s="16" t="s">
        <v>87</v>
      </c>
      <c r="C59" s="128" t="s">
        <v>133</v>
      </c>
      <c r="D59" s="3">
        <v>1515</v>
      </c>
      <c r="E59" s="150">
        <v>1.27</v>
      </c>
      <c r="F59" s="125">
        <v>0</v>
      </c>
      <c r="G59" s="125">
        <f t="shared" si="0"/>
        <v>0</v>
      </c>
      <c r="H59" s="125">
        <v>700</v>
      </c>
      <c r="I59" s="20">
        <f t="shared" si="1"/>
        <v>0.58679867986798684</v>
      </c>
    </row>
    <row r="60" spans="1:9" ht="15" customHeight="1" x14ac:dyDescent="0.25">
      <c r="A60" s="17">
        <v>4111307</v>
      </c>
      <c r="B60" s="16" t="s">
        <v>88</v>
      </c>
      <c r="C60" s="128" t="s">
        <v>133</v>
      </c>
      <c r="D60" s="3">
        <v>20311</v>
      </c>
      <c r="E60" s="150">
        <v>17.09</v>
      </c>
      <c r="F60" s="125">
        <v>3067.05</v>
      </c>
      <c r="G60" s="125">
        <f t="shared" si="0"/>
        <v>2.5806648860223524</v>
      </c>
      <c r="H60" s="125">
        <v>4600</v>
      </c>
      <c r="I60" s="20">
        <f t="shared" si="1"/>
        <v>3.8705135148441734</v>
      </c>
    </row>
    <row r="61" spans="1:9" ht="15" customHeight="1" x14ac:dyDescent="0.25">
      <c r="A61" s="17">
        <v>4111307</v>
      </c>
      <c r="B61" s="9" t="s">
        <v>89</v>
      </c>
      <c r="C61" s="128" t="s">
        <v>133</v>
      </c>
      <c r="D61" s="3">
        <v>9729</v>
      </c>
      <c r="E61" s="150">
        <v>8.19</v>
      </c>
      <c r="F61" s="125">
        <v>1189.1600000000001</v>
      </c>
      <c r="G61" s="125">
        <f t="shared" si="0"/>
        <v>1.0010505087881592</v>
      </c>
      <c r="H61" s="125">
        <v>5750</v>
      </c>
      <c r="I61" s="20">
        <f t="shared" si="1"/>
        <v>4.8404255319148932</v>
      </c>
    </row>
    <row r="62" spans="1:9" ht="15" customHeight="1" x14ac:dyDescent="0.25">
      <c r="A62" s="111">
        <v>4111201</v>
      </c>
      <c r="B62" s="16" t="s">
        <v>90</v>
      </c>
      <c r="C62" s="128" t="s">
        <v>133</v>
      </c>
      <c r="D62" s="3">
        <v>2515</v>
      </c>
      <c r="E62" s="150">
        <v>2.12</v>
      </c>
      <c r="F62" s="125">
        <v>0</v>
      </c>
      <c r="G62" s="125">
        <f t="shared" si="0"/>
        <v>0</v>
      </c>
      <c r="H62" s="125">
        <v>800</v>
      </c>
      <c r="I62" s="20">
        <f t="shared" si="1"/>
        <v>0.67435387673956271</v>
      </c>
    </row>
    <row r="63" spans="1:9" ht="15" customHeight="1" x14ac:dyDescent="0.25">
      <c r="A63" s="111">
        <v>4111201</v>
      </c>
      <c r="B63" s="16" t="s">
        <v>91</v>
      </c>
      <c r="C63" s="128" t="s">
        <v>133</v>
      </c>
      <c r="D63" s="3">
        <v>2550</v>
      </c>
      <c r="E63" s="150">
        <v>2.15</v>
      </c>
      <c r="F63" s="125">
        <v>0</v>
      </c>
      <c r="G63" s="125">
        <f t="shared" si="0"/>
        <v>0</v>
      </c>
      <c r="H63" s="125">
        <v>700</v>
      </c>
      <c r="I63" s="20">
        <f t="shared" si="1"/>
        <v>0.59019607843137256</v>
      </c>
    </row>
    <row r="64" spans="1:9" ht="15" customHeight="1" x14ac:dyDescent="0.25">
      <c r="A64" s="111">
        <v>4111201</v>
      </c>
      <c r="B64" s="16" t="s">
        <v>92</v>
      </c>
      <c r="C64" s="128" t="s">
        <v>133</v>
      </c>
      <c r="D64" s="3">
        <v>1785</v>
      </c>
      <c r="E64" s="150">
        <v>1.5</v>
      </c>
      <c r="F64" s="125">
        <v>0</v>
      </c>
      <c r="G64" s="125">
        <f t="shared" si="0"/>
        <v>0</v>
      </c>
      <c r="H64" s="125">
        <v>600</v>
      </c>
      <c r="I64" s="20">
        <f t="shared" si="1"/>
        <v>0.50420168067226889</v>
      </c>
    </row>
    <row r="65" spans="1:10" ht="15" customHeight="1" x14ac:dyDescent="0.25">
      <c r="A65" s="111">
        <v>4111201</v>
      </c>
      <c r="B65" s="9" t="s">
        <v>93</v>
      </c>
      <c r="C65" s="128" t="s">
        <v>133</v>
      </c>
      <c r="D65" s="3">
        <v>11952.5</v>
      </c>
      <c r="E65" s="150">
        <v>10.06</v>
      </c>
      <c r="F65" s="125">
        <v>4246.91</v>
      </c>
      <c r="G65" s="125">
        <f t="shared" si="0"/>
        <v>3.5744751809244928</v>
      </c>
      <c r="H65" s="125">
        <v>2825</v>
      </c>
      <c r="I65" s="20">
        <f t="shared" si="1"/>
        <v>2.3777034093285923</v>
      </c>
    </row>
    <row r="66" spans="1:10" ht="15" customHeight="1" x14ac:dyDescent="0.25">
      <c r="A66" s="111">
        <v>4111201</v>
      </c>
      <c r="B66" s="9" t="s">
        <v>94</v>
      </c>
      <c r="C66" s="128" t="s">
        <v>133</v>
      </c>
      <c r="D66" s="3">
        <v>166</v>
      </c>
      <c r="E66" s="150">
        <v>0.14000000000000001</v>
      </c>
      <c r="F66" s="125">
        <v>0</v>
      </c>
      <c r="G66" s="125">
        <f t="shared" si="0"/>
        <v>0</v>
      </c>
      <c r="H66" s="125">
        <v>178.45999999999998</v>
      </c>
      <c r="I66" s="20">
        <f t="shared" si="1"/>
        <v>0.15050843373493974</v>
      </c>
    </row>
    <row r="67" spans="1:10" ht="15" customHeight="1" x14ac:dyDescent="0.25">
      <c r="A67" s="111">
        <v>4111201</v>
      </c>
      <c r="B67" s="9" t="s">
        <v>95</v>
      </c>
      <c r="C67" s="128" t="s">
        <v>133</v>
      </c>
      <c r="D67" s="3">
        <v>1380</v>
      </c>
      <c r="E67" s="150">
        <v>1.1599999999999999</v>
      </c>
      <c r="F67" s="125">
        <v>0</v>
      </c>
      <c r="G67" s="125">
        <f t="shared" ref="G67:G68" si="2">(F67/D67)*E67</f>
        <v>0</v>
      </c>
      <c r="H67" s="125">
        <v>86</v>
      </c>
      <c r="I67" s="20">
        <f t="shared" ref="I67:I68" si="3">(H67/D67)*E67</f>
        <v>7.2289855072463771E-2</v>
      </c>
    </row>
    <row r="68" spans="1:10" ht="15" customHeight="1" x14ac:dyDescent="0.25">
      <c r="A68" s="111">
        <v>4111201</v>
      </c>
      <c r="B68" s="9" t="s">
        <v>102</v>
      </c>
      <c r="C68" s="128" t="s">
        <v>133</v>
      </c>
      <c r="D68" s="3">
        <v>200</v>
      </c>
      <c r="E68" s="150">
        <v>0.17</v>
      </c>
      <c r="F68" s="125">
        <v>0</v>
      </c>
      <c r="G68" s="125">
        <f t="shared" si="2"/>
        <v>0</v>
      </c>
      <c r="H68" s="125">
        <v>0</v>
      </c>
      <c r="I68" s="20">
        <f t="shared" si="3"/>
        <v>0</v>
      </c>
    </row>
    <row r="69" spans="1:10" x14ac:dyDescent="0.25">
      <c r="G69" s="153">
        <f>SUM(G2:G68)</f>
        <v>31.238526201393654</v>
      </c>
      <c r="I69" s="154">
        <f>SUM(I2:I68)</f>
        <v>23.038288945324076</v>
      </c>
      <c r="J69" s="124">
        <f>G69+I69</f>
        <v>54.27681514671773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3"/>
  <sheetViews>
    <sheetView view="pageBreakPreview" topLeftCell="A2" zoomScale="130" zoomScaleNormal="145" zoomScaleSheetLayoutView="130" workbookViewId="0">
      <pane xSplit="2" ySplit="3" topLeftCell="AA5" activePane="bottomRight" state="frozen"/>
      <selection activeCell="A2" sqref="A2"/>
      <selection pane="topRight" activeCell="C2" sqref="C2"/>
      <selection pane="bottomLeft" activeCell="A5" sqref="A5"/>
      <selection pane="bottomRight" activeCell="AF71" sqref="AF71"/>
    </sheetView>
  </sheetViews>
  <sheetFormatPr defaultColWidth="9.140625" defaultRowHeight="15" x14ac:dyDescent="0.25"/>
  <cols>
    <col min="1" max="1" width="8.7109375" style="19" customWidth="1"/>
    <col min="2" max="2" width="29.42578125" style="19" customWidth="1"/>
    <col min="3" max="3" width="8.28515625" style="19" customWidth="1"/>
    <col min="4" max="4" width="9.28515625" style="51" customWidth="1"/>
    <col min="5" max="6" width="7.42578125" style="51" customWidth="1"/>
    <col min="7" max="7" width="8.5703125" style="51" customWidth="1"/>
    <col min="8" max="8" width="9.140625" style="51" customWidth="1"/>
    <col min="9" max="9" width="8.140625" style="51" customWidth="1"/>
    <col min="10" max="10" width="8.7109375" style="51" customWidth="1"/>
    <col min="11" max="11" width="6.42578125" style="51" customWidth="1"/>
    <col min="12" max="12" width="8.5703125" style="51" customWidth="1"/>
    <col min="13" max="13" width="9.140625" style="51" customWidth="1"/>
    <col min="14" max="14" width="8.140625" style="51" customWidth="1"/>
    <col min="15" max="15" width="8.7109375" style="51" customWidth="1"/>
    <col min="16" max="16" width="6.42578125" style="51" customWidth="1"/>
    <col min="17" max="17" width="8.5703125" style="51" customWidth="1"/>
    <col min="18" max="18" width="8.85546875" style="103" customWidth="1"/>
    <col min="19" max="19" width="8.42578125" style="103" bestFit="1" customWidth="1"/>
    <col min="20" max="20" width="8.140625" style="103" customWidth="1"/>
    <col min="21" max="21" width="8.28515625" style="103" customWidth="1"/>
    <col min="22" max="22" width="12" style="103" bestFit="1" customWidth="1"/>
    <col min="23" max="23" width="9.140625" style="51" customWidth="1"/>
    <col min="24" max="24" width="9.28515625" style="51" customWidth="1"/>
    <col min="25" max="25" width="16.28515625" style="19" customWidth="1"/>
    <col min="26" max="26" width="7" style="19" customWidth="1"/>
    <col min="27" max="27" width="11.28515625" style="19" customWidth="1"/>
    <col min="28" max="28" width="12" style="19" customWidth="1"/>
    <col min="29" max="54" width="9.28515625" style="19" customWidth="1"/>
    <col min="55" max="55" width="10.85546875" style="19" customWidth="1"/>
    <col min="56" max="58" width="9.140625" style="19"/>
    <col min="59" max="59" width="14" style="19" customWidth="1"/>
    <col min="60" max="60" width="15.28515625" style="19" customWidth="1"/>
    <col min="61" max="61" width="23.28515625" style="19" customWidth="1"/>
    <col min="62" max="16384" width="9.140625" style="19"/>
  </cols>
  <sheetData>
    <row r="1" spans="1:60" x14ac:dyDescent="0.25">
      <c r="A1" s="50" t="s">
        <v>142</v>
      </c>
      <c r="R1" s="52"/>
      <c r="S1" s="52"/>
      <c r="T1" s="52"/>
      <c r="U1" s="52"/>
      <c r="V1" s="52"/>
    </row>
    <row r="2" spans="1:60" ht="26.25" customHeight="1" x14ac:dyDescent="0.25">
      <c r="A2" s="160" t="s">
        <v>143</v>
      </c>
      <c r="B2" s="160" t="s">
        <v>144</v>
      </c>
      <c r="C2" s="163" t="s">
        <v>145</v>
      </c>
      <c r="D2" s="163"/>
      <c r="E2" s="163"/>
      <c r="F2" s="163"/>
      <c r="G2" s="163"/>
      <c r="H2" s="164" t="s">
        <v>146</v>
      </c>
      <c r="I2" s="165"/>
      <c r="J2" s="165"/>
      <c r="K2" s="165"/>
      <c r="L2" s="166"/>
      <c r="M2" s="163" t="s">
        <v>147</v>
      </c>
      <c r="N2" s="163"/>
      <c r="O2" s="163"/>
      <c r="P2" s="163"/>
      <c r="Q2" s="163"/>
      <c r="R2" s="172" t="s">
        <v>148</v>
      </c>
      <c r="S2" s="173"/>
      <c r="T2" s="173"/>
      <c r="U2" s="173"/>
      <c r="V2" s="174"/>
      <c r="W2" s="163" t="s">
        <v>149</v>
      </c>
      <c r="X2" s="163"/>
      <c r="Y2" s="163"/>
      <c r="Z2" s="163"/>
      <c r="AA2" s="163"/>
      <c r="AB2" s="163" t="s">
        <v>150</v>
      </c>
      <c r="AC2" s="163"/>
      <c r="AD2" s="163"/>
      <c r="AE2" s="163"/>
      <c r="AF2" s="16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D2" s="175" t="s">
        <v>151</v>
      </c>
      <c r="BE2" s="176"/>
      <c r="BF2" s="29"/>
      <c r="BG2" s="29"/>
    </row>
    <row r="3" spans="1:60" x14ac:dyDescent="0.25">
      <c r="A3" s="161"/>
      <c r="B3" s="161"/>
      <c r="C3" s="170" t="s">
        <v>153</v>
      </c>
      <c r="D3" s="167" t="s">
        <v>154</v>
      </c>
      <c r="E3" s="168"/>
      <c r="F3" s="168"/>
      <c r="G3" s="169"/>
      <c r="H3" s="170" t="s">
        <v>153</v>
      </c>
      <c r="I3" s="167" t="s">
        <v>154</v>
      </c>
      <c r="J3" s="168"/>
      <c r="K3" s="168"/>
      <c r="L3" s="169"/>
      <c r="M3" s="170" t="s">
        <v>153</v>
      </c>
      <c r="N3" s="167" t="s">
        <v>154</v>
      </c>
      <c r="O3" s="168"/>
      <c r="P3" s="168"/>
      <c r="Q3" s="169"/>
      <c r="R3" s="177" t="s">
        <v>153</v>
      </c>
      <c r="S3" s="179" t="s">
        <v>154</v>
      </c>
      <c r="T3" s="180"/>
      <c r="U3" s="180"/>
      <c r="V3" s="181"/>
      <c r="W3" s="170" t="s">
        <v>153</v>
      </c>
      <c r="X3" s="167" t="s">
        <v>154</v>
      </c>
      <c r="Y3" s="168"/>
      <c r="Z3" s="168"/>
      <c r="AA3" s="169"/>
      <c r="AB3" s="170" t="s">
        <v>153</v>
      </c>
      <c r="AC3" s="167" t="s">
        <v>154</v>
      </c>
      <c r="AD3" s="168"/>
      <c r="AE3" s="168"/>
      <c r="AF3" s="169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D3" s="20" t="s">
        <v>155</v>
      </c>
      <c r="BE3" s="20" t="s">
        <v>156</v>
      </c>
      <c r="BF3" s="20" t="s">
        <v>96</v>
      </c>
      <c r="BG3" s="20" t="s">
        <v>97</v>
      </c>
      <c r="BH3" s="55" t="s">
        <v>157</v>
      </c>
    </row>
    <row r="4" spans="1:60" s="21" customFormat="1" x14ac:dyDescent="0.25">
      <c r="A4" s="162"/>
      <c r="B4" s="162"/>
      <c r="C4" s="171"/>
      <c r="D4" s="112" t="s">
        <v>98</v>
      </c>
      <c r="E4" s="112" t="s">
        <v>96</v>
      </c>
      <c r="F4" s="112" t="s">
        <v>97</v>
      </c>
      <c r="G4" s="112" t="s">
        <v>152</v>
      </c>
      <c r="H4" s="171"/>
      <c r="I4" s="112" t="s">
        <v>98</v>
      </c>
      <c r="J4" s="112" t="s">
        <v>96</v>
      </c>
      <c r="K4" s="112" t="s">
        <v>97</v>
      </c>
      <c r="L4" s="112" t="s">
        <v>152</v>
      </c>
      <c r="M4" s="171"/>
      <c r="N4" s="112" t="s">
        <v>98</v>
      </c>
      <c r="O4" s="112" t="s">
        <v>96</v>
      </c>
      <c r="P4" s="112" t="s">
        <v>97</v>
      </c>
      <c r="Q4" s="112" t="s">
        <v>152</v>
      </c>
      <c r="R4" s="178"/>
      <c r="S4" s="113" t="s">
        <v>98</v>
      </c>
      <c r="T4" s="113" t="s">
        <v>96</v>
      </c>
      <c r="U4" s="113" t="s">
        <v>97</v>
      </c>
      <c r="V4" s="113" t="s">
        <v>152</v>
      </c>
      <c r="W4" s="171"/>
      <c r="X4" s="112" t="s">
        <v>98</v>
      </c>
      <c r="Y4" s="112" t="s">
        <v>96</v>
      </c>
      <c r="Z4" s="112" t="s">
        <v>97</v>
      </c>
      <c r="AA4" s="112" t="s">
        <v>152</v>
      </c>
      <c r="AB4" s="171"/>
      <c r="AC4" s="112" t="s">
        <v>98</v>
      </c>
      <c r="AD4" s="112" t="s">
        <v>96</v>
      </c>
      <c r="AE4" s="112" t="s">
        <v>97</v>
      </c>
      <c r="AF4" s="112" t="s">
        <v>152</v>
      </c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D4" s="114"/>
      <c r="BE4" s="114"/>
      <c r="BF4" s="114"/>
      <c r="BG4" s="114"/>
    </row>
    <row r="5" spans="1:60" s="21" customFormat="1" ht="13.5" customHeight="1" x14ac:dyDescent="0.25">
      <c r="A5" s="110">
        <v>3111302</v>
      </c>
      <c r="B5" s="1" t="s">
        <v>36</v>
      </c>
      <c r="C5" s="5" t="s">
        <v>158</v>
      </c>
      <c r="D5" s="59">
        <v>0.71</v>
      </c>
      <c r="E5" s="59">
        <v>0</v>
      </c>
      <c r="F5" s="59">
        <v>0</v>
      </c>
      <c r="G5" s="59">
        <f>D5+E5+F5</f>
        <v>0.71</v>
      </c>
      <c r="H5" s="5" t="s">
        <v>158</v>
      </c>
      <c r="I5" s="59">
        <v>0.3</v>
      </c>
      <c r="J5" s="59"/>
      <c r="K5" s="59"/>
      <c r="L5" s="60">
        <f>I5+J5+K5</f>
        <v>0.3</v>
      </c>
      <c r="M5" s="5" t="s">
        <v>158</v>
      </c>
      <c r="N5" s="59">
        <v>0.3</v>
      </c>
      <c r="O5" s="59"/>
      <c r="P5" s="59"/>
      <c r="Q5" s="60">
        <f>N5+O5+P5</f>
        <v>0.3</v>
      </c>
      <c r="R5" s="61" t="s">
        <v>158</v>
      </c>
      <c r="S5" s="61">
        <v>0.3</v>
      </c>
      <c r="T5" s="61"/>
      <c r="U5" s="61"/>
      <c r="V5" s="61">
        <f>S5+T5+U5</f>
        <v>0.3</v>
      </c>
      <c r="W5" s="5" t="s">
        <v>158</v>
      </c>
      <c r="X5" s="62">
        <f t="shared" ref="X5" si="0">S5+D5</f>
        <v>1.01</v>
      </c>
      <c r="Y5" s="62">
        <f t="shared" ref="Y5" si="1">T5+E5</f>
        <v>0</v>
      </c>
      <c r="Z5" s="62">
        <f t="shared" ref="Z5" si="2">U5+F5</f>
        <v>0</v>
      </c>
      <c r="AA5" s="62">
        <f t="shared" ref="AA5" si="3">V5+G5</f>
        <v>1.01</v>
      </c>
      <c r="AB5" s="61" t="s">
        <v>158</v>
      </c>
      <c r="AC5" s="59">
        <v>0.5</v>
      </c>
      <c r="AD5" s="59"/>
      <c r="AE5" s="59"/>
      <c r="AF5" s="60">
        <f>AC5+AD5+AE5</f>
        <v>0.5</v>
      </c>
      <c r="AG5" s="63"/>
      <c r="AH5" s="63">
        <f>AC5</f>
        <v>0.5</v>
      </c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4"/>
      <c r="BD5" s="182"/>
      <c r="BE5" s="182"/>
      <c r="BF5" s="64"/>
      <c r="BH5" s="65">
        <f>N5-S5</f>
        <v>0</v>
      </c>
    </row>
    <row r="6" spans="1:60" s="21" customFormat="1" ht="13.5" customHeight="1" x14ac:dyDescent="0.25">
      <c r="A6" s="110">
        <v>3111327</v>
      </c>
      <c r="B6" s="1" t="s">
        <v>37</v>
      </c>
      <c r="C6" s="5" t="s">
        <v>158</v>
      </c>
      <c r="D6" s="59">
        <v>0</v>
      </c>
      <c r="E6" s="59">
        <v>0</v>
      </c>
      <c r="F6" s="59">
        <v>0</v>
      </c>
      <c r="G6" s="59">
        <f>D6+E6+F6</f>
        <v>0</v>
      </c>
      <c r="H6" s="5" t="s">
        <v>158</v>
      </c>
      <c r="I6" s="59"/>
      <c r="J6" s="59"/>
      <c r="K6" s="59"/>
      <c r="L6" s="60">
        <f>I6+J6+K6</f>
        <v>0</v>
      </c>
      <c r="M6" s="5" t="s">
        <v>158</v>
      </c>
      <c r="N6" s="59"/>
      <c r="O6" s="59"/>
      <c r="P6" s="59"/>
      <c r="Q6" s="60">
        <f>N6+O6+P6</f>
        <v>0</v>
      </c>
      <c r="R6" s="61" t="s">
        <v>158</v>
      </c>
      <c r="S6" s="61"/>
      <c r="T6" s="61"/>
      <c r="U6" s="61"/>
      <c r="V6" s="61">
        <f>S6+T6+U6</f>
        <v>0</v>
      </c>
      <c r="W6" s="5" t="s">
        <v>158</v>
      </c>
      <c r="X6" s="62">
        <f t="shared" ref="X6:X69" si="4">S6+D6</f>
        <v>0</v>
      </c>
      <c r="Y6" s="62">
        <f t="shared" ref="Y6:Y69" si="5">T6+E6</f>
        <v>0</v>
      </c>
      <c r="Z6" s="62">
        <f t="shared" ref="Z6:Z69" si="6">U6+F6</f>
        <v>0</v>
      </c>
      <c r="AA6" s="62">
        <f t="shared" ref="AA6:AA69" si="7">V6+G6</f>
        <v>0</v>
      </c>
      <c r="AB6" s="61" t="s">
        <v>158</v>
      </c>
      <c r="AC6" s="66">
        <v>0</v>
      </c>
      <c r="AD6" s="59"/>
      <c r="AE6" s="59"/>
      <c r="AF6" s="60">
        <f>AC6+AD6+AE6</f>
        <v>0</v>
      </c>
      <c r="AG6" s="63"/>
      <c r="AH6" s="63">
        <f>AH5+AC6</f>
        <v>0.5</v>
      </c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4"/>
      <c r="BD6" s="182"/>
      <c r="BE6" s="182"/>
      <c r="BF6" s="64"/>
    </row>
    <row r="7" spans="1:60" s="21" customFormat="1" ht="13.5" customHeight="1" x14ac:dyDescent="0.25">
      <c r="A7" s="110">
        <v>3111338</v>
      </c>
      <c r="B7" s="1" t="s">
        <v>38</v>
      </c>
      <c r="C7" s="5" t="s">
        <v>158</v>
      </c>
      <c r="D7" s="59">
        <v>25</v>
      </c>
      <c r="E7" s="59">
        <v>0</v>
      </c>
      <c r="F7" s="59">
        <v>0</v>
      </c>
      <c r="G7" s="59">
        <f>D7+E7+F7</f>
        <v>25</v>
      </c>
      <c r="H7" s="5" t="s">
        <v>158</v>
      </c>
      <c r="I7" s="59">
        <v>14</v>
      </c>
      <c r="J7" s="59"/>
      <c r="K7" s="59"/>
      <c r="L7" s="60">
        <f>I7+J7+K7</f>
        <v>14</v>
      </c>
      <c r="M7" s="5" t="s">
        <v>158</v>
      </c>
      <c r="N7" s="59">
        <v>12</v>
      </c>
      <c r="O7" s="59"/>
      <c r="P7" s="59"/>
      <c r="Q7" s="60">
        <f>N7+O7+P7</f>
        <v>12</v>
      </c>
      <c r="R7" s="61" t="s">
        <v>158</v>
      </c>
      <c r="S7" s="61">
        <v>11.61</v>
      </c>
      <c r="T7" s="61"/>
      <c r="U7" s="61"/>
      <c r="V7" s="61">
        <f>S7+T7+U7</f>
        <v>11.61</v>
      </c>
      <c r="W7" s="5" t="s">
        <v>158</v>
      </c>
      <c r="X7" s="62">
        <f t="shared" si="4"/>
        <v>36.61</v>
      </c>
      <c r="Y7" s="62">
        <f t="shared" si="5"/>
        <v>0</v>
      </c>
      <c r="Z7" s="62">
        <f t="shared" si="6"/>
        <v>0</v>
      </c>
      <c r="AA7" s="62">
        <f t="shared" si="7"/>
        <v>36.61</v>
      </c>
      <c r="AB7" s="61" t="s">
        <v>158</v>
      </c>
      <c r="AC7" s="59">
        <v>14</v>
      </c>
      <c r="AD7" s="59"/>
      <c r="AE7" s="59"/>
      <c r="AF7" s="60">
        <f>AC7+AD7+AE7</f>
        <v>14</v>
      </c>
      <c r="AG7" s="63"/>
      <c r="AH7" s="63">
        <f t="shared" ref="AH7:AH35" si="8">AH6+AC7</f>
        <v>14.5</v>
      </c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182"/>
      <c r="BE7" s="182"/>
      <c r="BF7" s="64"/>
      <c r="BH7" s="65">
        <f>N7-S7</f>
        <v>0.39000000000000057</v>
      </c>
    </row>
    <row r="8" spans="1:60" s="21" customFormat="1" ht="13.5" customHeight="1" x14ac:dyDescent="0.25">
      <c r="A8" s="110">
        <v>3241101</v>
      </c>
      <c r="B8" s="7" t="s">
        <v>39</v>
      </c>
      <c r="C8" s="5" t="s">
        <v>158</v>
      </c>
      <c r="D8" s="70">
        <v>45.84</v>
      </c>
      <c r="E8" s="70">
        <v>0</v>
      </c>
      <c r="F8" s="70">
        <v>0</v>
      </c>
      <c r="G8" s="59">
        <f t="shared" ref="G8:G22" si="9">D8+E8+F8</f>
        <v>45.84</v>
      </c>
      <c r="H8" s="5" t="s">
        <v>158</v>
      </c>
      <c r="I8" s="70">
        <v>18</v>
      </c>
      <c r="J8" s="70"/>
      <c r="K8" s="70"/>
      <c r="L8" s="60">
        <f t="shared" ref="L8:L22" si="10">I8+J8+K8</f>
        <v>18</v>
      </c>
      <c r="M8" s="5" t="s">
        <v>158</v>
      </c>
      <c r="N8" s="70">
        <v>15</v>
      </c>
      <c r="O8" s="70"/>
      <c r="P8" s="70"/>
      <c r="Q8" s="60">
        <f t="shared" ref="Q8:Q22" si="11">N8+O8+P8</f>
        <v>15</v>
      </c>
      <c r="R8" s="68" t="s">
        <v>158</v>
      </c>
      <c r="S8" s="61">
        <v>12.7</v>
      </c>
      <c r="T8" s="61"/>
      <c r="U8" s="61"/>
      <c r="V8" s="61">
        <f t="shared" ref="V8:V22" si="12">S8+T8+U8</f>
        <v>12.7</v>
      </c>
      <c r="W8" s="5" t="s">
        <v>158</v>
      </c>
      <c r="X8" s="62">
        <f t="shared" si="4"/>
        <v>58.540000000000006</v>
      </c>
      <c r="Y8" s="62">
        <f t="shared" si="5"/>
        <v>0</v>
      </c>
      <c r="Z8" s="62">
        <f t="shared" si="6"/>
        <v>0</v>
      </c>
      <c r="AA8" s="62">
        <f t="shared" si="7"/>
        <v>58.540000000000006</v>
      </c>
      <c r="AB8" s="68" t="s">
        <v>158</v>
      </c>
      <c r="AC8" s="70">
        <v>15</v>
      </c>
      <c r="AD8" s="70"/>
      <c r="AE8" s="70"/>
      <c r="AF8" s="60">
        <f t="shared" ref="AF8:AF22" si="13">AC8+AD8+AE8</f>
        <v>15</v>
      </c>
      <c r="AG8" s="63"/>
      <c r="AH8" s="63" t="e">
        <f>#REF!+AC8</f>
        <v>#REF!</v>
      </c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115">
        <f>Q8</f>
        <v>15</v>
      </c>
      <c r="BE8" s="115">
        <f>V8</f>
        <v>12.7</v>
      </c>
      <c r="BF8" s="64"/>
      <c r="BH8" s="65">
        <f t="shared" ref="BH8:BH22" si="14">N8-S8</f>
        <v>2.3000000000000007</v>
      </c>
    </row>
    <row r="9" spans="1:60" s="21" customFormat="1" ht="22.5" customHeight="1" x14ac:dyDescent="0.25">
      <c r="A9" s="110">
        <v>3211129</v>
      </c>
      <c r="B9" s="8" t="s">
        <v>40</v>
      </c>
      <c r="C9" s="5" t="s">
        <v>158</v>
      </c>
      <c r="D9" s="70">
        <v>82.460000000000008</v>
      </c>
      <c r="E9" s="70">
        <v>0</v>
      </c>
      <c r="F9" s="70">
        <v>0</v>
      </c>
      <c r="G9" s="59">
        <f t="shared" si="9"/>
        <v>82.460000000000008</v>
      </c>
      <c r="H9" s="5" t="s">
        <v>158</v>
      </c>
      <c r="I9" s="70">
        <v>34.25</v>
      </c>
      <c r="J9" s="70"/>
      <c r="K9" s="70"/>
      <c r="L9" s="60">
        <f t="shared" si="10"/>
        <v>34.25</v>
      </c>
      <c r="M9" s="5" t="s">
        <v>158</v>
      </c>
      <c r="N9" s="70">
        <v>34.25</v>
      </c>
      <c r="O9" s="70"/>
      <c r="P9" s="70"/>
      <c r="Q9" s="60">
        <f t="shared" si="11"/>
        <v>34.25</v>
      </c>
      <c r="R9" s="68" t="s">
        <v>158</v>
      </c>
      <c r="S9" s="61">
        <v>34.21</v>
      </c>
      <c r="T9" s="61"/>
      <c r="U9" s="61"/>
      <c r="V9" s="61">
        <f t="shared" si="12"/>
        <v>34.21</v>
      </c>
      <c r="W9" s="5" t="s">
        <v>158</v>
      </c>
      <c r="X9" s="62">
        <f t="shared" si="4"/>
        <v>116.67000000000002</v>
      </c>
      <c r="Y9" s="62">
        <f t="shared" si="5"/>
        <v>0</v>
      </c>
      <c r="Z9" s="62">
        <f t="shared" si="6"/>
        <v>0</v>
      </c>
      <c r="AA9" s="62">
        <f t="shared" si="7"/>
        <v>116.67000000000002</v>
      </c>
      <c r="AB9" s="68" t="s">
        <v>158</v>
      </c>
      <c r="AC9" s="70">
        <v>34.25</v>
      </c>
      <c r="AD9" s="70"/>
      <c r="AE9" s="70"/>
      <c r="AF9" s="60">
        <f t="shared" si="13"/>
        <v>34.25</v>
      </c>
      <c r="AG9" s="63"/>
      <c r="AH9" s="63" t="e">
        <f t="shared" si="8"/>
        <v>#REF!</v>
      </c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115">
        <f>Q9</f>
        <v>34.25</v>
      </c>
      <c r="BE9" s="115">
        <f>V9</f>
        <v>34.21</v>
      </c>
      <c r="BF9" s="64"/>
      <c r="BH9" s="65">
        <f t="shared" si="14"/>
        <v>3.9999999999999147E-2</v>
      </c>
    </row>
    <row r="10" spans="1:60" s="21" customFormat="1" ht="24.75" customHeight="1" x14ac:dyDescent="0.25">
      <c r="A10" s="110">
        <v>3821103</v>
      </c>
      <c r="B10" s="9" t="s">
        <v>41</v>
      </c>
      <c r="C10" s="5" t="s">
        <v>158</v>
      </c>
      <c r="D10" s="70">
        <v>1353.43</v>
      </c>
      <c r="E10" s="70">
        <v>0</v>
      </c>
      <c r="F10" s="70">
        <v>0</v>
      </c>
      <c r="G10" s="59">
        <f t="shared" si="9"/>
        <v>1353.43</v>
      </c>
      <c r="H10" s="5" t="s">
        <v>158</v>
      </c>
      <c r="I10" s="70">
        <v>252.44</v>
      </c>
      <c r="J10" s="70"/>
      <c r="K10" s="70"/>
      <c r="L10" s="60">
        <f t="shared" si="10"/>
        <v>252.44</v>
      </c>
      <c r="M10" s="5" t="s">
        <v>158</v>
      </c>
      <c r="N10" s="70">
        <v>255.57</v>
      </c>
      <c r="O10" s="70"/>
      <c r="P10" s="70"/>
      <c r="Q10" s="60">
        <f t="shared" si="11"/>
        <v>255.57</v>
      </c>
      <c r="R10" s="68" t="s">
        <v>159</v>
      </c>
      <c r="S10" s="61">
        <v>249.75</v>
      </c>
      <c r="T10" s="61"/>
      <c r="U10" s="61"/>
      <c r="V10" s="61">
        <f t="shared" si="12"/>
        <v>249.75</v>
      </c>
      <c r="W10" s="5" t="s">
        <v>158</v>
      </c>
      <c r="X10" s="62">
        <f t="shared" si="4"/>
        <v>1603.18</v>
      </c>
      <c r="Y10" s="62">
        <f t="shared" si="5"/>
        <v>0</v>
      </c>
      <c r="Z10" s="62">
        <f t="shared" si="6"/>
        <v>0</v>
      </c>
      <c r="AA10" s="62">
        <f t="shared" si="7"/>
        <v>1603.18</v>
      </c>
      <c r="AB10" s="68" t="s">
        <v>158</v>
      </c>
      <c r="AC10" s="70">
        <v>269.16000000000003</v>
      </c>
      <c r="AD10" s="70"/>
      <c r="AE10" s="70"/>
      <c r="AF10" s="60">
        <f t="shared" si="13"/>
        <v>269.16000000000003</v>
      </c>
      <c r="AG10" s="63"/>
      <c r="AH10" s="63" t="e">
        <f t="shared" si="8"/>
        <v>#REF!</v>
      </c>
      <c r="AI10" s="63">
        <v>0</v>
      </c>
      <c r="AJ10" s="63">
        <v>11.75</v>
      </c>
      <c r="AK10" s="63">
        <f>AI10+AJ10</f>
        <v>11.75</v>
      </c>
      <c r="AL10" s="63">
        <f>AC10+0.58</f>
        <v>269.74</v>
      </c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115">
        <f>Q10</f>
        <v>255.57</v>
      </c>
      <c r="BE10" s="115">
        <f>V10</f>
        <v>249.75</v>
      </c>
      <c r="BF10" s="64"/>
      <c r="BH10" s="65">
        <f t="shared" si="14"/>
        <v>5.8199999999999932</v>
      </c>
    </row>
    <row r="11" spans="1:60" s="21" customFormat="1" ht="13.5" customHeight="1" x14ac:dyDescent="0.25">
      <c r="A11" s="110">
        <v>3211119</v>
      </c>
      <c r="B11" s="8" t="s">
        <v>42</v>
      </c>
      <c r="C11" s="5" t="s">
        <v>158</v>
      </c>
      <c r="D11" s="70">
        <v>0.4</v>
      </c>
      <c r="E11" s="70">
        <v>0</v>
      </c>
      <c r="F11" s="70">
        <v>0</v>
      </c>
      <c r="G11" s="59">
        <f t="shared" si="9"/>
        <v>0.4</v>
      </c>
      <c r="H11" s="5" t="s">
        <v>158</v>
      </c>
      <c r="I11" s="70">
        <v>0.22</v>
      </c>
      <c r="J11" s="70"/>
      <c r="K11" s="70"/>
      <c r="L11" s="60">
        <f t="shared" si="10"/>
        <v>0.22</v>
      </c>
      <c r="M11" s="5" t="s">
        <v>158</v>
      </c>
      <c r="N11" s="70">
        <v>0.4</v>
      </c>
      <c r="O11" s="70"/>
      <c r="P11" s="70"/>
      <c r="Q11" s="60">
        <f t="shared" si="11"/>
        <v>0.4</v>
      </c>
      <c r="R11" s="68" t="s">
        <v>158</v>
      </c>
      <c r="S11" s="61">
        <v>0.37</v>
      </c>
      <c r="T11" s="61"/>
      <c r="U11" s="61"/>
      <c r="V11" s="61">
        <f t="shared" si="12"/>
        <v>0.37</v>
      </c>
      <c r="W11" s="5" t="s">
        <v>158</v>
      </c>
      <c r="X11" s="62">
        <f t="shared" si="4"/>
        <v>0.77</v>
      </c>
      <c r="Y11" s="62">
        <f t="shared" si="5"/>
        <v>0</v>
      </c>
      <c r="Z11" s="62">
        <f t="shared" si="6"/>
        <v>0</v>
      </c>
      <c r="AA11" s="62">
        <f t="shared" si="7"/>
        <v>0.77</v>
      </c>
      <c r="AB11" s="68" t="s">
        <v>158</v>
      </c>
      <c r="AC11" s="70">
        <v>0.5</v>
      </c>
      <c r="AD11" s="70"/>
      <c r="AE11" s="70"/>
      <c r="AF11" s="60">
        <f t="shared" si="13"/>
        <v>0.5</v>
      </c>
      <c r="AG11" s="63"/>
      <c r="AH11" s="63" t="e">
        <f t="shared" si="8"/>
        <v>#REF!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183">
        <f>SUM(Q11:Q13)</f>
        <v>0.65</v>
      </c>
      <c r="BE11" s="183">
        <f>SUM(V11:V13)</f>
        <v>0.5</v>
      </c>
      <c r="BF11" s="64"/>
      <c r="BH11" s="65">
        <f t="shared" si="14"/>
        <v>3.0000000000000027E-2</v>
      </c>
    </row>
    <row r="12" spans="1:60" s="21" customFormat="1" ht="13.5" customHeight="1" x14ac:dyDescent="0.25">
      <c r="A12" s="110">
        <v>3211120</v>
      </c>
      <c r="B12" s="7" t="s">
        <v>43</v>
      </c>
      <c r="C12" s="5" t="s">
        <v>158</v>
      </c>
      <c r="D12" s="70">
        <v>0.89</v>
      </c>
      <c r="E12" s="70">
        <v>0</v>
      </c>
      <c r="F12" s="70">
        <v>0</v>
      </c>
      <c r="G12" s="59">
        <f t="shared" si="9"/>
        <v>0.89</v>
      </c>
      <c r="H12" s="5" t="s">
        <v>158</v>
      </c>
      <c r="I12" s="70">
        <v>0.15</v>
      </c>
      <c r="J12" s="70"/>
      <c r="K12" s="70"/>
      <c r="L12" s="60">
        <f t="shared" si="10"/>
        <v>0.15</v>
      </c>
      <c r="M12" s="5" t="s">
        <v>158</v>
      </c>
      <c r="N12" s="70">
        <v>0.15</v>
      </c>
      <c r="O12" s="70"/>
      <c r="P12" s="70"/>
      <c r="Q12" s="60">
        <f t="shared" si="11"/>
        <v>0.15</v>
      </c>
      <c r="R12" s="68" t="s">
        <v>158</v>
      </c>
      <c r="S12" s="61">
        <v>0.08</v>
      </c>
      <c r="T12" s="61"/>
      <c r="U12" s="61"/>
      <c r="V12" s="61">
        <f t="shared" si="12"/>
        <v>0.08</v>
      </c>
      <c r="W12" s="5" t="s">
        <v>158</v>
      </c>
      <c r="X12" s="62">
        <f t="shared" si="4"/>
        <v>0.97</v>
      </c>
      <c r="Y12" s="62">
        <f t="shared" si="5"/>
        <v>0</v>
      </c>
      <c r="Z12" s="62">
        <f t="shared" si="6"/>
        <v>0</v>
      </c>
      <c r="AA12" s="62">
        <f t="shared" si="7"/>
        <v>0.97</v>
      </c>
      <c r="AB12" s="68" t="s">
        <v>158</v>
      </c>
      <c r="AC12" s="70">
        <v>0.2</v>
      </c>
      <c r="AD12" s="70"/>
      <c r="AE12" s="70"/>
      <c r="AF12" s="60">
        <f t="shared" si="13"/>
        <v>0.2</v>
      </c>
      <c r="AG12" s="63"/>
      <c r="AH12" s="63" t="e">
        <f t="shared" si="8"/>
        <v>#REF!</v>
      </c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182"/>
      <c r="BE12" s="182"/>
      <c r="BF12" s="64"/>
      <c r="BH12" s="65">
        <f t="shared" si="14"/>
        <v>6.9999999999999993E-2</v>
      </c>
    </row>
    <row r="13" spans="1:60" s="21" customFormat="1" ht="13.5" customHeight="1" x14ac:dyDescent="0.25">
      <c r="A13" s="110">
        <v>3211117</v>
      </c>
      <c r="B13" s="7" t="s">
        <v>44</v>
      </c>
      <c r="C13" s="5" t="s">
        <v>158</v>
      </c>
      <c r="D13" s="70">
        <v>0.39</v>
      </c>
      <c r="E13" s="70">
        <v>0</v>
      </c>
      <c r="F13" s="70">
        <v>0</v>
      </c>
      <c r="G13" s="59">
        <f t="shared" si="9"/>
        <v>0.39</v>
      </c>
      <c r="H13" s="5" t="s">
        <v>158</v>
      </c>
      <c r="I13" s="70">
        <v>0.05</v>
      </c>
      <c r="J13" s="70"/>
      <c r="K13" s="70"/>
      <c r="L13" s="60">
        <f t="shared" si="10"/>
        <v>0.05</v>
      </c>
      <c r="M13" s="5" t="s">
        <v>158</v>
      </c>
      <c r="N13" s="70">
        <v>0.1</v>
      </c>
      <c r="O13" s="70"/>
      <c r="P13" s="70"/>
      <c r="Q13" s="60">
        <f t="shared" si="11"/>
        <v>0.1</v>
      </c>
      <c r="R13" s="68" t="s">
        <v>158</v>
      </c>
      <c r="S13" s="61">
        <v>0.05</v>
      </c>
      <c r="T13" s="61"/>
      <c r="U13" s="61"/>
      <c r="V13" s="61">
        <f t="shared" si="12"/>
        <v>0.05</v>
      </c>
      <c r="W13" s="5" t="s">
        <v>158</v>
      </c>
      <c r="X13" s="62">
        <f t="shared" si="4"/>
        <v>0.44</v>
      </c>
      <c r="Y13" s="62">
        <f t="shared" si="5"/>
        <v>0</v>
      </c>
      <c r="Z13" s="62">
        <f t="shared" si="6"/>
        <v>0</v>
      </c>
      <c r="AA13" s="62">
        <f t="shared" si="7"/>
        <v>0.44</v>
      </c>
      <c r="AB13" s="68" t="s">
        <v>158</v>
      </c>
      <c r="AC13" s="70">
        <v>0.2</v>
      </c>
      <c r="AD13" s="70"/>
      <c r="AE13" s="70"/>
      <c r="AF13" s="60">
        <f t="shared" si="13"/>
        <v>0.2</v>
      </c>
      <c r="AG13" s="63"/>
      <c r="AH13" s="63" t="e">
        <f t="shared" si="8"/>
        <v>#REF!</v>
      </c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182"/>
      <c r="BE13" s="182"/>
      <c r="BF13" s="64"/>
      <c r="BH13" s="65">
        <f t="shared" si="14"/>
        <v>0.05</v>
      </c>
    </row>
    <row r="14" spans="1:60" s="21" customFormat="1" x14ac:dyDescent="0.25">
      <c r="A14" s="110">
        <v>3221104</v>
      </c>
      <c r="B14" s="7" t="s">
        <v>45</v>
      </c>
      <c r="C14" s="5" t="s">
        <v>158</v>
      </c>
      <c r="D14" s="70">
        <v>9.5500000000000007</v>
      </c>
      <c r="E14" s="70">
        <v>0</v>
      </c>
      <c r="F14" s="70">
        <v>0</v>
      </c>
      <c r="G14" s="59">
        <f t="shared" si="9"/>
        <v>9.5500000000000007</v>
      </c>
      <c r="H14" s="5" t="s">
        <v>158</v>
      </c>
      <c r="I14" s="70">
        <v>5.45</v>
      </c>
      <c r="J14" s="70"/>
      <c r="K14" s="70"/>
      <c r="L14" s="60">
        <f t="shared" si="10"/>
        <v>5.45</v>
      </c>
      <c r="M14" s="5" t="s">
        <v>158</v>
      </c>
      <c r="N14" s="70">
        <v>4</v>
      </c>
      <c r="O14" s="70"/>
      <c r="P14" s="70"/>
      <c r="Q14" s="60">
        <f t="shared" si="11"/>
        <v>4</v>
      </c>
      <c r="R14" s="68" t="s">
        <v>158</v>
      </c>
      <c r="S14" s="61">
        <v>2.37</v>
      </c>
      <c r="T14" s="61"/>
      <c r="U14" s="61"/>
      <c r="V14" s="61">
        <f t="shared" si="12"/>
        <v>2.37</v>
      </c>
      <c r="W14" s="5" t="s">
        <v>158</v>
      </c>
      <c r="X14" s="62">
        <f t="shared" si="4"/>
        <v>11.920000000000002</v>
      </c>
      <c r="Y14" s="62">
        <f t="shared" si="5"/>
        <v>0</v>
      </c>
      <c r="Z14" s="62">
        <f t="shared" si="6"/>
        <v>0</v>
      </c>
      <c r="AA14" s="62">
        <f t="shared" si="7"/>
        <v>11.920000000000002</v>
      </c>
      <c r="AB14" s="68" t="s">
        <v>158</v>
      </c>
      <c r="AC14" s="71">
        <v>1</v>
      </c>
      <c r="AD14" s="70"/>
      <c r="AE14" s="70"/>
      <c r="AF14" s="60">
        <f t="shared" si="13"/>
        <v>1</v>
      </c>
      <c r="AG14" s="63"/>
      <c r="AH14" s="63" t="e">
        <f t="shared" si="8"/>
        <v>#REF!</v>
      </c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115">
        <f>Q14</f>
        <v>4</v>
      </c>
      <c r="BE14" s="115">
        <f>V14</f>
        <v>2.37</v>
      </c>
      <c r="BF14" s="64"/>
      <c r="BH14" s="65">
        <f t="shared" si="14"/>
        <v>1.63</v>
      </c>
    </row>
    <row r="15" spans="1:60" s="21" customFormat="1" x14ac:dyDescent="0.25">
      <c r="A15" s="110">
        <v>3211115</v>
      </c>
      <c r="B15" s="7" t="s">
        <v>46</v>
      </c>
      <c r="C15" s="5" t="s">
        <v>158</v>
      </c>
      <c r="D15" s="70">
        <v>0.71</v>
      </c>
      <c r="E15" s="70">
        <v>0</v>
      </c>
      <c r="F15" s="70">
        <v>0</v>
      </c>
      <c r="G15" s="59">
        <f t="shared" si="9"/>
        <v>0.71</v>
      </c>
      <c r="H15" s="5" t="s">
        <v>158</v>
      </c>
      <c r="I15" s="70">
        <v>0.4</v>
      </c>
      <c r="J15" s="70"/>
      <c r="K15" s="70"/>
      <c r="L15" s="60">
        <f t="shared" si="10"/>
        <v>0.4</v>
      </c>
      <c r="M15" s="5" t="s">
        <v>158</v>
      </c>
      <c r="N15" s="70">
        <v>0.4</v>
      </c>
      <c r="O15" s="70"/>
      <c r="P15" s="70"/>
      <c r="Q15" s="60">
        <f t="shared" si="11"/>
        <v>0.4</v>
      </c>
      <c r="R15" s="68" t="s">
        <v>158</v>
      </c>
      <c r="S15" s="61">
        <v>0.4</v>
      </c>
      <c r="T15" s="61"/>
      <c r="U15" s="61"/>
      <c r="V15" s="61">
        <f t="shared" si="12"/>
        <v>0.4</v>
      </c>
      <c r="W15" s="5" t="s">
        <v>158</v>
      </c>
      <c r="X15" s="62">
        <f t="shared" si="4"/>
        <v>1.1099999999999999</v>
      </c>
      <c r="Y15" s="62">
        <f t="shared" si="5"/>
        <v>0</v>
      </c>
      <c r="Z15" s="62">
        <f t="shared" si="6"/>
        <v>0</v>
      </c>
      <c r="AA15" s="62">
        <f t="shared" si="7"/>
        <v>1.1099999999999999</v>
      </c>
      <c r="AB15" s="68" t="s">
        <v>158</v>
      </c>
      <c r="AC15" s="70">
        <v>0.45</v>
      </c>
      <c r="AD15" s="70"/>
      <c r="AE15" s="70"/>
      <c r="AF15" s="60">
        <f t="shared" si="13"/>
        <v>0.45</v>
      </c>
      <c r="AG15" s="63"/>
      <c r="AH15" s="63" t="e">
        <f t="shared" si="8"/>
        <v>#REF!</v>
      </c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183">
        <f>SUM(Q15:Q16)</f>
        <v>3.6</v>
      </c>
      <c r="BE15" s="183">
        <f>SUM(V15:V16)</f>
        <v>3.1799999999999997</v>
      </c>
      <c r="BF15" s="64"/>
      <c r="BH15" s="65">
        <f t="shared" si="14"/>
        <v>0</v>
      </c>
    </row>
    <row r="16" spans="1:60" s="21" customFormat="1" x14ac:dyDescent="0.25">
      <c r="A16" s="110">
        <v>3211113</v>
      </c>
      <c r="B16" s="7" t="s">
        <v>47</v>
      </c>
      <c r="C16" s="5" t="s">
        <v>158</v>
      </c>
      <c r="D16" s="70">
        <v>5.96</v>
      </c>
      <c r="E16" s="70">
        <v>0</v>
      </c>
      <c r="F16" s="70">
        <v>0</v>
      </c>
      <c r="G16" s="59">
        <f t="shared" si="9"/>
        <v>5.96</v>
      </c>
      <c r="H16" s="5" t="s">
        <v>158</v>
      </c>
      <c r="I16" s="70">
        <v>2.5</v>
      </c>
      <c r="J16" s="70"/>
      <c r="K16" s="70"/>
      <c r="L16" s="60">
        <f t="shared" si="10"/>
        <v>2.5</v>
      </c>
      <c r="M16" s="5" t="s">
        <v>158</v>
      </c>
      <c r="N16" s="70">
        <v>3.2</v>
      </c>
      <c r="O16" s="70"/>
      <c r="P16" s="70"/>
      <c r="Q16" s="60">
        <f t="shared" si="11"/>
        <v>3.2</v>
      </c>
      <c r="R16" s="68" t="s">
        <v>158</v>
      </c>
      <c r="S16" s="61">
        <v>2.78</v>
      </c>
      <c r="T16" s="61"/>
      <c r="U16" s="61"/>
      <c r="V16" s="61">
        <f t="shared" si="12"/>
        <v>2.78</v>
      </c>
      <c r="W16" s="5" t="s">
        <v>158</v>
      </c>
      <c r="X16" s="62">
        <f t="shared" si="4"/>
        <v>8.74</v>
      </c>
      <c r="Y16" s="62">
        <f t="shared" si="5"/>
        <v>0</v>
      </c>
      <c r="Z16" s="62">
        <f t="shared" si="6"/>
        <v>0</v>
      </c>
      <c r="AA16" s="62">
        <f t="shared" si="7"/>
        <v>8.74</v>
      </c>
      <c r="AB16" s="68" t="s">
        <v>158</v>
      </c>
      <c r="AC16" s="70">
        <v>3.5</v>
      </c>
      <c r="AD16" s="70"/>
      <c r="AE16" s="70"/>
      <c r="AF16" s="60">
        <f t="shared" si="13"/>
        <v>3.5</v>
      </c>
      <c r="AG16" s="63"/>
      <c r="AH16" s="63" t="e">
        <f t="shared" si="8"/>
        <v>#REF!</v>
      </c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183"/>
      <c r="BE16" s="182"/>
      <c r="BF16" s="64"/>
      <c r="BH16" s="65">
        <f t="shared" si="14"/>
        <v>0.42000000000000037</v>
      </c>
    </row>
    <row r="17" spans="1:62" s="21" customFormat="1" x14ac:dyDescent="0.25">
      <c r="A17" s="110">
        <v>3243102</v>
      </c>
      <c r="B17" s="1" t="s">
        <v>48</v>
      </c>
      <c r="C17" s="5" t="s">
        <v>158</v>
      </c>
      <c r="D17" s="70">
        <v>11.629999999999999</v>
      </c>
      <c r="E17" s="70">
        <v>0</v>
      </c>
      <c r="F17" s="70">
        <v>0</v>
      </c>
      <c r="G17" s="59">
        <f t="shared" si="9"/>
        <v>11.629999999999999</v>
      </c>
      <c r="H17" s="5" t="s">
        <v>158</v>
      </c>
      <c r="I17" s="70">
        <v>4</v>
      </c>
      <c r="J17" s="70"/>
      <c r="K17" s="70"/>
      <c r="L17" s="60">
        <f t="shared" si="10"/>
        <v>4</v>
      </c>
      <c r="M17" s="5" t="s">
        <v>158</v>
      </c>
      <c r="N17" s="70">
        <v>6</v>
      </c>
      <c r="O17" s="70"/>
      <c r="P17" s="70"/>
      <c r="Q17" s="60">
        <f t="shared" si="11"/>
        <v>6</v>
      </c>
      <c r="R17" s="68" t="s">
        <v>158</v>
      </c>
      <c r="S17" s="61">
        <v>5.89</v>
      </c>
      <c r="T17" s="61"/>
      <c r="U17" s="61"/>
      <c r="V17" s="61">
        <f t="shared" si="12"/>
        <v>5.89</v>
      </c>
      <c r="W17" s="5" t="s">
        <v>158</v>
      </c>
      <c r="X17" s="62">
        <f t="shared" si="4"/>
        <v>17.52</v>
      </c>
      <c r="Y17" s="62">
        <f t="shared" si="5"/>
        <v>0</v>
      </c>
      <c r="Z17" s="62">
        <f t="shared" si="6"/>
        <v>0</v>
      </c>
      <c r="AA17" s="62">
        <f t="shared" si="7"/>
        <v>17.52</v>
      </c>
      <c r="AB17" s="68" t="s">
        <v>158</v>
      </c>
      <c r="AC17" s="70">
        <v>6</v>
      </c>
      <c r="AD17" s="70"/>
      <c r="AE17" s="70"/>
      <c r="AF17" s="60">
        <f t="shared" si="13"/>
        <v>6</v>
      </c>
      <c r="AG17" s="63"/>
      <c r="AH17" s="63" t="e">
        <f t="shared" si="8"/>
        <v>#REF!</v>
      </c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183">
        <f>SUM(Q17:Q18)</f>
        <v>26</v>
      </c>
      <c r="BE17" s="183">
        <f>SUM(V17:V18)</f>
        <v>25.89</v>
      </c>
      <c r="BF17" s="64"/>
      <c r="BH17" s="65">
        <f t="shared" si="14"/>
        <v>0.11000000000000032</v>
      </c>
    </row>
    <row r="18" spans="1:62" s="21" customFormat="1" x14ac:dyDescent="0.25">
      <c r="A18" s="110">
        <v>3243101</v>
      </c>
      <c r="B18" s="1" t="s">
        <v>49</v>
      </c>
      <c r="C18" s="5" t="s">
        <v>158</v>
      </c>
      <c r="D18" s="70">
        <v>44.59</v>
      </c>
      <c r="E18" s="70">
        <v>0</v>
      </c>
      <c r="F18" s="70">
        <v>0</v>
      </c>
      <c r="G18" s="59">
        <f t="shared" si="9"/>
        <v>44.59</v>
      </c>
      <c r="H18" s="5" t="s">
        <v>158</v>
      </c>
      <c r="I18" s="70">
        <v>18</v>
      </c>
      <c r="J18" s="70"/>
      <c r="K18" s="70"/>
      <c r="L18" s="60">
        <f t="shared" si="10"/>
        <v>18</v>
      </c>
      <c r="M18" s="5" t="s">
        <v>158</v>
      </c>
      <c r="N18" s="70">
        <v>20</v>
      </c>
      <c r="O18" s="70"/>
      <c r="P18" s="70"/>
      <c r="Q18" s="60">
        <f t="shared" si="11"/>
        <v>20</v>
      </c>
      <c r="R18" s="68" t="s">
        <v>158</v>
      </c>
      <c r="S18" s="61">
        <v>20</v>
      </c>
      <c r="T18" s="61"/>
      <c r="U18" s="61"/>
      <c r="V18" s="61">
        <f t="shared" si="12"/>
        <v>20</v>
      </c>
      <c r="W18" s="5" t="s">
        <v>158</v>
      </c>
      <c r="X18" s="62">
        <f t="shared" si="4"/>
        <v>64.59</v>
      </c>
      <c r="Y18" s="62">
        <f t="shared" si="5"/>
        <v>0</v>
      </c>
      <c r="Z18" s="62">
        <f t="shared" si="6"/>
        <v>0</v>
      </c>
      <c r="AA18" s="62">
        <f t="shared" si="7"/>
        <v>64.59</v>
      </c>
      <c r="AB18" s="68" t="s">
        <v>158</v>
      </c>
      <c r="AC18" s="70">
        <v>20</v>
      </c>
      <c r="AD18" s="70"/>
      <c r="AE18" s="70"/>
      <c r="AF18" s="60">
        <f t="shared" si="13"/>
        <v>20</v>
      </c>
      <c r="AG18" s="63"/>
      <c r="AH18" s="63" t="e">
        <f t="shared" si="8"/>
        <v>#REF!</v>
      </c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182"/>
      <c r="BE18" s="182"/>
      <c r="BF18" s="64"/>
      <c r="BH18" s="65">
        <f t="shared" si="14"/>
        <v>0</v>
      </c>
    </row>
    <row r="19" spans="1:62" s="21" customFormat="1" ht="22.5" x14ac:dyDescent="0.25">
      <c r="A19" s="110">
        <v>3221108</v>
      </c>
      <c r="B19" s="1" t="s">
        <v>50</v>
      </c>
      <c r="C19" s="5" t="s">
        <v>158</v>
      </c>
      <c r="D19" s="70">
        <v>1.06</v>
      </c>
      <c r="E19" s="70">
        <v>0</v>
      </c>
      <c r="F19" s="70">
        <v>0</v>
      </c>
      <c r="G19" s="59">
        <f t="shared" si="9"/>
        <v>1.06</v>
      </c>
      <c r="H19" s="5" t="s">
        <v>158</v>
      </c>
      <c r="I19" s="70">
        <v>0.25</v>
      </c>
      <c r="J19" s="70"/>
      <c r="K19" s="70"/>
      <c r="L19" s="60">
        <f t="shared" si="10"/>
        <v>0.25</v>
      </c>
      <c r="M19" s="5" t="s">
        <v>158</v>
      </c>
      <c r="N19" s="70">
        <v>0.15</v>
      </c>
      <c r="O19" s="70"/>
      <c r="P19" s="70"/>
      <c r="Q19" s="60">
        <f t="shared" si="11"/>
        <v>0.15</v>
      </c>
      <c r="R19" s="68" t="s">
        <v>158</v>
      </c>
      <c r="S19" s="61">
        <v>0.1</v>
      </c>
      <c r="T19" s="61"/>
      <c r="U19" s="61"/>
      <c r="V19" s="61">
        <f t="shared" si="12"/>
        <v>0.1</v>
      </c>
      <c r="W19" s="5" t="s">
        <v>158</v>
      </c>
      <c r="X19" s="62">
        <f t="shared" si="4"/>
        <v>1.1600000000000001</v>
      </c>
      <c r="Y19" s="62">
        <f t="shared" si="5"/>
        <v>0</v>
      </c>
      <c r="Z19" s="62">
        <f t="shared" si="6"/>
        <v>0</v>
      </c>
      <c r="AA19" s="62">
        <f t="shared" si="7"/>
        <v>1.1600000000000001</v>
      </c>
      <c r="AB19" s="68" t="s">
        <v>158</v>
      </c>
      <c r="AC19" s="70">
        <v>0.15</v>
      </c>
      <c r="AD19" s="70"/>
      <c r="AE19" s="70"/>
      <c r="AF19" s="60">
        <f t="shared" si="13"/>
        <v>0.15</v>
      </c>
      <c r="AG19" s="63"/>
      <c r="AH19" s="63" t="e">
        <f t="shared" si="8"/>
        <v>#REF!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115">
        <f>Q19</f>
        <v>0.15</v>
      </c>
      <c r="BE19" s="115">
        <f>V19</f>
        <v>0.1</v>
      </c>
      <c r="BF19" s="64"/>
      <c r="BH19" s="65">
        <f t="shared" si="14"/>
        <v>4.9999999999999989E-2</v>
      </c>
    </row>
    <row r="20" spans="1:62" s="21" customFormat="1" x14ac:dyDescent="0.25">
      <c r="A20" s="110">
        <v>3255102</v>
      </c>
      <c r="B20" s="1" t="s">
        <v>9</v>
      </c>
      <c r="C20" s="5" t="s">
        <v>158</v>
      </c>
      <c r="D20" s="70">
        <v>30.18</v>
      </c>
      <c r="E20" s="70">
        <v>0</v>
      </c>
      <c r="F20" s="70">
        <v>0</v>
      </c>
      <c r="G20" s="59">
        <f t="shared" si="9"/>
        <v>30.18</v>
      </c>
      <c r="H20" s="5" t="s">
        <v>158</v>
      </c>
      <c r="I20" s="70">
        <v>4</v>
      </c>
      <c r="J20" s="70"/>
      <c r="K20" s="70"/>
      <c r="L20" s="60">
        <f t="shared" si="10"/>
        <v>4</v>
      </c>
      <c r="M20" s="5" t="s">
        <v>158</v>
      </c>
      <c r="N20" s="70">
        <v>4</v>
      </c>
      <c r="O20" s="70"/>
      <c r="P20" s="70"/>
      <c r="Q20" s="60">
        <f t="shared" si="11"/>
        <v>4</v>
      </c>
      <c r="R20" s="68" t="s">
        <v>158</v>
      </c>
      <c r="S20" s="61">
        <v>3.98</v>
      </c>
      <c r="T20" s="61"/>
      <c r="U20" s="61"/>
      <c r="V20" s="61">
        <f t="shared" si="12"/>
        <v>3.98</v>
      </c>
      <c r="W20" s="5" t="s">
        <v>158</v>
      </c>
      <c r="X20" s="62">
        <f t="shared" si="4"/>
        <v>34.159999999999997</v>
      </c>
      <c r="Y20" s="62">
        <f t="shared" si="5"/>
        <v>0</v>
      </c>
      <c r="Z20" s="62">
        <f t="shared" si="6"/>
        <v>0</v>
      </c>
      <c r="AA20" s="62">
        <f t="shared" si="7"/>
        <v>34.159999999999997</v>
      </c>
      <c r="AB20" s="68" t="s">
        <v>158</v>
      </c>
      <c r="AC20" s="70">
        <v>0.5</v>
      </c>
      <c r="AD20" s="70"/>
      <c r="AE20" s="70"/>
      <c r="AF20" s="60">
        <f t="shared" si="13"/>
        <v>0.5</v>
      </c>
      <c r="AG20" s="63"/>
      <c r="AH20" s="63" t="e">
        <f t="shared" si="8"/>
        <v>#REF!</v>
      </c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115">
        <f>Q20</f>
        <v>4</v>
      </c>
      <c r="BE20" s="115">
        <f>V20</f>
        <v>3.98</v>
      </c>
      <c r="BF20" s="64"/>
      <c r="BH20" s="65">
        <f t="shared" si="14"/>
        <v>2.0000000000000018E-2</v>
      </c>
    </row>
    <row r="21" spans="1:62" s="21" customFormat="1" x14ac:dyDescent="0.25">
      <c r="A21" s="110">
        <v>3255104</v>
      </c>
      <c r="B21" s="1" t="s">
        <v>51</v>
      </c>
      <c r="C21" s="5" t="s">
        <v>158</v>
      </c>
      <c r="D21" s="70">
        <v>31.93</v>
      </c>
      <c r="E21" s="70">
        <v>0</v>
      </c>
      <c r="F21" s="70">
        <v>0</v>
      </c>
      <c r="G21" s="59">
        <f t="shared" si="9"/>
        <v>31.93</v>
      </c>
      <c r="H21" s="5" t="s">
        <v>158</v>
      </c>
      <c r="I21" s="70">
        <v>15</v>
      </c>
      <c r="J21" s="70"/>
      <c r="K21" s="70"/>
      <c r="L21" s="60">
        <f t="shared" si="10"/>
        <v>15</v>
      </c>
      <c r="M21" s="5" t="s">
        <v>158</v>
      </c>
      <c r="N21" s="70">
        <v>18</v>
      </c>
      <c r="O21" s="70"/>
      <c r="P21" s="70"/>
      <c r="Q21" s="60">
        <f t="shared" si="11"/>
        <v>18</v>
      </c>
      <c r="R21" s="68" t="s">
        <v>158</v>
      </c>
      <c r="S21" s="61">
        <v>17.98</v>
      </c>
      <c r="T21" s="61"/>
      <c r="U21" s="61"/>
      <c r="V21" s="61">
        <f t="shared" si="12"/>
        <v>17.98</v>
      </c>
      <c r="W21" s="5" t="s">
        <v>158</v>
      </c>
      <c r="X21" s="62">
        <f t="shared" si="4"/>
        <v>49.91</v>
      </c>
      <c r="Y21" s="62">
        <f t="shared" si="5"/>
        <v>0</v>
      </c>
      <c r="Z21" s="62">
        <f t="shared" si="6"/>
        <v>0</v>
      </c>
      <c r="AA21" s="62">
        <f t="shared" si="7"/>
        <v>49.91</v>
      </c>
      <c r="AB21" s="68" t="s">
        <v>158</v>
      </c>
      <c r="AC21" s="70">
        <v>20</v>
      </c>
      <c r="AD21" s="70"/>
      <c r="AE21" s="70"/>
      <c r="AF21" s="60">
        <f t="shared" si="13"/>
        <v>20</v>
      </c>
      <c r="AG21" s="63"/>
      <c r="AH21" s="63" t="e">
        <f t="shared" si="8"/>
        <v>#REF!</v>
      </c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115">
        <f>Q21</f>
        <v>18</v>
      </c>
      <c r="BE21" s="115">
        <f>V21</f>
        <v>17.98</v>
      </c>
      <c r="BF21" s="64"/>
      <c r="BH21" s="65">
        <f t="shared" si="14"/>
        <v>1.9999999999999574E-2</v>
      </c>
    </row>
    <row r="22" spans="1:62" s="21" customFormat="1" x14ac:dyDescent="0.25">
      <c r="A22" s="110">
        <v>3211127</v>
      </c>
      <c r="B22" s="1" t="s">
        <v>52</v>
      </c>
      <c r="C22" s="5" t="s">
        <v>158</v>
      </c>
      <c r="D22" s="70">
        <v>0.18</v>
      </c>
      <c r="E22" s="70">
        <v>0</v>
      </c>
      <c r="F22" s="70">
        <v>0</v>
      </c>
      <c r="G22" s="59">
        <f t="shared" si="9"/>
        <v>0.18</v>
      </c>
      <c r="H22" s="5" t="s">
        <v>158</v>
      </c>
      <c r="I22" s="70">
        <v>0.05</v>
      </c>
      <c r="J22" s="70"/>
      <c r="K22" s="70"/>
      <c r="L22" s="60">
        <f t="shared" si="10"/>
        <v>0.05</v>
      </c>
      <c r="M22" s="5" t="s">
        <v>158</v>
      </c>
      <c r="N22" s="70">
        <v>0.1</v>
      </c>
      <c r="O22" s="70"/>
      <c r="P22" s="70"/>
      <c r="Q22" s="60">
        <f t="shared" si="11"/>
        <v>0.1</v>
      </c>
      <c r="R22" s="68" t="s">
        <v>158</v>
      </c>
      <c r="S22" s="61">
        <v>0.1</v>
      </c>
      <c r="T22" s="61"/>
      <c r="U22" s="61"/>
      <c r="V22" s="61">
        <f t="shared" si="12"/>
        <v>0.1</v>
      </c>
      <c r="W22" s="5" t="s">
        <v>158</v>
      </c>
      <c r="X22" s="62">
        <f t="shared" si="4"/>
        <v>0.28000000000000003</v>
      </c>
      <c r="Y22" s="62">
        <f t="shared" si="5"/>
        <v>0</v>
      </c>
      <c r="Z22" s="62">
        <f t="shared" si="6"/>
        <v>0</v>
      </c>
      <c r="AA22" s="62">
        <f t="shared" si="7"/>
        <v>0.28000000000000003</v>
      </c>
      <c r="AB22" s="68" t="s">
        <v>158</v>
      </c>
      <c r="AC22" s="70">
        <v>0.2</v>
      </c>
      <c r="AD22" s="70"/>
      <c r="AE22" s="70"/>
      <c r="AF22" s="60">
        <f t="shared" si="13"/>
        <v>0.2</v>
      </c>
      <c r="AG22" s="63"/>
      <c r="AH22" s="63" t="e">
        <f t="shared" si="8"/>
        <v>#REF!</v>
      </c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D22" s="115">
        <f>Q22</f>
        <v>0.1</v>
      </c>
      <c r="BE22" s="115">
        <f>V22</f>
        <v>0.1</v>
      </c>
      <c r="BF22" s="64"/>
      <c r="BH22" s="65">
        <f t="shared" si="14"/>
        <v>0</v>
      </c>
    </row>
    <row r="23" spans="1:62" s="21" customFormat="1" ht="22.5" x14ac:dyDescent="0.25">
      <c r="A23" s="107">
        <v>3231201</v>
      </c>
      <c r="B23" s="1" t="s">
        <v>53</v>
      </c>
      <c r="C23" s="5" t="s">
        <v>158</v>
      </c>
      <c r="D23" s="70"/>
      <c r="E23" s="70"/>
      <c r="F23" s="70"/>
      <c r="G23" s="59">
        <f t="shared" ref="G23:G35" si="15">D23+E23+F23</f>
        <v>0</v>
      </c>
      <c r="H23" s="5" t="s">
        <v>158</v>
      </c>
      <c r="I23" s="70"/>
      <c r="J23" s="70"/>
      <c r="K23" s="70"/>
      <c r="L23" s="70"/>
      <c r="M23" s="5" t="s">
        <v>158</v>
      </c>
      <c r="N23" s="70"/>
      <c r="O23" s="70"/>
      <c r="P23" s="70"/>
      <c r="Q23" s="70"/>
      <c r="R23" s="72"/>
      <c r="S23" s="73"/>
      <c r="T23" s="73"/>
      <c r="U23" s="73"/>
      <c r="V23" s="73"/>
      <c r="W23" s="5" t="s">
        <v>158</v>
      </c>
      <c r="X23" s="62">
        <f t="shared" si="4"/>
        <v>0</v>
      </c>
      <c r="Y23" s="62">
        <f t="shared" si="5"/>
        <v>0</v>
      </c>
      <c r="Z23" s="62">
        <f t="shared" si="6"/>
        <v>0</v>
      </c>
      <c r="AA23" s="62">
        <f t="shared" si="7"/>
        <v>0</v>
      </c>
      <c r="AB23" s="72"/>
      <c r="AC23" s="70"/>
      <c r="AD23" s="70"/>
      <c r="AE23" s="70"/>
      <c r="AF23" s="70"/>
      <c r="AG23" s="63"/>
      <c r="AH23" s="63" t="e">
        <f>#REF!+AC23</f>
        <v>#REF!</v>
      </c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4"/>
      <c r="BE23" s="64"/>
      <c r="BF23" s="64"/>
    </row>
    <row r="24" spans="1:62" s="21" customFormat="1" ht="33.75" x14ac:dyDescent="0.25">
      <c r="A24" s="107">
        <v>3231201</v>
      </c>
      <c r="B24" s="9" t="s">
        <v>54</v>
      </c>
      <c r="C24" s="5" t="s">
        <v>158</v>
      </c>
      <c r="D24" s="69">
        <v>6.8</v>
      </c>
      <c r="E24" s="70">
        <v>118.83</v>
      </c>
      <c r="F24" s="70">
        <v>0</v>
      </c>
      <c r="G24" s="59">
        <f t="shared" si="15"/>
        <v>125.63</v>
      </c>
      <c r="H24" s="5" t="s">
        <v>158</v>
      </c>
      <c r="I24" s="60">
        <v>10.41</v>
      </c>
      <c r="J24" s="60">
        <v>93.68</v>
      </c>
      <c r="K24" s="60"/>
      <c r="L24" s="60">
        <f>I24+J24+K24</f>
        <v>104.09</v>
      </c>
      <c r="M24" s="5" t="s">
        <v>158</v>
      </c>
      <c r="N24" s="60">
        <v>21.84</v>
      </c>
      <c r="O24" s="60">
        <v>160.18</v>
      </c>
      <c r="P24" s="60"/>
      <c r="Q24" s="60">
        <f>N24+O24+P24</f>
        <v>182.02</v>
      </c>
      <c r="R24" s="72" t="s">
        <v>158</v>
      </c>
      <c r="S24" s="73">
        <v>15.74</v>
      </c>
      <c r="T24" s="73">
        <v>160.13</v>
      </c>
      <c r="U24" s="74"/>
      <c r="V24" s="73">
        <f>S24+T24+U24</f>
        <v>175.87</v>
      </c>
      <c r="W24" s="5" t="s">
        <v>158</v>
      </c>
      <c r="X24" s="62">
        <f t="shared" si="4"/>
        <v>22.54</v>
      </c>
      <c r="Y24" s="62">
        <f t="shared" si="5"/>
        <v>278.95999999999998</v>
      </c>
      <c r="Z24" s="62">
        <f t="shared" si="6"/>
        <v>0</v>
      </c>
      <c r="AA24" s="62">
        <f t="shared" si="7"/>
        <v>301.5</v>
      </c>
      <c r="AB24" s="72" t="s">
        <v>158</v>
      </c>
      <c r="AC24" s="60">
        <v>21.65</v>
      </c>
      <c r="AD24" s="60">
        <v>180.4</v>
      </c>
      <c r="AE24" s="60"/>
      <c r="AF24" s="60">
        <f>AC24+AD24+AE24</f>
        <v>202.05</v>
      </c>
      <c r="AG24" s="63"/>
      <c r="AH24" s="63" t="e">
        <f t="shared" si="8"/>
        <v>#REF!</v>
      </c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184">
        <f>SUM(Q24:Q26)</f>
        <v>1068.18</v>
      </c>
      <c r="BE24" s="184">
        <f>SUM(V24:V26)</f>
        <v>1032.33</v>
      </c>
      <c r="BF24" s="186">
        <f>SUM(T24:T26)</f>
        <v>939.92</v>
      </c>
      <c r="BH24" s="65">
        <f t="shared" ref="BH24:BH28" si="16">N24-S24</f>
        <v>6.1</v>
      </c>
      <c r="BI24" s="21">
        <f>T24/0.88</f>
        <v>181.96590909090909</v>
      </c>
      <c r="BJ24" s="65">
        <f>BI24-T24</f>
        <v>21.835909090909098</v>
      </c>
    </row>
    <row r="25" spans="1:62" s="21" customFormat="1" ht="67.5" x14ac:dyDescent="0.25">
      <c r="A25" s="107">
        <v>3231201</v>
      </c>
      <c r="B25" s="9" t="s">
        <v>55</v>
      </c>
      <c r="C25" s="5" t="s">
        <v>158</v>
      </c>
      <c r="D25" s="69">
        <v>24.64</v>
      </c>
      <c r="E25" s="70">
        <v>699.74</v>
      </c>
      <c r="F25" s="70">
        <v>0</v>
      </c>
      <c r="G25" s="59">
        <f>D25+E25+F25</f>
        <v>724.38</v>
      </c>
      <c r="H25" s="5" t="s">
        <v>158</v>
      </c>
      <c r="I25" s="70">
        <v>59.38</v>
      </c>
      <c r="J25" s="70">
        <v>534.47</v>
      </c>
      <c r="K25" s="70"/>
      <c r="L25" s="60">
        <f t="shared" ref="L25:L35" si="17">I25+J25+K25</f>
        <v>593.85</v>
      </c>
      <c r="M25" s="5" t="s">
        <v>158</v>
      </c>
      <c r="N25" s="70">
        <v>77.260000000000005</v>
      </c>
      <c r="O25" s="70">
        <v>566.57000000000005</v>
      </c>
      <c r="P25" s="70"/>
      <c r="Q25" s="60">
        <f t="shared" ref="Q25:Q45" si="18">N25+O25+P25</f>
        <v>643.83000000000004</v>
      </c>
      <c r="R25" s="72" t="s">
        <v>158</v>
      </c>
      <c r="S25" s="74">
        <v>55.7</v>
      </c>
      <c r="T25" s="74">
        <v>566.54999999999995</v>
      </c>
      <c r="U25" s="73"/>
      <c r="V25" s="73">
        <f t="shared" ref="V25:V35" si="19">S25+T25+U25</f>
        <v>622.25</v>
      </c>
      <c r="W25" s="5" t="s">
        <v>158</v>
      </c>
      <c r="X25" s="62">
        <f t="shared" si="4"/>
        <v>80.34</v>
      </c>
      <c r="Y25" s="62">
        <f t="shared" si="5"/>
        <v>1266.29</v>
      </c>
      <c r="Z25" s="62">
        <f t="shared" si="6"/>
        <v>0</v>
      </c>
      <c r="AA25" s="62">
        <f t="shared" si="7"/>
        <v>1346.63</v>
      </c>
      <c r="AB25" s="72" t="s">
        <v>158</v>
      </c>
      <c r="AC25" s="70">
        <v>72.739999999999995</v>
      </c>
      <c r="AD25" s="70">
        <v>622.73</v>
      </c>
      <c r="AE25" s="70"/>
      <c r="AF25" s="60">
        <f t="shared" ref="AF25:AF32" si="20">AC25+AD25+AE25</f>
        <v>695.47</v>
      </c>
      <c r="AG25" s="63"/>
      <c r="AH25" s="63" t="e">
        <f t="shared" si="8"/>
        <v>#REF!</v>
      </c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75">
        <f>V24+V25+V26</f>
        <v>1032.33</v>
      </c>
      <c r="BD25" s="185"/>
      <c r="BE25" s="185"/>
      <c r="BF25" s="187"/>
      <c r="BH25" s="65">
        <f t="shared" si="16"/>
        <v>21.560000000000002</v>
      </c>
      <c r="BI25" s="21">
        <f>T25/0.88</f>
        <v>643.80681818181813</v>
      </c>
      <c r="BJ25" s="65">
        <f>BI25-T25</f>
        <v>77.256818181818176</v>
      </c>
    </row>
    <row r="26" spans="1:62" s="21" customFormat="1" ht="78.75" x14ac:dyDescent="0.25">
      <c r="A26" s="107">
        <v>3231201</v>
      </c>
      <c r="B26" s="9" t="s">
        <v>56</v>
      </c>
      <c r="C26" s="5" t="s">
        <v>158</v>
      </c>
      <c r="D26" s="69">
        <v>14.5</v>
      </c>
      <c r="E26" s="70">
        <v>329.49</v>
      </c>
      <c r="F26" s="70">
        <v>0</v>
      </c>
      <c r="G26" s="59">
        <f t="shared" si="15"/>
        <v>343.99</v>
      </c>
      <c r="H26" s="5" t="s">
        <v>158</v>
      </c>
      <c r="I26" s="76">
        <v>23.54</v>
      </c>
      <c r="J26" s="76">
        <v>211.85</v>
      </c>
      <c r="K26" s="76"/>
      <c r="L26" s="60">
        <f t="shared" si="17"/>
        <v>235.39</v>
      </c>
      <c r="M26" s="5" t="s">
        <v>158</v>
      </c>
      <c r="N26" s="76">
        <v>29.08</v>
      </c>
      <c r="O26" s="76">
        <v>213.25</v>
      </c>
      <c r="P26" s="76"/>
      <c r="Q26" s="60">
        <f t="shared" si="18"/>
        <v>242.32999999999998</v>
      </c>
      <c r="R26" s="77" t="s">
        <v>158</v>
      </c>
      <c r="S26" s="73">
        <v>20.97</v>
      </c>
      <c r="T26" s="73">
        <v>213.24</v>
      </c>
      <c r="U26" s="78"/>
      <c r="V26" s="73">
        <f t="shared" si="19"/>
        <v>234.21</v>
      </c>
      <c r="W26" s="5" t="s">
        <v>158</v>
      </c>
      <c r="X26" s="62">
        <f t="shared" si="4"/>
        <v>35.47</v>
      </c>
      <c r="Y26" s="62">
        <f t="shared" si="5"/>
        <v>542.73</v>
      </c>
      <c r="Z26" s="62">
        <f t="shared" si="6"/>
        <v>0</v>
      </c>
      <c r="AA26" s="62">
        <f t="shared" si="7"/>
        <v>578.20000000000005</v>
      </c>
      <c r="AB26" s="77" t="s">
        <v>158</v>
      </c>
      <c r="AC26" s="76">
        <v>25.5</v>
      </c>
      <c r="AD26" s="76">
        <v>226.87</v>
      </c>
      <c r="AE26" s="76"/>
      <c r="AF26" s="60">
        <f t="shared" si="20"/>
        <v>252.37</v>
      </c>
      <c r="AG26" s="63">
        <f>SUM(AC24:AC26)</f>
        <v>119.88999999999999</v>
      </c>
      <c r="AH26" s="63" t="e">
        <f t="shared" si="8"/>
        <v>#REF!</v>
      </c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185"/>
      <c r="BE26" s="185"/>
      <c r="BF26" s="187"/>
      <c r="BH26" s="65">
        <f t="shared" si="16"/>
        <v>8.11</v>
      </c>
      <c r="BI26" s="21">
        <f>T26/0.88</f>
        <v>242.31818181818184</v>
      </c>
      <c r="BJ26" s="65">
        <f>BI26-T26</f>
        <v>29.078181818181832</v>
      </c>
    </row>
    <row r="27" spans="1:62" s="21" customFormat="1" x14ac:dyDescent="0.25">
      <c r="A27" s="110">
        <v>3211109</v>
      </c>
      <c r="B27" s="1" t="s">
        <v>14</v>
      </c>
      <c r="C27" s="5" t="s">
        <v>158</v>
      </c>
      <c r="D27" s="70">
        <v>6.71</v>
      </c>
      <c r="E27" s="70">
        <v>0</v>
      </c>
      <c r="F27" s="70">
        <v>0</v>
      </c>
      <c r="G27" s="59">
        <f t="shared" si="15"/>
        <v>6.71</v>
      </c>
      <c r="H27" s="5" t="s">
        <v>158</v>
      </c>
      <c r="I27" s="70">
        <v>4</v>
      </c>
      <c r="J27" s="70"/>
      <c r="K27" s="70"/>
      <c r="L27" s="60">
        <f t="shared" si="17"/>
        <v>4</v>
      </c>
      <c r="M27" s="5" t="s">
        <v>158</v>
      </c>
      <c r="N27" s="70">
        <v>4.25</v>
      </c>
      <c r="O27" s="70"/>
      <c r="P27" s="70"/>
      <c r="Q27" s="60">
        <f t="shared" si="18"/>
        <v>4.25</v>
      </c>
      <c r="R27" s="68" t="s">
        <v>158</v>
      </c>
      <c r="S27" s="61">
        <v>4.25</v>
      </c>
      <c r="T27" s="61"/>
      <c r="U27" s="61"/>
      <c r="V27" s="61">
        <f t="shared" si="19"/>
        <v>4.25</v>
      </c>
      <c r="W27" s="5" t="s">
        <v>158</v>
      </c>
      <c r="X27" s="62">
        <f t="shared" si="4"/>
        <v>10.96</v>
      </c>
      <c r="Y27" s="62">
        <f t="shared" si="5"/>
        <v>0</v>
      </c>
      <c r="Z27" s="62">
        <f t="shared" si="6"/>
        <v>0</v>
      </c>
      <c r="AA27" s="62">
        <f t="shared" si="7"/>
        <v>10.96</v>
      </c>
      <c r="AB27" s="68" t="s">
        <v>158</v>
      </c>
      <c r="AC27" s="70">
        <v>3.5</v>
      </c>
      <c r="AD27" s="70"/>
      <c r="AE27" s="70"/>
      <c r="AF27" s="60">
        <f t="shared" si="20"/>
        <v>3.5</v>
      </c>
      <c r="AG27" s="63"/>
      <c r="AH27" s="63" t="e">
        <f t="shared" si="8"/>
        <v>#REF!</v>
      </c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115">
        <f>Q27</f>
        <v>4.25</v>
      </c>
      <c r="BE27" s="115">
        <f>V27</f>
        <v>4.25</v>
      </c>
      <c r="BF27" s="64"/>
      <c r="BH27" s="65">
        <f t="shared" si="16"/>
        <v>0</v>
      </c>
    </row>
    <row r="28" spans="1:62" s="21" customFormat="1" x14ac:dyDescent="0.25">
      <c r="A28" s="110">
        <v>3256103</v>
      </c>
      <c r="B28" s="1" t="s">
        <v>15</v>
      </c>
      <c r="C28" s="5" t="s">
        <v>158</v>
      </c>
      <c r="D28" s="70">
        <v>2.74</v>
      </c>
      <c r="E28" s="70">
        <v>0</v>
      </c>
      <c r="F28" s="70">
        <v>0</v>
      </c>
      <c r="G28" s="59">
        <f t="shared" si="15"/>
        <v>2.74</v>
      </c>
      <c r="H28" s="5" t="s">
        <v>158</v>
      </c>
      <c r="I28" s="70">
        <v>1</v>
      </c>
      <c r="J28" s="70"/>
      <c r="K28" s="70"/>
      <c r="L28" s="60">
        <f t="shared" si="17"/>
        <v>1</v>
      </c>
      <c r="M28" s="5" t="s">
        <v>158</v>
      </c>
      <c r="N28" s="70">
        <v>1</v>
      </c>
      <c r="O28" s="70"/>
      <c r="P28" s="70"/>
      <c r="Q28" s="60">
        <f t="shared" si="18"/>
        <v>1</v>
      </c>
      <c r="R28" s="68" t="s">
        <v>158</v>
      </c>
      <c r="S28" s="61">
        <v>1</v>
      </c>
      <c r="T28" s="61"/>
      <c r="U28" s="61"/>
      <c r="V28" s="61">
        <f t="shared" si="19"/>
        <v>1</v>
      </c>
      <c r="W28" s="5" t="s">
        <v>158</v>
      </c>
      <c r="X28" s="62">
        <f t="shared" si="4"/>
        <v>3.74</v>
      </c>
      <c r="Y28" s="62">
        <f t="shared" si="5"/>
        <v>0</v>
      </c>
      <c r="Z28" s="62">
        <f t="shared" si="6"/>
        <v>0</v>
      </c>
      <c r="AA28" s="62">
        <f t="shared" si="7"/>
        <v>3.74</v>
      </c>
      <c r="AB28" s="68" t="s">
        <v>158</v>
      </c>
      <c r="AC28" s="70">
        <v>3</v>
      </c>
      <c r="AD28" s="70"/>
      <c r="AE28" s="70"/>
      <c r="AF28" s="60">
        <f t="shared" si="20"/>
        <v>3</v>
      </c>
      <c r="AG28" s="63"/>
      <c r="AH28" s="63" t="e">
        <f t="shared" si="8"/>
        <v>#REF!</v>
      </c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115">
        <f>Q28</f>
        <v>1</v>
      </c>
      <c r="BE28" s="115">
        <f>V28</f>
        <v>1</v>
      </c>
      <c r="BF28" s="64"/>
      <c r="BH28" s="65">
        <f t="shared" si="16"/>
        <v>0</v>
      </c>
    </row>
    <row r="29" spans="1:62" s="21" customFormat="1" ht="22.5" x14ac:dyDescent="0.25">
      <c r="A29" s="110">
        <v>3257101</v>
      </c>
      <c r="B29" s="1" t="s">
        <v>57</v>
      </c>
      <c r="C29" s="5" t="s">
        <v>158</v>
      </c>
      <c r="D29" s="64">
        <v>0</v>
      </c>
      <c r="E29" s="70">
        <v>0</v>
      </c>
      <c r="F29" s="70">
        <v>4481.58</v>
      </c>
      <c r="G29" s="59">
        <f t="shared" si="15"/>
        <v>4481.58</v>
      </c>
      <c r="H29" s="5" t="s">
        <v>158</v>
      </c>
      <c r="I29" s="70"/>
      <c r="J29" s="70"/>
      <c r="K29" s="70">
        <v>500</v>
      </c>
      <c r="L29" s="60">
        <f t="shared" si="17"/>
        <v>500</v>
      </c>
      <c r="M29" s="5" t="s">
        <v>158</v>
      </c>
      <c r="N29" s="70"/>
      <c r="O29" s="70"/>
      <c r="P29" s="70">
        <v>700</v>
      </c>
      <c r="Q29" s="60">
        <f t="shared" si="18"/>
        <v>700</v>
      </c>
      <c r="R29" s="79" t="s">
        <v>158</v>
      </c>
      <c r="S29" s="80"/>
      <c r="T29" s="81"/>
      <c r="U29" s="81">
        <v>686.43</v>
      </c>
      <c r="V29" s="81">
        <f t="shared" si="19"/>
        <v>686.43</v>
      </c>
      <c r="W29" s="5" t="s">
        <v>158</v>
      </c>
      <c r="X29" s="62">
        <f t="shared" si="4"/>
        <v>0</v>
      </c>
      <c r="Y29" s="62">
        <f t="shared" si="5"/>
        <v>0</v>
      </c>
      <c r="Z29" s="62">
        <f t="shared" si="6"/>
        <v>5168.01</v>
      </c>
      <c r="AA29" s="62">
        <f t="shared" si="7"/>
        <v>5168.01</v>
      </c>
      <c r="AB29" s="79" t="s">
        <v>158</v>
      </c>
      <c r="AC29" s="70"/>
      <c r="AD29" s="70"/>
      <c r="AE29" s="70">
        <v>500</v>
      </c>
      <c r="AF29" s="60">
        <f t="shared" si="20"/>
        <v>500</v>
      </c>
      <c r="AG29" s="63"/>
      <c r="AH29" s="63" t="e">
        <f t="shared" si="8"/>
        <v>#REF!</v>
      </c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115">
        <f>Q29</f>
        <v>700</v>
      </c>
      <c r="BE29" s="115">
        <f>V29</f>
        <v>686.43</v>
      </c>
      <c r="BF29" s="64"/>
      <c r="BG29" s="65">
        <f>U29</f>
        <v>686.43</v>
      </c>
    </row>
    <row r="30" spans="1:62" s="21" customFormat="1" ht="22.5" x14ac:dyDescent="0.25">
      <c r="A30" s="123">
        <v>3111332</v>
      </c>
      <c r="B30" s="9" t="s">
        <v>58</v>
      </c>
      <c r="C30" s="5" t="s">
        <v>158</v>
      </c>
      <c r="D30" s="70">
        <v>7.73</v>
      </c>
      <c r="E30" s="70">
        <v>0</v>
      </c>
      <c r="F30" s="70">
        <v>0</v>
      </c>
      <c r="G30" s="59">
        <f t="shared" si="15"/>
        <v>7.73</v>
      </c>
      <c r="H30" s="5" t="s">
        <v>158</v>
      </c>
      <c r="I30" s="70">
        <v>5</v>
      </c>
      <c r="J30" s="70"/>
      <c r="K30" s="70"/>
      <c r="L30" s="60">
        <f t="shared" si="17"/>
        <v>5</v>
      </c>
      <c r="M30" s="5" t="s">
        <v>158</v>
      </c>
      <c r="N30" s="70">
        <v>5</v>
      </c>
      <c r="O30" s="70"/>
      <c r="P30" s="70"/>
      <c r="Q30" s="60">
        <f t="shared" si="18"/>
        <v>5</v>
      </c>
      <c r="R30" s="68" t="s">
        <v>158</v>
      </c>
      <c r="S30" s="61">
        <v>5</v>
      </c>
      <c r="T30" s="61"/>
      <c r="U30" s="61"/>
      <c r="V30" s="61">
        <f t="shared" si="19"/>
        <v>5</v>
      </c>
      <c r="W30" s="5" t="s">
        <v>158</v>
      </c>
      <c r="X30" s="62">
        <f t="shared" si="4"/>
        <v>12.73</v>
      </c>
      <c r="Y30" s="62">
        <f t="shared" si="5"/>
        <v>0</v>
      </c>
      <c r="Z30" s="62">
        <f t="shared" si="6"/>
        <v>0</v>
      </c>
      <c r="AA30" s="62">
        <f t="shared" si="7"/>
        <v>12.73</v>
      </c>
      <c r="AB30" s="68" t="s">
        <v>158</v>
      </c>
      <c r="AC30" s="70">
        <v>5</v>
      </c>
      <c r="AD30" s="70"/>
      <c r="AE30" s="70"/>
      <c r="AF30" s="60">
        <f t="shared" si="20"/>
        <v>5</v>
      </c>
      <c r="AG30" s="63"/>
      <c r="AH30" s="63" t="e">
        <f t="shared" si="8"/>
        <v>#REF!</v>
      </c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184">
        <f>SUM(Q30:Q32)</f>
        <v>7</v>
      </c>
      <c r="BE30" s="184">
        <f>SUM(V30:V32)</f>
        <v>6.38</v>
      </c>
      <c r="BF30" s="64"/>
      <c r="BH30" s="65">
        <f t="shared" ref="BH30:BH35" si="21">N30-S30</f>
        <v>0</v>
      </c>
    </row>
    <row r="31" spans="1:62" s="21" customFormat="1" x14ac:dyDescent="0.25">
      <c r="A31" s="123">
        <v>3111332</v>
      </c>
      <c r="B31" s="9" t="s">
        <v>59</v>
      </c>
      <c r="C31" s="5" t="s">
        <v>158</v>
      </c>
      <c r="D31" s="70">
        <v>0.52</v>
      </c>
      <c r="E31" s="70">
        <v>0</v>
      </c>
      <c r="F31" s="70">
        <v>0</v>
      </c>
      <c r="G31" s="59">
        <f t="shared" si="15"/>
        <v>0.52</v>
      </c>
      <c r="H31" s="5" t="s">
        <v>158</v>
      </c>
      <c r="I31" s="70">
        <v>1</v>
      </c>
      <c r="J31" s="70"/>
      <c r="K31" s="70"/>
      <c r="L31" s="60">
        <f t="shared" si="17"/>
        <v>1</v>
      </c>
      <c r="M31" s="5" t="s">
        <v>158</v>
      </c>
      <c r="N31" s="70">
        <v>1</v>
      </c>
      <c r="O31" s="70"/>
      <c r="P31" s="70"/>
      <c r="Q31" s="60">
        <f t="shared" si="18"/>
        <v>1</v>
      </c>
      <c r="R31" s="68" t="s">
        <v>158</v>
      </c>
      <c r="S31" s="61">
        <v>0.7</v>
      </c>
      <c r="T31" s="61"/>
      <c r="U31" s="61"/>
      <c r="V31" s="61">
        <f t="shared" si="19"/>
        <v>0.7</v>
      </c>
      <c r="W31" s="5" t="s">
        <v>158</v>
      </c>
      <c r="X31" s="62">
        <f t="shared" si="4"/>
        <v>1.22</v>
      </c>
      <c r="Y31" s="62">
        <f t="shared" si="5"/>
        <v>0</v>
      </c>
      <c r="Z31" s="62">
        <f t="shared" si="6"/>
        <v>0</v>
      </c>
      <c r="AA31" s="62">
        <f t="shared" si="7"/>
        <v>1.22</v>
      </c>
      <c r="AB31" s="68" t="s">
        <v>158</v>
      </c>
      <c r="AC31" s="70">
        <v>1</v>
      </c>
      <c r="AD31" s="70"/>
      <c r="AE31" s="70"/>
      <c r="AF31" s="60">
        <f t="shared" si="20"/>
        <v>1</v>
      </c>
      <c r="AG31" s="63"/>
      <c r="AH31" s="63" t="e">
        <f t="shared" si="8"/>
        <v>#REF!</v>
      </c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185"/>
      <c r="BE31" s="185"/>
      <c r="BF31" s="64"/>
      <c r="BH31" s="65">
        <f t="shared" si="21"/>
        <v>0.30000000000000004</v>
      </c>
    </row>
    <row r="32" spans="1:62" s="21" customFormat="1" x14ac:dyDescent="0.25">
      <c r="A32" s="123">
        <v>3111332</v>
      </c>
      <c r="B32" s="9" t="s">
        <v>60</v>
      </c>
      <c r="C32" s="5" t="s">
        <v>158</v>
      </c>
      <c r="D32" s="70">
        <v>0.55000000000000004</v>
      </c>
      <c r="E32" s="70">
        <v>0</v>
      </c>
      <c r="F32" s="70">
        <v>0</v>
      </c>
      <c r="G32" s="59">
        <f t="shared" si="15"/>
        <v>0.55000000000000004</v>
      </c>
      <c r="H32" s="5" t="s">
        <v>158</v>
      </c>
      <c r="I32" s="70">
        <v>1</v>
      </c>
      <c r="J32" s="70"/>
      <c r="K32" s="70"/>
      <c r="L32" s="60">
        <f t="shared" si="17"/>
        <v>1</v>
      </c>
      <c r="M32" s="5" t="s">
        <v>158</v>
      </c>
      <c r="N32" s="70">
        <v>1</v>
      </c>
      <c r="O32" s="70"/>
      <c r="P32" s="70"/>
      <c r="Q32" s="60">
        <f t="shared" si="18"/>
        <v>1</v>
      </c>
      <c r="R32" s="68" t="s">
        <v>158</v>
      </c>
      <c r="S32" s="61">
        <v>0.68</v>
      </c>
      <c r="T32" s="61"/>
      <c r="U32" s="61"/>
      <c r="V32" s="61">
        <f t="shared" si="19"/>
        <v>0.68</v>
      </c>
      <c r="W32" s="5" t="s">
        <v>158</v>
      </c>
      <c r="X32" s="62">
        <f t="shared" si="4"/>
        <v>1.23</v>
      </c>
      <c r="Y32" s="62">
        <f t="shared" si="5"/>
        <v>0</v>
      </c>
      <c r="Z32" s="62">
        <f t="shared" si="6"/>
        <v>0</v>
      </c>
      <c r="AA32" s="62">
        <f t="shared" si="7"/>
        <v>1.23</v>
      </c>
      <c r="AB32" s="68" t="s">
        <v>158</v>
      </c>
      <c r="AC32" s="70">
        <v>1</v>
      </c>
      <c r="AD32" s="70"/>
      <c r="AE32" s="70"/>
      <c r="AF32" s="60">
        <f t="shared" si="20"/>
        <v>1</v>
      </c>
      <c r="AG32" s="63"/>
      <c r="AH32" s="63" t="e">
        <f t="shared" si="8"/>
        <v>#REF!</v>
      </c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185"/>
      <c r="BE32" s="185"/>
      <c r="BF32" s="64"/>
      <c r="BH32" s="65">
        <f t="shared" si="21"/>
        <v>0.31999999999999995</v>
      </c>
    </row>
    <row r="33" spans="1:60" s="21" customFormat="1" x14ac:dyDescent="0.25">
      <c r="A33" s="110">
        <v>3257104</v>
      </c>
      <c r="B33" s="8" t="s">
        <v>18</v>
      </c>
      <c r="C33" s="5" t="s">
        <v>158</v>
      </c>
      <c r="D33" s="70">
        <v>55.09</v>
      </c>
      <c r="E33" s="70">
        <v>0</v>
      </c>
      <c r="F33" s="70">
        <v>0</v>
      </c>
      <c r="G33" s="59">
        <f t="shared" si="15"/>
        <v>55.09</v>
      </c>
      <c r="H33" s="5" t="s">
        <v>158</v>
      </c>
      <c r="I33" s="70">
        <v>30</v>
      </c>
      <c r="J33" s="70"/>
      <c r="K33" s="70"/>
      <c r="L33" s="60">
        <f t="shared" si="17"/>
        <v>30</v>
      </c>
      <c r="M33" s="5" t="s">
        <v>158</v>
      </c>
      <c r="N33" s="70">
        <v>30</v>
      </c>
      <c r="O33" s="70"/>
      <c r="P33" s="70"/>
      <c r="Q33" s="60">
        <f>N33+O33+P33</f>
        <v>30</v>
      </c>
      <c r="R33" s="68" t="s">
        <v>158</v>
      </c>
      <c r="S33" s="61">
        <v>29.93</v>
      </c>
      <c r="T33" s="61"/>
      <c r="U33" s="61"/>
      <c r="V33" s="61">
        <f t="shared" si="19"/>
        <v>29.93</v>
      </c>
      <c r="W33" s="5" t="s">
        <v>158</v>
      </c>
      <c r="X33" s="62">
        <f t="shared" si="4"/>
        <v>85.02000000000001</v>
      </c>
      <c r="Y33" s="62">
        <f t="shared" si="5"/>
        <v>0</v>
      </c>
      <c r="Z33" s="62">
        <f t="shared" si="6"/>
        <v>0</v>
      </c>
      <c r="AA33" s="62">
        <f t="shared" si="7"/>
        <v>85.02000000000001</v>
      </c>
      <c r="AB33" s="68" t="s">
        <v>158</v>
      </c>
      <c r="AC33" s="70">
        <v>50</v>
      </c>
      <c r="AD33" s="70"/>
      <c r="AE33" s="70"/>
      <c r="AF33" s="60">
        <f>AC33+AD33+AE33</f>
        <v>50</v>
      </c>
      <c r="AG33" s="63"/>
      <c r="AH33" s="63" t="e">
        <f t="shared" si="8"/>
        <v>#REF!</v>
      </c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115">
        <f>Q33</f>
        <v>30</v>
      </c>
      <c r="BE33" s="115">
        <f>V33</f>
        <v>29.93</v>
      </c>
      <c r="BF33" s="64"/>
      <c r="BH33" s="65">
        <f t="shared" si="21"/>
        <v>7.0000000000000284E-2</v>
      </c>
    </row>
    <row r="34" spans="1:60" s="21" customFormat="1" x14ac:dyDescent="0.25">
      <c r="A34" s="110">
        <v>3255101</v>
      </c>
      <c r="B34" s="1" t="s">
        <v>19</v>
      </c>
      <c r="C34" s="5" t="s">
        <v>158</v>
      </c>
      <c r="D34" s="70">
        <v>12.97</v>
      </c>
      <c r="E34" s="70">
        <v>0</v>
      </c>
      <c r="F34" s="70">
        <v>0</v>
      </c>
      <c r="G34" s="59">
        <f t="shared" si="15"/>
        <v>12.97</v>
      </c>
      <c r="H34" s="5" t="s">
        <v>158</v>
      </c>
      <c r="I34" s="70">
        <v>6.5</v>
      </c>
      <c r="J34" s="70"/>
      <c r="K34" s="70"/>
      <c r="L34" s="60">
        <f t="shared" si="17"/>
        <v>6.5</v>
      </c>
      <c r="M34" s="5" t="s">
        <v>158</v>
      </c>
      <c r="N34" s="70">
        <v>7.5</v>
      </c>
      <c r="O34" s="70"/>
      <c r="P34" s="70"/>
      <c r="Q34" s="60">
        <f t="shared" si="18"/>
        <v>7.5</v>
      </c>
      <c r="R34" s="68" t="s">
        <v>158</v>
      </c>
      <c r="S34" s="61">
        <v>7.5</v>
      </c>
      <c r="T34" s="61"/>
      <c r="U34" s="61"/>
      <c r="V34" s="61">
        <f t="shared" si="19"/>
        <v>7.5</v>
      </c>
      <c r="W34" s="5" t="s">
        <v>158</v>
      </c>
      <c r="X34" s="62">
        <f t="shared" si="4"/>
        <v>20.47</v>
      </c>
      <c r="Y34" s="62">
        <f t="shared" si="5"/>
        <v>0</v>
      </c>
      <c r="Z34" s="62">
        <f t="shared" si="6"/>
        <v>0</v>
      </c>
      <c r="AA34" s="62">
        <f t="shared" si="7"/>
        <v>20.47</v>
      </c>
      <c r="AB34" s="68" t="s">
        <v>158</v>
      </c>
      <c r="AC34" s="70">
        <v>10</v>
      </c>
      <c r="AD34" s="70"/>
      <c r="AE34" s="70"/>
      <c r="AF34" s="60">
        <f t="shared" ref="AF34:AF35" si="22">AC34+AD34+AE34</f>
        <v>10</v>
      </c>
      <c r="AG34" s="63"/>
      <c r="AH34" s="63" t="e">
        <f t="shared" si="8"/>
        <v>#REF!</v>
      </c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115">
        <f>Q34</f>
        <v>7.5</v>
      </c>
      <c r="BE34" s="115">
        <f>V34</f>
        <v>7.5</v>
      </c>
      <c r="BF34" s="64"/>
      <c r="BH34" s="65">
        <f t="shared" si="21"/>
        <v>0</v>
      </c>
    </row>
    <row r="35" spans="1:60" s="21" customFormat="1" ht="22.5" x14ac:dyDescent="0.25">
      <c r="A35" s="110">
        <v>3256101</v>
      </c>
      <c r="B35" s="1" t="s">
        <v>61</v>
      </c>
      <c r="C35" s="5" t="s">
        <v>158</v>
      </c>
      <c r="D35" s="70">
        <v>575.53</v>
      </c>
      <c r="E35" s="70">
        <v>0</v>
      </c>
      <c r="F35" s="70">
        <v>0</v>
      </c>
      <c r="G35" s="59">
        <f t="shared" si="15"/>
        <v>575.53</v>
      </c>
      <c r="H35" s="5" t="s">
        <v>158</v>
      </c>
      <c r="I35" s="70">
        <v>300</v>
      </c>
      <c r="J35" s="70"/>
      <c r="K35" s="70"/>
      <c r="L35" s="70">
        <f t="shared" si="17"/>
        <v>300</v>
      </c>
      <c r="M35" s="5" t="s">
        <v>158</v>
      </c>
      <c r="N35" s="70">
        <v>300</v>
      </c>
      <c r="O35" s="70"/>
      <c r="P35" s="70"/>
      <c r="Q35" s="70">
        <f t="shared" si="18"/>
        <v>300</v>
      </c>
      <c r="R35" s="68" t="s">
        <v>158</v>
      </c>
      <c r="S35" s="61">
        <v>299.93</v>
      </c>
      <c r="T35" s="61"/>
      <c r="U35" s="61"/>
      <c r="V35" s="61">
        <f t="shared" si="19"/>
        <v>299.93</v>
      </c>
      <c r="W35" s="5" t="s">
        <v>158</v>
      </c>
      <c r="X35" s="62">
        <f t="shared" si="4"/>
        <v>875.46</v>
      </c>
      <c r="Y35" s="62">
        <f t="shared" si="5"/>
        <v>0</v>
      </c>
      <c r="Z35" s="62">
        <f t="shared" si="6"/>
        <v>0</v>
      </c>
      <c r="AA35" s="62">
        <f t="shared" si="7"/>
        <v>875.46</v>
      </c>
      <c r="AB35" s="68" t="s">
        <v>158</v>
      </c>
      <c r="AC35" s="70">
        <v>300</v>
      </c>
      <c r="AD35" s="70"/>
      <c r="AE35" s="70"/>
      <c r="AF35" s="70">
        <f t="shared" si="22"/>
        <v>300</v>
      </c>
      <c r="AG35" s="63"/>
      <c r="AH35" s="63" t="e">
        <f t="shared" si="8"/>
        <v>#REF!</v>
      </c>
      <c r="AI35" s="63" t="e">
        <f>AH35*100</f>
        <v>#REF!</v>
      </c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115">
        <f>Q35</f>
        <v>300</v>
      </c>
      <c r="BE35" s="115">
        <f>V35</f>
        <v>299.93</v>
      </c>
      <c r="BF35" s="64"/>
      <c r="BH35" s="65">
        <f t="shared" si="21"/>
        <v>6.9999999999993179E-2</v>
      </c>
    </row>
    <row r="36" spans="1:60" s="21" customFormat="1" x14ac:dyDescent="0.25">
      <c r="A36" s="110">
        <v>3258101</v>
      </c>
      <c r="B36" s="1" t="s">
        <v>62</v>
      </c>
      <c r="C36" s="5" t="s">
        <v>158</v>
      </c>
      <c r="D36" s="70">
        <v>40.94</v>
      </c>
      <c r="E36" s="70">
        <v>0</v>
      </c>
      <c r="F36" s="70">
        <v>0</v>
      </c>
      <c r="G36" s="59">
        <f t="shared" ref="G36:G45" si="23">D36+E36+F36</f>
        <v>40.94</v>
      </c>
      <c r="H36" s="5" t="s">
        <v>158</v>
      </c>
      <c r="I36" s="70">
        <v>20</v>
      </c>
      <c r="J36" s="70"/>
      <c r="K36" s="70"/>
      <c r="L36" s="60">
        <f t="shared" ref="L36:L45" si="24">I36+J36+K36</f>
        <v>20</v>
      </c>
      <c r="M36" s="5" t="s">
        <v>158</v>
      </c>
      <c r="N36" s="70">
        <v>21</v>
      </c>
      <c r="O36" s="70"/>
      <c r="P36" s="70"/>
      <c r="Q36" s="60">
        <f t="shared" si="18"/>
        <v>21</v>
      </c>
      <c r="R36" s="68" t="s">
        <v>158</v>
      </c>
      <c r="S36" s="61">
        <v>20.46</v>
      </c>
      <c r="T36" s="61"/>
      <c r="U36" s="61"/>
      <c r="V36" s="61">
        <f t="shared" ref="V36:V45" si="25">S36+T36+U36</f>
        <v>20.46</v>
      </c>
      <c r="W36" s="5" t="s">
        <v>158</v>
      </c>
      <c r="X36" s="62">
        <f t="shared" si="4"/>
        <v>61.4</v>
      </c>
      <c r="Y36" s="62">
        <f t="shared" si="5"/>
        <v>0</v>
      </c>
      <c r="Z36" s="62">
        <f t="shared" si="6"/>
        <v>0</v>
      </c>
      <c r="AA36" s="62">
        <f t="shared" si="7"/>
        <v>61.4</v>
      </c>
      <c r="AB36" s="68" t="s">
        <v>158</v>
      </c>
      <c r="AC36" s="70">
        <v>15</v>
      </c>
      <c r="AD36" s="70"/>
      <c r="AE36" s="70"/>
      <c r="AF36" s="60">
        <f t="shared" ref="AF36:AF45" si="26">AC36+AD36+AE36</f>
        <v>15</v>
      </c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184">
        <f>SUM(Q36:Q45)</f>
        <v>58.45</v>
      </c>
      <c r="BE36" s="184">
        <f>SUM(V36:V45)</f>
        <v>56.739999999999995</v>
      </c>
      <c r="BF36" s="64"/>
      <c r="BH36" s="65">
        <f t="shared" ref="BH36:BH45" si="27">N36-S36</f>
        <v>0.53999999999999915</v>
      </c>
    </row>
    <row r="37" spans="1:60" s="21" customFormat="1" x14ac:dyDescent="0.25">
      <c r="A37" s="110">
        <v>3258102</v>
      </c>
      <c r="B37" s="1" t="s">
        <v>63</v>
      </c>
      <c r="C37" s="5" t="s">
        <v>158</v>
      </c>
      <c r="D37" s="70">
        <v>2.21</v>
      </c>
      <c r="E37" s="70">
        <v>0</v>
      </c>
      <c r="F37" s="70">
        <v>0</v>
      </c>
      <c r="G37" s="59">
        <f t="shared" si="23"/>
        <v>2.21</v>
      </c>
      <c r="H37" s="5" t="s">
        <v>158</v>
      </c>
      <c r="I37" s="70">
        <v>1</v>
      </c>
      <c r="J37" s="70"/>
      <c r="K37" s="70"/>
      <c r="L37" s="60">
        <f t="shared" si="24"/>
        <v>1</v>
      </c>
      <c r="M37" s="5" t="s">
        <v>158</v>
      </c>
      <c r="N37" s="70">
        <v>1</v>
      </c>
      <c r="O37" s="70"/>
      <c r="P37" s="70"/>
      <c r="Q37" s="60">
        <f t="shared" si="18"/>
        <v>1</v>
      </c>
      <c r="R37" s="68" t="s">
        <v>158</v>
      </c>
      <c r="S37" s="61">
        <v>0.99</v>
      </c>
      <c r="T37" s="61"/>
      <c r="U37" s="61"/>
      <c r="V37" s="61">
        <f t="shared" si="25"/>
        <v>0.99</v>
      </c>
      <c r="W37" s="5" t="s">
        <v>158</v>
      </c>
      <c r="X37" s="62">
        <f t="shared" si="4"/>
        <v>3.2</v>
      </c>
      <c r="Y37" s="62">
        <f t="shared" si="5"/>
        <v>0</v>
      </c>
      <c r="Z37" s="62">
        <f t="shared" si="6"/>
        <v>0</v>
      </c>
      <c r="AA37" s="62">
        <f t="shared" si="7"/>
        <v>3.2</v>
      </c>
      <c r="AB37" s="68" t="s">
        <v>158</v>
      </c>
      <c r="AC37" s="70">
        <v>2</v>
      </c>
      <c r="AD37" s="70"/>
      <c r="AE37" s="70"/>
      <c r="AF37" s="60">
        <f t="shared" si="26"/>
        <v>2</v>
      </c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185"/>
      <c r="BE37" s="185"/>
      <c r="BF37" s="64"/>
      <c r="BH37" s="65">
        <f t="shared" si="27"/>
        <v>1.0000000000000009E-2</v>
      </c>
    </row>
    <row r="38" spans="1:60" s="21" customFormat="1" x14ac:dyDescent="0.25">
      <c r="A38" s="110">
        <v>3258103</v>
      </c>
      <c r="B38" s="1" t="s">
        <v>64</v>
      </c>
      <c r="C38" s="5" t="s">
        <v>158</v>
      </c>
      <c r="D38" s="70">
        <v>3.35</v>
      </c>
      <c r="E38" s="70">
        <v>0</v>
      </c>
      <c r="F38" s="70">
        <v>0</v>
      </c>
      <c r="G38" s="59">
        <f t="shared" si="23"/>
        <v>3.35</v>
      </c>
      <c r="H38" s="5" t="s">
        <v>158</v>
      </c>
      <c r="I38" s="70">
        <v>2</v>
      </c>
      <c r="J38" s="70"/>
      <c r="K38" s="70"/>
      <c r="L38" s="60">
        <f t="shared" si="24"/>
        <v>2</v>
      </c>
      <c r="M38" s="5" t="s">
        <v>158</v>
      </c>
      <c r="N38" s="70">
        <v>2</v>
      </c>
      <c r="O38" s="70"/>
      <c r="P38" s="70"/>
      <c r="Q38" s="60">
        <f t="shared" si="18"/>
        <v>2</v>
      </c>
      <c r="R38" s="68" t="s">
        <v>158</v>
      </c>
      <c r="S38" s="61">
        <v>1.99</v>
      </c>
      <c r="T38" s="61"/>
      <c r="U38" s="61"/>
      <c r="V38" s="61">
        <f t="shared" si="25"/>
        <v>1.99</v>
      </c>
      <c r="W38" s="5" t="s">
        <v>158</v>
      </c>
      <c r="X38" s="62">
        <f t="shared" si="4"/>
        <v>5.34</v>
      </c>
      <c r="Y38" s="62">
        <f t="shared" si="5"/>
        <v>0</v>
      </c>
      <c r="Z38" s="62">
        <f t="shared" si="6"/>
        <v>0</v>
      </c>
      <c r="AA38" s="62">
        <f t="shared" si="7"/>
        <v>5.34</v>
      </c>
      <c r="AB38" s="68" t="s">
        <v>158</v>
      </c>
      <c r="AC38" s="70">
        <v>3</v>
      </c>
      <c r="AD38" s="70"/>
      <c r="AE38" s="70"/>
      <c r="AF38" s="60">
        <f t="shared" si="26"/>
        <v>3</v>
      </c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185"/>
      <c r="BE38" s="185"/>
      <c r="BF38" s="64"/>
      <c r="BH38" s="65">
        <f t="shared" si="27"/>
        <v>1.0000000000000009E-2</v>
      </c>
    </row>
    <row r="39" spans="1:60" s="21" customFormat="1" x14ac:dyDescent="0.25">
      <c r="A39" s="110">
        <v>3258105</v>
      </c>
      <c r="B39" s="1" t="s">
        <v>65</v>
      </c>
      <c r="C39" s="5" t="s">
        <v>158</v>
      </c>
      <c r="D39" s="70">
        <v>0.72</v>
      </c>
      <c r="E39" s="70">
        <v>0</v>
      </c>
      <c r="F39" s="70">
        <v>0</v>
      </c>
      <c r="G39" s="59">
        <f t="shared" si="23"/>
        <v>0.72</v>
      </c>
      <c r="H39" s="5" t="s">
        <v>158</v>
      </c>
      <c r="I39" s="70">
        <v>0.5</v>
      </c>
      <c r="J39" s="70"/>
      <c r="K39" s="70"/>
      <c r="L39" s="60">
        <f t="shared" si="24"/>
        <v>0.5</v>
      </c>
      <c r="M39" s="5" t="s">
        <v>158</v>
      </c>
      <c r="N39" s="70">
        <v>0.5</v>
      </c>
      <c r="O39" s="70"/>
      <c r="P39" s="70"/>
      <c r="Q39" s="60">
        <f t="shared" si="18"/>
        <v>0.5</v>
      </c>
      <c r="R39" s="68" t="s">
        <v>158</v>
      </c>
      <c r="S39" s="61">
        <v>0.5</v>
      </c>
      <c r="T39" s="61"/>
      <c r="U39" s="61"/>
      <c r="V39" s="61">
        <f t="shared" si="25"/>
        <v>0.5</v>
      </c>
      <c r="W39" s="5" t="s">
        <v>158</v>
      </c>
      <c r="X39" s="62">
        <f t="shared" si="4"/>
        <v>1.22</v>
      </c>
      <c r="Y39" s="62">
        <f t="shared" si="5"/>
        <v>0</v>
      </c>
      <c r="Z39" s="62">
        <f t="shared" si="6"/>
        <v>0</v>
      </c>
      <c r="AA39" s="62">
        <f t="shared" si="7"/>
        <v>1.22</v>
      </c>
      <c r="AB39" s="68" t="s">
        <v>158</v>
      </c>
      <c r="AC39" s="70">
        <v>2</v>
      </c>
      <c r="AD39" s="70"/>
      <c r="AE39" s="70"/>
      <c r="AF39" s="60">
        <f t="shared" si="26"/>
        <v>2</v>
      </c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4"/>
      <c r="BD39" s="185"/>
      <c r="BE39" s="185"/>
      <c r="BF39" s="64"/>
      <c r="BH39" s="65">
        <f t="shared" si="27"/>
        <v>0</v>
      </c>
    </row>
    <row r="40" spans="1:60" s="21" customFormat="1" x14ac:dyDescent="0.25">
      <c r="A40" s="110">
        <v>3258107</v>
      </c>
      <c r="B40" s="1" t="s">
        <v>66</v>
      </c>
      <c r="C40" s="5" t="s">
        <v>158</v>
      </c>
      <c r="D40" s="70">
        <v>9.98</v>
      </c>
      <c r="E40" s="70">
        <v>0</v>
      </c>
      <c r="F40" s="70">
        <v>0</v>
      </c>
      <c r="G40" s="59">
        <f t="shared" si="23"/>
        <v>9.98</v>
      </c>
      <c r="H40" s="5" t="s">
        <v>158</v>
      </c>
      <c r="I40" s="70">
        <v>5</v>
      </c>
      <c r="J40" s="70"/>
      <c r="K40" s="70"/>
      <c r="L40" s="60">
        <f t="shared" si="24"/>
        <v>5</v>
      </c>
      <c r="M40" s="5" t="s">
        <v>158</v>
      </c>
      <c r="N40" s="70">
        <v>10</v>
      </c>
      <c r="O40" s="70"/>
      <c r="P40" s="70"/>
      <c r="Q40" s="60">
        <f t="shared" si="18"/>
        <v>10</v>
      </c>
      <c r="R40" s="68" t="s">
        <v>158</v>
      </c>
      <c r="S40" s="61">
        <v>10</v>
      </c>
      <c r="T40" s="61"/>
      <c r="U40" s="61"/>
      <c r="V40" s="61">
        <f t="shared" si="25"/>
        <v>10</v>
      </c>
      <c r="W40" s="5" t="s">
        <v>158</v>
      </c>
      <c r="X40" s="62">
        <f t="shared" si="4"/>
        <v>19.98</v>
      </c>
      <c r="Y40" s="62">
        <f t="shared" si="5"/>
        <v>0</v>
      </c>
      <c r="Z40" s="62">
        <f t="shared" si="6"/>
        <v>0</v>
      </c>
      <c r="AA40" s="62">
        <f t="shared" si="7"/>
        <v>19.98</v>
      </c>
      <c r="AB40" s="68" t="s">
        <v>158</v>
      </c>
      <c r="AC40" s="70">
        <v>0</v>
      </c>
      <c r="AD40" s="70"/>
      <c r="AE40" s="70"/>
      <c r="AF40" s="60">
        <f t="shared" si="26"/>
        <v>0</v>
      </c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4"/>
      <c r="BD40" s="185"/>
      <c r="BE40" s="185"/>
      <c r="BF40" s="64"/>
      <c r="BH40" s="65">
        <f t="shared" si="27"/>
        <v>0</v>
      </c>
    </row>
    <row r="41" spans="1:60" s="21" customFormat="1" ht="22.5" x14ac:dyDescent="0.25">
      <c r="A41" s="110">
        <v>3258106</v>
      </c>
      <c r="B41" s="1" t="s">
        <v>67</v>
      </c>
      <c r="C41" s="5" t="s">
        <v>158</v>
      </c>
      <c r="D41" s="70">
        <v>8.9499999999999993</v>
      </c>
      <c r="E41" s="70">
        <v>0</v>
      </c>
      <c r="F41" s="70">
        <v>0</v>
      </c>
      <c r="G41" s="59">
        <f>D41+E41+F41</f>
        <v>8.9499999999999993</v>
      </c>
      <c r="H41" s="5" t="s">
        <v>158</v>
      </c>
      <c r="I41" s="70">
        <v>5</v>
      </c>
      <c r="J41" s="70"/>
      <c r="K41" s="70"/>
      <c r="L41" s="60">
        <f t="shared" si="24"/>
        <v>5</v>
      </c>
      <c r="M41" s="5" t="s">
        <v>158</v>
      </c>
      <c r="N41" s="70">
        <v>6</v>
      </c>
      <c r="O41" s="70"/>
      <c r="P41" s="70"/>
      <c r="Q41" s="60">
        <f t="shared" si="18"/>
        <v>6</v>
      </c>
      <c r="R41" s="68" t="s">
        <v>158</v>
      </c>
      <c r="S41" s="61">
        <v>5.98</v>
      </c>
      <c r="T41" s="61"/>
      <c r="U41" s="61"/>
      <c r="V41" s="61">
        <v>5.58</v>
      </c>
      <c r="W41" s="5" t="s">
        <v>158</v>
      </c>
      <c r="X41" s="62">
        <f t="shared" si="4"/>
        <v>14.93</v>
      </c>
      <c r="Y41" s="62">
        <f t="shared" si="5"/>
        <v>0</v>
      </c>
      <c r="Z41" s="62">
        <f t="shared" si="6"/>
        <v>0</v>
      </c>
      <c r="AA41" s="62">
        <f t="shared" si="7"/>
        <v>14.53</v>
      </c>
      <c r="AB41" s="68" t="s">
        <v>158</v>
      </c>
      <c r="AC41" s="70">
        <v>5</v>
      </c>
      <c r="AD41" s="70"/>
      <c r="AE41" s="70"/>
      <c r="AF41" s="60">
        <f t="shared" si="26"/>
        <v>5</v>
      </c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4"/>
      <c r="BD41" s="185"/>
      <c r="BE41" s="185"/>
      <c r="BF41" s="64"/>
      <c r="BH41" s="65">
        <f t="shared" si="27"/>
        <v>1.9999999999999574E-2</v>
      </c>
    </row>
    <row r="42" spans="1:60" s="21" customFormat="1" x14ac:dyDescent="0.25">
      <c r="A42" s="110">
        <v>3258105</v>
      </c>
      <c r="B42" s="1" t="s">
        <v>68</v>
      </c>
      <c r="C42" s="5" t="s">
        <v>158</v>
      </c>
      <c r="D42" s="70">
        <v>0.89</v>
      </c>
      <c r="E42" s="70">
        <v>0</v>
      </c>
      <c r="F42" s="70">
        <v>0</v>
      </c>
      <c r="G42" s="59">
        <f t="shared" si="23"/>
        <v>0.89</v>
      </c>
      <c r="H42" s="5" t="s">
        <v>158</v>
      </c>
      <c r="I42" s="70">
        <v>0.5</v>
      </c>
      <c r="J42" s="70"/>
      <c r="K42" s="70"/>
      <c r="L42" s="60">
        <f t="shared" si="24"/>
        <v>0.5</v>
      </c>
      <c r="M42" s="5" t="s">
        <v>158</v>
      </c>
      <c r="N42" s="70">
        <v>0.5</v>
      </c>
      <c r="O42" s="70"/>
      <c r="P42" s="70"/>
      <c r="Q42" s="60">
        <f t="shared" si="18"/>
        <v>0.5</v>
      </c>
      <c r="R42" s="68" t="s">
        <v>158</v>
      </c>
      <c r="S42" s="61">
        <v>0.5</v>
      </c>
      <c r="T42" s="61"/>
      <c r="U42" s="61"/>
      <c r="V42" s="61">
        <f t="shared" si="25"/>
        <v>0.5</v>
      </c>
      <c r="W42" s="5" t="s">
        <v>158</v>
      </c>
      <c r="X42" s="62">
        <f t="shared" si="4"/>
        <v>1.3900000000000001</v>
      </c>
      <c r="Y42" s="62">
        <f t="shared" si="5"/>
        <v>0</v>
      </c>
      <c r="Z42" s="62">
        <f t="shared" si="6"/>
        <v>0</v>
      </c>
      <c r="AA42" s="62">
        <f t="shared" si="7"/>
        <v>1.3900000000000001</v>
      </c>
      <c r="AB42" s="68" t="s">
        <v>158</v>
      </c>
      <c r="AC42" s="70">
        <v>2</v>
      </c>
      <c r="AD42" s="70"/>
      <c r="AE42" s="70"/>
      <c r="AF42" s="60">
        <f t="shared" si="26"/>
        <v>2</v>
      </c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4"/>
      <c r="BD42" s="185"/>
      <c r="BE42" s="185"/>
      <c r="BF42" s="64"/>
      <c r="BH42" s="65">
        <f t="shared" si="27"/>
        <v>0</v>
      </c>
    </row>
    <row r="43" spans="1:60" s="22" customFormat="1" ht="33.75" x14ac:dyDescent="0.25">
      <c r="A43" s="10">
        <v>3258114</v>
      </c>
      <c r="B43" s="11" t="s">
        <v>69</v>
      </c>
      <c r="C43" s="82" t="s">
        <v>158</v>
      </c>
      <c r="D43" s="83">
        <v>9.84</v>
      </c>
      <c r="E43" s="83">
        <v>74.2</v>
      </c>
      <c r="F43" s="83">
        <v>0</v>
      </c>
      <c r="G43" s="84">
        <f t="shared" si="23"/>
        <v>84.04</v>
      </c>
      <c r="H43" s="82" t="s">
        <v>158</v>
      </c>
      <c r="I43" s="83">
        <v>1.36</v>
      </c>
      <c r="J43" s="83">
        <v>10</v>
      </c>
      <c r="K43" s="83"/>
      <c r="L43" s="85">
        <f t="shared" si="24"/>
        <v>11.36</v>
      </c>
      <c r="M43" s="82" t="s">
        <v>158</v>
      </c>
      <c r="N43" s="83">
        <v>1.7</v>
      </c>
      <c r="O43" s="83">
        <v>10</v>
      </c>
      <c r="P43" s="83"/>
      <c r="Q43" s="85">
        <f t="shared" si="18"/>
        <v>11.7</v>
      </c>
      <c r="R43" s="86" t="s">
        <v>158</v>
      </c>
      <c r="S43" s="87">
        <v>0.99</v>
      </c>
      <c r="T43" s="87">
        <v>10</v>
      </c>
      <c r="U43" s="87"/>
      <c r="V43" s="87">
        <f t="shared" si="25"/>
        <v>10.99</v>
      </c>
      <c r="W43" s="82" t="s">
        <v>158</v>
      </c>
      <c r="X43" s="62">
        <f t="shared" si="4"/>
        <v>10.83</v>
      </c>
      <c r="Y43" s="62">
        <f t="shared" si="5"/>
        <v>84.2</v>
      </c>
      <c r="Z43" s="62">
        <f t="shared" si="6"/>
        <v>0</v>
      </c>
      <c r="AA43" s="62">
        <f t="shared" si="7"/>
        <v>95.03</v>
      </c>
      <c r="AB43" s="86" t="s">
        <v>158</v>
      </c>
      <c r="AC43" s="83">
        <v>8.25</v>
      </c>
      <c r="AD43" s="83">
        <v>50</v>
      </c>
      <c r="AE43" s="83"/>
      <c r="AF43" s="85">
        <f t="shared" si="26"/>
        <v>58.25</v>
      </c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9"/>
      <c r="BD43" s="185"/>
      <c r="BE43" s="185"/>
      <c r="BF43" s="90">
        <f>T43</f>
        <v>10</v>
      </c>
      <c r="BH43" s="91">
        <f t="shared" si="27"/>
        <v>0.71</v>
      </c>
    </row>
    <row r="44" spans="1:60" s="21" customFormat="1" x14ac:dyDescent="0.25">
      <c r="A44" s="110">
        <v>3258128</v>
      </c>
      <c r="B44" s="1" t="s">
        <v>70</v>
      </c>
      <c r="C44" s="5" t="s">
        <v>158</v>
      </c>
      <c r="D44" s="70">
        <v>1.65</v>
      </c>
      <c r="E44" s="70">
        <v>0</v>
      </c>
      <c r="F44" s="70">
        <v>0</v>
      </c>
      <c r="G44" s="59">
        <f t="shared" si="23"/>
        <v>1.65</v>
      </c>
      <c r="H44" s="5" t="s">
        <v>158</v>
      </c>
      <c r="I44" s="70">
        <v>0.75</v>
      </c>
      <c r="J44" s="70"/>
      <c r="K44" s="70"/>
      <c r="L44" s="60">
        <f t="shared" si="24"/>
        <v>0.75</v>
      </c>
      <c r="M44" s="5" t="s">
        <v>158</v>
      </c>
      <c r="N44" s="70">
        <v>0.75</v>
      </c>
      <c r="O44" s="70"/>
      <c r="P44" s="70"/>
      <c r="Q44" s="60">
        <f t="shared" si="18"/>
        <v>0.75</v>
      </c>
      <c r="R44" s="92" t="s">
        <v>158</v>
      </c>
      <c r="S44" s="61">
        <v>0.75</v>
      </c>
      <c r="T44" s="61"/>
      <c r="U44" s="61"/>
      <c r="V44" s="61">
        <f t="shared" si="25"/>
        <v>0.75</v>
      </c>
      <c r="W44" s="5" t="s">
        <v>158</v>
      </c>
      <c r="X44" s="62">
        <f t="shared" si="4"/>
        <v>2.4</v>
      </c>
      <c r="Y44" s="62">
        <f t="shared" si="5"/>
        <v>0</v>
      </c>
      <c r="Z44" s="62">
        <f t="shared" si="6"/>
        <v>0</v>
      </c>
      <c r="AA44" s="62">
        <f t="shared" si="7"/>
        <v>2.4</v>
      </c>
      <c r="AB44" s="92" t="s">
        <v>158</v>
      </c>
      <c r="AC44" s="70">
        <v>0.75</v>
      </c>
      <c r="AD44" s="70"/>
      <c r="AE44" s="70"/>
      <c r="AF44" s="60">
        <f t="shared" si="26"/>
        <v>0.75</v>
      </c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4"/>
      <c r="BD44" s="185"/>
      <c r="BE44" s="185"/>
      <c r="BF44" s="64"/>
      <c r="BH44" s="65">
        <f t="shared" si="27"/>
        <v>0</v>
      </c>
    </row>
    <row r="45" spans="1:60" s="21" customFormat="1" x14ac:dyDescent="0.25">
      <c r="A45" s="110">
        <v>3258107</v>
      </c>
      <c r="B45" s="7" t="s">
        <v>71</v>
      </c>
      <c r="C45" s="5" t="s">
        <v>158</v>
      </c>
      <c r="D45" s="70">
        <v>2.5</v>
      </c>
      <c r="E45" s="70">
        <v>0</v>
      </c>
      <c r="F45" s="70">
        <v>0</v>
      </c>
      <c r="G45" s="59">
        <f t="shared" si="23"/>
        <v>2.5</v>
      </c>
      <c r="H45" s="5" t="s">
        <v>158</v>
      </c>
      <c r="I45" s="70">
        <v>3</v>
      </c>
      <c r="J45" s="70"/>
      <c r="K45" s="70"/>
      <c r="L45" s="60">
        <f t="shared" si="24"/>
        <v>3</v>
      </c>
      <c r="M45" s="5" t="s">
        <v>158</v>
      </c>
      <c r="N45" s="70">
        <v>5</v>
      </c>
      <c r="O45" s="70"/>
      <c r="P45" s="70"/>
      <c r="Q45" s="60">
        <f t="shared" si="18"/>
        <v>5</v>
      </c>
      <c r="R45" s="92" t="s">
        <v>158</v>
      </c>
      <c r="S45" s="61">
        <v>4.9800000000000004</v>
      </c>
      <c r="T45" s="61"/>
      <c r="U45" s="61"/>
      <c r="V45" s="61">
        <f t="shared" si="25"/>
        <v>4.9800000000000004</v>
      </c>
      <c r="W45" s="5" t="s">
        <v>158</v>
      </c>
      <c r="X45" s="62">
        <f t="shared" si="4"/>
        <v>7.48</v>
      </c>
      <c r="Y45" s="62">
        <f t="shared" si="5"/>
        <v>0</v>
      </c>
      <c r="Z45" s="62">
        <f t="shared" si="6"/>
        <v>0</v>
      </c>
      <c r="AA45" s="62">
        <f t="shared" si="7"/>
        <v>7.48</v>
      </c>
      <c r="AB45" s="92" t="s">
        <v>158</v>
      </c>
      <c r="AC45" s="70">
        <v>3</v>
      </c>
      <c r="AD45" s="70"/>
      <c r="AE45" s="70"/>
      <c r="AF45" s="60">
        <f t="shared" si="26"/>
        <v>3</v>
      </c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4"/>
      <c r="BD45" s="185"/>
      <c r="BE45" s="185"/>
      <c r="BF45" s="64"/>
      <c r="BH45" s="65">
        <f t="shared" si="27"/>
        <v>1.9999999999999574E-2</v>
      </c>
    </row>
    <row r="46" spans="1:60" ht="81" x14ac:dyDescent="0.25">
      <c r="A46" s="108">
        <v>4112101</v>
      </c>
      <c r="B46" s="12" t="s">
        <v>72</v>
      </c>
      <c r="C46" s="5" t="s">
        <v>160</v>
      </c>
      <c r="D46" s="70">
        <v>606.9</v>
      </c>
      <c r="E46" s="70">
        <v>0</v>
      </c>
      <c r="F46" s="70">
        <v>0</v>
      </c>
      <c r="G46" s="59">
        <f t="shared" ref="G46:G59" si="28">D46+E46+F46</f>
        <v>606.9</v>
      </c>
      <c r="H46" s="5" t="s">
        <v>161</v>
      </c>
      <c r="I46" s="70">
        <v>95.6</v>
      </c>
      <c r="J46" s="70"/>
      <c r="K46" s="70"/>
      <c r="L46" s="60">
        <f t="shared" ref="L46:L59" si="29">I46+J46+K46</f>
        <v>95.6</v>
      </c>
      <c r="M46" s="5" t="s">
        <v>161</v>
      </c>
      <c r="N46" s="70">
        <v>95.6</v>
      </c>
      <c r="O46" s="70"/>
      <c r="P46" s="70"/>
      <c r="Q46" s="60">
        <f t="shared" ref="Q46:Q59" si="30">N46+O46+P46</f>
        <v>95.6</v>
      </c>
      <c r="R46" s="68" t="s">
        <v>161</v>
      </c>
      <c r="S46" s="61"/>
      <c r="T46" s="61"/>
      <c r="U46" s="61"/>
      <c r="V46" s="61">
        <f t="shared" ref="V46:V59" si="31">S46+T46+U46</f>
        <v>0</v>
      </c>
      <c r="W46" s="5" t="s">
        <v>162</v>
      </c>
      <c r="X46" s="62">
        <f t="shared" si="4"/>
        <v>606.9</v>
      </c>
      <c r="Y46" s="62">
        <f t="shared" si="5"/>
        <v>0</v>
      </c>
      <c r="Z46" s="62">
        <f t="shared" si="6"/>
        <v>0</v>
      </c>
      <c r="AA46" s="62">
        <f t="shared" si="7"/>
        <v>606.9</v>
      </c>
      <c r="AB46" s="94" t="s">
        <v>161</v>
      </c>
      <c r="AC46" s="70">
        <v>95.6</v>
      </c>
      <c r="AD46" s="70"/>
      <c r="AE46" s="70"/>
      <c r="AF46" s="60">
        <f t="shared" ref="AF46:AF59" si="32">AC46+AD46+AE46</f>
        <v>95.6</v>
      </c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4"/>
      <c r="BD46" s="184">
        <f>SUM(Q46:Q47)</f>
        <v>95.6</v>
      </c>
      <c r="BE46" s="184">
        <f>SUM(V46:V47)</f>
        <v>0</v>
      </c>
      <c r="BF46" s="64"/>
    </row>
    <row r="47" spans="1:60" ht="45" x14ac:dyDescent="0.25">
      <c r="A47" s="108">
        <v>4112101</v>
      </c>
      <c r="B47" s="9" t="s">
        <v>73</v>
      </c>
      <c r="C47" s="5" t="s">
        <v>163</v>
      </c>
      <c r="D47" s="70">
        <v>50.22</v>
      </c>
      <c r="E47" s="70">
        <v>0</v>
      </c>
      <c r="F47" s="70">
        <v>0</v>
      </c>
      <c r="G47" s="59">
        <f t="shared" si="28"/>
        <v>50.22</v>
      </c>
      <c r="H47" s="5"/>
      <c r="I47" s="70"/>
      <c r="J47" s="70"/>
      <c r="K47" s="70"/>
      <c r="L47" s="60">
        <f t="shared" si="29"/>
        <v>0</v>
      </c>
      <c r="M47" s="5"/>
      <c r="N47" s="70"/>
      <c r="O47" s="70"/>
      <c r="P47" s="70"/>
      <c r="Q47" s="60">
        <f t="shared" si="30"/>
        <v>0</v>
      </c>
      <c r="R47" s="92"/>
      <c r="S47" s="61"/>
      <c r="T47" s="61"/>
      <c r="U47" s="61"/>
      <c r="V47" s="61">
        <f t="shared" si="31"/>
        <v>0</v>
      </c>
      <c r="W47" s="5" t="s">
        <v>164</v>
      </c>
      <c r="X47" s="62">
        <f t="shared" si="4"/>
        <v>50.22</v>
      </c>
      <c r="Y47" s="62">
        <f t="shared" si="5"/>
        <v>0</v>
      </c>
      <c r="Z47" s="62">
        <f t="shared" si="6"/>
        <v>0</v>
      </c>
      <c r="AA47" s="62">
        <f t="shared" si="7"/>
        <v>50.22</v>
      </c>
      <c r="AB47" s="94"/>
      <c r="AC47" s="70"/>
      <c r="AD47" s="70"/>
      <c r="AE47" s="70"/>
      <c r="AF47" s="60">
        <f t="shared" si="32"/>
        <v>0</v>
      </c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4"/>
      <c r="BD47" s="185"/>
      <c r="BE47" s="185"/>
      <c r="BF47" s="64"/>
    </row>
    <row r="48" spans="1:60" ht="22.5" x14ac:dyDescent="0.25">
      <c r="A48" s="111">
        <v>4112102</v>
      </c>
      <c r="B48" s="9" t="s">
        <v>74</v>
      </c>
      <c r="C48" s="5" t="s">
        <v>165</v>
      </c>
      <c r="D48" s="70">
        <v>61.29</v>
      </c>
      <c r="E48" s="70">
        <v>0</v>
      </c>
      <c r="F48" s="70">
        <v>0</v>
      </c>
      <c r="G48" s="59">
        <f t="shared" si="28"/>
        <v>61.29</v>
      </c>
      <c r="H48" s="5"/>
      <c r="I48" s="70"/>
      <c r="J48" s="70"/>
      <c r="K48" s="70"/>
      <c r="L48" s="60">
        <f t="shared" si="29"/>
        <v>0</v>
      </c>
      <c r="M48" s="5"/>
      <c r="N48" s="70"/>
      <c r="O48" s="70"/>
      <c r="P48" s="70"/>
      <c r="Q48" s="60">
        <f t="shared" si="30"/>
        <v>0</v>
      </c>
      <c r="R48" s="95"/>
      <c r="S48" s="95"/>
      <c r="T48" s="95"/>
      <c r="U48" s="95"/>
      <c r="V48" s="61">
        <f t="shared" si="31"/>
        <v>0</v>
      </c>
      <c r="W48" s="5" t="s">
        <v>165</v>
      </c>
      <c r="X48" s="62">
        <f t="shared" si="4"/>
        <v>61.29</v>
      </c>
      <c r="Y48" s="62">
        <f t="shared" si="5"/>
        <v>0</v>
      </c>
      <c r="Z48" s="62">
        <f t="shared" si="6"/>
        <v>0</v>
      </c>
      <c r="AA48" s="62">
        <f t="shared" si="7"/>
        <v>61.29</v>
      </c>
      <c r="AB48" s="94"/>
      <c r="AC48" s="70"/>
      <c r="AD48" s="70"/>
      <c r="AE48" s="70"/>
      <c r="AF48" s="60">
        <f t="shared" si="32"/>
        <v>0</v>
      </c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4"/>
      <c r="BD48" s="117">
        <f>S48</f>
        <v>0</v>
      </c>
      <c r="BE48" s="117">
        <f>V48</f>
        <v>0</v>
      </c>
      <c r="BF48" s="64"/>
    </row>
    <row r="49" spans="1:61" ht="45" x14ac:dyDescent="0.25">
      <c r="A49" s="122">
        <v>4112316</v>
      </c>
      <c r="B49" s="9" t="s">
        <v>75</v>
      </c>
      <c r="C49" s="5" t="s">
        <v>162</v>
      </c>
      <c r="D49" s="70">
        <v>8.9499999999999993</v>
      </c>
      <c r="E49" s="70">
        <v>0</v>
      </c>
      <c r="F49" s="70">
        <v>0</v>
      </c>
      <c r="G49" s="59">
        <f t="shared" si="28"/>
        <v>8.9499999999999993</v>
      </c>
      <c r="H49" s="5"/>
      <c r="I49" s="70"/>
      <c r="J49" s="70"/>
      <c r="K49" s="70"/>
      <c r="L49" s="60">
        <f t="shared" si="29"/>
        <v>0</v>
      </c>
      <c r="M49" s="5"/>
      <c r="N49" s="70"/>
      <c r="O49" s="70"/>
      <c r="P49" s="70"/>
      <c r="Q49" s="60">
        <f t="shared" si="30"/>
        <v>0</v>
      </c>
      <c r="R49" s="92"/>
      <c r="S49" s="61"/>
      <c r="T49" s="61"/>
      <c r="U49" s="61"/>
      <c r="V49" s="61">
        <f t="shared" si="31"/>
        <v>0</v>
      </c>
      <c r="W49" s="5" t="s">
        <v>162</v>
      </c>
      <c r="X49" s="62">
        <f t="shared" si="4"/>
        <v>8.9499999999999993</v>
      </c>
      <c r="Y49" s="62">
        <f t="shared" si="5"/>
        <v>0</v>
      </c>
      <c r="Z49" s="62">
        <f t="shared" si="6"/>
        <v>0</v>
      </c>
      <c r="AA49" s="62">
        <f t="shared" si="7"/>
        <v>8.9499999999999993</v>
      </c>
      <c r="AB49" s="94"/>
      <c r="AC49" s="70"/>
      <c r="AD49" s="70"/>
      <c r="AE49" s="70"/>
      <c r="AF49" s="60">
        <f t="shared" si="32"/>
        <v>0</v>
      </c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4"/>
      <c r="BD49" s="184">
        <f>SUM(Q49:Q50)</f>
        <v>0</v>
      </c>
      <c r="BE49" s="184">
        <f>SUM(V49:V50)</f>
        <v>0</v>
      </c>
      <c r="BF49" s="64"/>
    </row>
    <row r="50" spans="1:61" ht="33.75" x14ac:dyDescent="0.25">
      <c r="A50" s="122">
        <v>4112316</v>
      </c>
      <c r="B50" s="9" t="s">
        <v>76</v>
      </c>
      <c r="C50" s="5" t="s">
        <v>166</v>
      </c>
      <c r="D50" s="70">
        <v>0.79</v>
      </c>
      <c r="E50" s="70">
        <v>0</v>
      </c>
      <c r="F50" s="70">
        <v>0</v>
      </c>
      <c r="G50" s="59">
        <f t="shared" si="28"/>
        <v>0.79</v>
      </c>
      <c r="H50" s="5"/>
      <c r="I50" s="70"/>
      <c r="J50" s="70"/>
      <c r="K50" s="70"/>
      <c r="L50" s="60">
        <f t="shared" si="29"/>
        <v>0</v>
      </c>
      <c r="M50" s="5"/>
      <c r="N50" s="70"/>
      <c r="O50" s="70"/>
      <c r="P50" s="70"/>
      <c r="Q50" s="60">
        <f t="shared" si="30"/>
        <v>0</v>
      </c>
      <c r="R50" s="92"/>
      <c r="S50" s="61"/>
      <c r="T50" s="61"/>
      <c r="U50" s="61"/>
      <c r="V50" s="61">
        <f t="shared" si="31"/>
        <v>0</v>
      </c>
      <c r="W50" s="5" t="s">
        <v>166</v>
      </c>
      <c r="X50" s="62">
        <f t="shared" si="4"/>
        <v>0.79</v>
      </c>
      <c r="Y50" s="62">
        <f t="shared" si="5"/>
        <v>0</v>
      </c>
      <c r="Z50" s="62">
        <f t="shared" si="6"/>
        <v>0</v>
      </c>
      <c r="AA50" s="62">
        <f t="shared" si="7"/>
        <v>0.79</v>
      </c>
      <c r="AB50" s="94"/>
      <c r="AC50" s="70"/>
      <c r="AD50" s="70"/>
      <c r="AE50" s="70"/>
      <c r="AF50" s="60">
        <f t="shared" si="32"/>
        <v>0</v>
      </c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4"/>
      <c r="BD50" s="185"/>
      <c r="BE50" s="185"/>
      <c r="BF50" s="64"/>
    </row>
    <row r="51" spans="1:61" ht="33.75" x14ac:dyDescent="0.25">
      <c r="A51" s="122">
        <v>4112304</v>
      </c>
      <c r="B51" s="9" t="s">
        <v>77</v>
      </c>
      <c r="C51" s="5" t="s">
        <v>167</v>
      </c>
      <c r="D51" s="70">
        <v>20.18</v>
      </c>
      <c r="E51" s="70">
        <v>0</v>
      </c>
      <c r="F51" s="70">
        <v>0</v>
      </c>
      <c r="G51" s="59">
        <f t="shared" si="28"/>
        <v>20.18</v>
      </c>
      <c r="H51" s="5"/>
      <c r="I51" s="70"/>
      <c r="J51" s="70"/>
      <c r="K51" s="70"/>
      <c r="L51" s="60">
        <f t="shared" si="29"/>
        <v>0</v>
      </c>
      <c r="M51" s="5"/>
      <c r="N51" s="70"/>
      <c r="O51" s="70"/>
      <c r="P51" s="70"/>
      <c r="Q51" s="60">
        <f t="shared" si="30"/>
        <v>0</v>
      </c>
      <c r="R51" s="92"/>
      <c r="S51" s="61"/>
      <c r="T51" s="61"/>
      <c r="U51" s="61"/>
      <c r="V51" s="61">
        <f t="shared" si="31"/>
        <v>0</v>
      </c>
      <c r="W51" s="5" t="s">
        <v>167</v>
      </c>
      <c r="X51" s="62">
        <f t="shared" si="4"/>
        <v>20.18</v>
      </c>
      <c r="Y51" s="62">
        <f t="shared" si="5"/>
        <v>0</v>
      </c>
      <c r="Z51" s="62">
        <f t="shared" si="6"/>
        <v>0</v>
      </c>
      <c r="AA51" s="62">
        <f t="shared" si="7"/>
        <v>20.18</v>
      </c>
      <c r="AB51" s="94"/>
      <c r="AC51" s="70"/>
      <c r="AD51" s="70"/>
      <c r="AE51" s="70"/>
      <c r="AF51" s="60">
        <f t="shared" si="32"/>
        <v>0</v>
      </c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4"/>
      <c r="BD51" s="184">
        <f>SUM(Q51:Q53)</f>
        <v>2</v>
      </c>
      <c r="BE51" s="184">
        <f>SUM(V51:V53)</f>
        <v>1.6</v>
      </c>
      <c r="BF51" s="64"/>
    </row>
    <row r="52" spans="1:61" ht="45" x14ac:dyDescent="0.25">
      <c r="A52" s="122">
        <v>4112304</v>
      </c>
      <c r="B52" s="9" t="s">
        <v>78</v>
      </c>
      <c r="C52" s="5" t="s">
        <v>161</v>
      </c>
      <c r="D52" s="70">
        <v>2.13</v>
      </c>
      <c r="E52" s="70">
        <v>0</v>
      </c>
      <c r="F52" s="70">
        <v>0</v>
      </c>
      <c r="G52" s="59">
        <f t="shared" si="28"/>
        <v>2.13</v>
      </c>
      <c r="H52" s="5"/>
      <c r="I52" s="70"/>
      <c r="J52" s="70"/>
      <c r="K52" s="70"/>
      <c r="L52" s="60">
        <f t="shared" si="29"/>
        <v>0</v>
      </c>
      <c r="M52" s="5"/>
      <c r="N52" s="70"/>
      <c r="O52" s="70"/>
      <c r="P52" s="70"/>
      <c r="Q52" s="60">
        <f t="shared" si="30"/>
        <v>0</v>
      </c>
      <c r="R52" s="92"/>
      <c r="S52" s="61"/>
      <c r="T52" s="61"/>
      <c r="U52" s="61"/>
      <c r="V52" s="61">
        <f t="shared" si="31"/>
        <v>0</v>
      </c>
      <c r="W52" s="5" t="s">
        <v>161</v>
      </c>
      <c r="X52" s="62">
        <f t="shared" si="4"/>
        <v>2.13</v>
      </c>
      <c r="Y52" s="62">
        <f t="shared" si="5"/>
        <v>0</v>
      </c>
      <c r="Z52" s="62">
        <f t="shared" si="6"/>
        <v>0</v>
      </c>
      <c r="AA52" s="62">
        <f t="shared" si="7"/>
        <v>2.13</v>
      </c>
      <c r="AB52" s="94"/>
      <c r="AC52" s="70"/>
      <c r="AD52" s="70"/>
      <c r="AE52" s="70"/>
      <c r="AF52" s="60">
        <f t="shared" si="32"/>
        <v>0</v>
      </c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4"/>
      <c r="BD52" s="185"/>
      <c r="BE52" s="185"/>
      <c r="BF52" s="64"/>
    </row>
    <row r="53" spans="1:61" ht="22.5" x14ac:dyDescent="0.25">
      <c r="A53" s="122">
        <v>4112304</v>
      </c>
      <c r="B53" s="9" t="s">
        <v>79</v>
      </c>
      <c r="C53" s="5" t="s">
        <v>158</v>
      </c>
      <c r="D53" s="70">
        <v>7.89</v>
      </c>
      <c r="E53" s="70">
        <v>0</v>
      </c>
      <c r="F53" s="70">
        <v>0</v>
      </c>
      <c r="G53" s="59">
        <f t="shared" si="28"/>
        <v>7.89</v>
      </c>
      <c r="H53" s="5" t="s">
        <v>158</v>
      </c>
      <c r="I53" s="70">
        <v>2</v>
      </c>
      <c r="J53" s="70"/>
      <c r="K53" s="70"/>
      <c r="L53" s="60">
        <f t="shared" si="29"/>
        <v>2</v>
      </c>
      <c r="M53" s="5" t="s">
        <v>158</v>
      </c>
      <c r="N53" s="70">
        <v>2</v>
      </c>
      <c r="O53" s="70"/>
      <c r="P53" s="70"/>
      <c r="Q53" s="60">
        <f t="shared" si="30"/>
        <v>2</v>
      </c>
      <c r="R53" s="92" t="s">
        <v>158</v>
      </c>
      <c r="S53" s="61">
        <v>1.6</v>
      </c>
      <c r="T53" s="61"/>
      <c r="U53" s="61"/>
      <c r="V53" s="61">
        <f t="shared" si="31"/>
        <v>1.6</v>
      </c>
      <c r="W53" s="5" t="s">
        <v>158</v>
      </c>
      <c r="X53" s="62">
        <f t="shared" si="4"/>
        <v>9.49</v>
      </c>
      <c r="Y53" s="62">
        <f t="shared" si="5"/>
        <v>0</v>
      </c>
      <c r="Z53" s="62">
        <f t="shared" si="6"/>
        <v>0</v>
      </c>
      <c r="AA53" s="62">
        <f t="shared" si="7"/>
        <v>9.49</v>
      </c>
      <c r="AB53" s="94" t="s">
        <v>158</v>
      </c>
      <c r="AC53" s="70">
        <v>5</v>
      </c>
      <c r="AD53" s="70"/>
      <c r="AE53" s="70"/>
      <c r="AF53" s="60">
        <f t="shared" si="32"/>
        <v>5</v>
      </c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4"/>
      <c r="BD53" s="185"/>
      <c r="BE53" s="185"/>
      <c r="BF53" s="64"/>
    </row>
    <row r="54" spans="1:61" ht="63" x14ac:dyDescent="0.25">
      <c r="A54" s="122">
        <v>4112202</v>
      </c>
      <c r="B54" s="12" t="s">
        <v>80</v>
      </c>
      <c r="C54" s="5" t="s">
        <v>168</v>
      </c>
      <c r="D54" s="70">
        <v>19.47</v>
      </c>
      <c r="E54" s="70">
        <v>0</v>
      </c>
      <c r="F54" s="70">
        <v>0</v>
      </c>
      <c r="G54" s="59">
        <f t="shared" si="28"/>
        <v>19.47</v>
      </c>
      <c r="H54" s="5"/>
      <c r="I54" s="70"/>
      <c r="J54" s="70"/>
      <c r="K54" s="70"/>
      <c r="L54" s="60">
        <f t="shared" si="29"/>
        <v>0</v>
      </c>
      <c r="M54" s="5"/>
      <c r="N54" s="70"/>
      <c r="O54" s="70"/>
      <c r="P54" s="70"/>
      <c r="Q54" s="60">
        <f t="shared" si="30"/>
        <v>0</v>
      </c>
      <c r="R54" s="92"/>
      <c r="S54" s="61"/>
      <c r="T54" s="61"/>
      <c r="U54" s="61"/>
      <c r="V54" s="61">
        <f t="shared" si="31"/>
        <v>0</v>
      </c>
      <c r="W54" s="5" t="s">
        <v>168</v>
      </c>
      <c r="X54" s="62">
        <f t="shared" si="4"/>
        <v>19.47</v>
      </c>
      <c r="Y54" s="62">
        <f t="shared" si="5"/>
        <v>0</v>
      </c>
      <c r="Z54" s="62">
        <f t="shared" si="6"/>
        <v>0</v>
      </c>
      <c r="AA54" s="62">
        <f t="shared" si="7"/>
        <v>19.47</v>
      </c>
      <c r="AB54" s="94"/>
      <c r="AC54" s="70"/>
      <c r="AD54" s="70"/>
      <c r="AE54" s="70"/>
      <c r="AF54" s="60">
        <f t="shared" si="32"/>
        <v>0</v>
      </c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4"/>
      <c r="BD54" s="184">
        <f>SUM(Q54:Q57)</f>
        <v>0</v>
      </c>
      <c r="BE54" s="184">
        <f>SUM(V54:V57)</f>
        <v>0</v>
      </c>
      <c r="BF54" s="64"/>
    </row>
    <row r="55" spans="1:61" ht="45" x14ac:dyDescent="0.25">
      <c r="A55" s="122">
        <v>4112202</v>
      </c>
      <c r="B55" s="9" t="s">
        <v>81</v>
      </c>
      <c r="C55" s="5" t="s">
        <v>167</v>
      </c>
      <c r="D55" s="70">
        <v>9.8800000000000008</v>
      </c>
      <c r="E55" s="70">
        <v>0</v>
      </c>
      <c r="F55" s="70">
        <v>0</v>
      </c>
      <c r="G55" s="59">
        <f t="shared" si="28"/>
        <v>9.8800000000000008</v>
      </c>
      <c r="H55" s="5"/>
      <c r="I55" s="70"/>
      <c r="J55" s="70"/>
      <c r="K55" s="70"/>
      <c r="L55" s="60">
        <f t="shared" si="29"/>
        <v>0</v>
      </c>
      <c r="M55" s="5"/>
      <c r="N55" s="70"/>
      <c r="O55" s="70"/>
      <c r="P55" s="70"/>
      <c r="Q55" s="60">
        <f t="shared" si="30"/>
        <v>0</v>
      </c>
      <c r="R55" s="92"/>
      <c r="S55" s="61"/>
      <c r="T55" s="61"/>
      <c r="U55" s="61"/>
      <c r="V55" s="61">
        <f t="shared" si="31"/>
        <v>0</v>
      </c>
      <c r="W55" s="5" t="s">
        <v>167</v>
      </c>
      <c r="X55" s="62">
        <f t="shared" si="4"/>
        <v>9.8800000000000008</v>
      </c>
      <c r="Y55" s="62">
        <f t="shared" si="5"/>
        <v>0</v>
      </c>
      <c r="Z55" s="62">
        <f t="shared" si="6"/>
        <v>0</v>
      </c>
      <c r="AA55" s="62">
        <f t="shared" si="7"/>
        <v>9.8800000000000008</v>
      </c>
      <c r="AB55" s="94"/>
      <c r="AC55" s="70"/>
      <c r="AD55" s="70"/>
      <c r="AE55" s="70"/>
      <c r="AF55" s="60">
        <f t="shared" si="32"/>
        <v>0</v>
      </c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4"/>
      <c r="BD55" s="185"/>
      <c r="BE55" s="185"/>
      <c r="BF55" s="64"/>
    </row>
    <row r="56" spans="1:61" x14ac:dyDescent="0.25">
      <c r="A56" s="122">
        <v>4112202</v>
      </c>
      <c r="B56" s="9" t="s">
        <v>82</v>
      </c>
      <c r="C56" s="5" t="s">
        <v>161</v>
      </c>
      <c r="D56" s="70">
        <v>0.2</v>
      </c>
      <c r="E56" s="70">
        <v>0</v>
      </c>
      <c r="F56" s="70">
        <v>0</v>
      </c>
      <c r="G56" s="59">
        <f t="shared" si="28"/>
        <v>0.2</v>
      </c>
      <c r="H56" s="5"/>
      <c r="I56" s="70"/>
      <c r="J56" s="70"/>
      <c r="K56" s="70"/>
      <c r="L56" s="60">
        <f t="shared" si="29"/>
        <v>0</v>
      </c>
      <c r="M56" s="5"/>
      <c r="N56" s="70"/>
      <c r="O56" s="70"/>
      <c r="P56" s="70"/>
      <c r="Q56" s="60">
        <f t="shared" si="30"/>
        <v>0</v>
      </c>
      <c r="R56" s="92"/>
      <c r="S56" s="61"/>
      <c r="T56" s="61"/>
      <c r="U56" s="61"/>
      <c r="V56" s="61">
        <f t="shared" si="31"/>
        <v>0</v>
      </c>
      <c r="W56" s="5" t="s">
        <v>161</v>
      </c>
      <c r="X56" s="62">
        <f t="shared" si="4"/>
        <v>0.2</v>
      </c>
      <c r="Y56" s="62">
        <f t="shared" si="5"/>
        <v>0</v>
      </c>
      <c r="Z56" s="62">
        <f t="shared" si="6"/>
        <v>0</v>
      </c>
      <c r="AA56" s="62">
        <f t="shared" si="7"/>
        <v>0.2</v>
      </c>
      <c r="AB56" s="94"/>
      <c r="AC56" s="70"/>
      <c r="AD56" s="70"/>
      <c r="AE56" s="70"/>
      <c r="AF56" s="60">
        <f t="shared" si="32"/>
        <v>0</v>
      </c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4"/>
      <c r="BD56" s="185"/>
      <c r="BE56" s="185"/>
      <c r="BF56" s="64"/>
    </row>
    <row r="57" spans="1:61" ht="45" x14ac:dyDescent="0.25">
      <c r="A57" s="122">
        <v>4112202</v>
      </c>
      <c r="B57" s="9" t="s">
        <v>83</v>
      </c>
      <c r="C57" s="5" t="s">
        <v>167</v>
      </c>
      <c r="D57" s="70">
        <v>4.08</v>
      </c>
      <c r="E57" s="70">
        <v>0</v>
      </c>
      <c r="F57" s="70">
        <v>0</v>
      </c>
      <c r="G57" s="59">
        <f t="shared" si="28"/>
        <v>4.08</v>
      </c>
      <c r="H57" s="5"/>
      <c r="I57" s="70"/>
      <c r="J57" s="70"/>
      <c r="K57" s="70"/>
      <c r="L57" s="60">
        <f t="shared" si="29"/>
        <v>0</v>
      </c>
      <c r="M57" s="5"/>
      <c r="N57" s="70"/>
      <c r="O57" s="70"/>
      <c r="P57" s="70"/>
      <c r="Q57" s="60">
        <f t="shared" si="30"/>
        <v>0</v>
      </c>
      <c r="R57" s="92"/>
      <c r="S57" s="61"/>
      <c r="T57" s="61"/>
      <c r="U57" s="61"/>
      <c r="V57" s="61">
        <f t="shared" si="31"/>
        <v>0</v>
      </c>
      <c r="W57" s="5" t="s">
        <v>167</v>
      </c>
      <c r="X57" s="62">
        <f t="shared" si="4"/>
        <v>4.08</v>
      </c>
      <c r="Y57" s="62">
        <f t="shared" si="5"/>
        <v>0</v>
      </c>
      <c r="Z57" s="62">
        <f t="shared" si="6"/>
        <v>0</v>
      </c>
      <c r="AA57" s="62">
        <f t="shared" si="7"/>
        <v>4.08</v>
      </c>
      <c r="AB57" s="94"/>
      <c r="AC57" s="70"/>
      <c r="AD57" s="70"/>
      <c r="AE57" s="70"/>
      <c r="AF57" s="60">
        <f t="shared" si="32"/>
        <v>0</v>
      </c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4"/>
      <c r="BD57" s="185"/>
      <c r="BE57" s="185"/>
      <c r="BF57" s="64"/>
    </row>
    <row r="58" spans="1:61" x14ac:dyDescent="0.25">
      <c r="A58" s="14">
        <v>4112314</v>
      </c>
      <c r="B58" s="1" t="s">
        <v>63</v>
      </c>
      <c r="C58" s="5" t="s">
        <v>158</v>
      </c>
      <c r="D58" s="70">
        <v>35.35</v>
      </c>
      <c r="E58" s="70">
        <v>0</v>
      </c>
      <c r="F58" s="70">
        <v>0</v>
      </c>
      <c r="G58" s="59">
        <f t="shared" si="28"/>
        <v>35.35</v>
      </c>
      <c r="H58" s="5" t="s">
        <v>158</v>
      </c>
      <c r="I58" s="70">
        <v>10</v>
      </c>
      <c r="J58" s="70"/>
      <c r="K58" s="70"/>
      <c r="L58" s="60">
        <f t="shared" si="29"/>
        <v>10</v>
      </c>
      <c r="M58" s="5" t="s">
        <v>158</v>
      </c>
      <c r="N58" s="70">
        <v>10</v>
      </c>
      <c r="O58" s="70"/>
      <c r="P58" s="70"/>
      <c r="Q58" s="60">
        <f t="shared" si="30"/>
        <v>10</v>
      </c>
      <c r="R58" s="92" t="s">
        <v>158</v>
      </c>
      <c r="S58" s="61">
        <v>9.9700000000000006</v>
      </c>
      <c r="T58" s="61"/>
      <c r="U58" s="61"/>
      <c r="V58" s="61">
        <f t="shared" si="31"/>
        <v>9.9700000000000006</v>
      </c>
      <c r="W58" s="5" t="s">
        <v>158</v>
      </c>
      <c r="X58" s="62">
        <f t="shared" si="4"/>
        <v>45.32</v>
      </c>
      <c r="Y58" s="62">
        <f t="shared" si="5"/>
        <v>0</v>
      </c>
      <c r="Z58" s="62">
        <f t="shared" si="6"/>
        <v>0</v>
      </c>
      <c r="AA58" s="62">
        <f t="shared" si="7"/>
        <v>45.32</v>
      </c>
      <c r="AB58" s="94" t="s">
        <v>158</v>
      </c>
      <c r="AC58" s="70">
        <v>0</v>
      </c>
      <c r="AD58" s="70"/>
      <c r="AE58" s="70"/>
      <c r="AF58" s="60">
        <f t="shared" si="32"/>
        <v>0</v>
      </c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4"/>
      <c r="BD58" s="188">
        <f>SUM(Q58:Q59)</f>
        <v>14</v>
      </c>
      <c r="BE58" s="188">
        <f>SUM(V58:V59)</f>
        <v>13.940000000000001</v>
      </c>
      <c r="BF58" s="64"/>
    </row>
    <row r="59" spans="1:61" x14ac:dyDescent="0.25">
      <c r="A59" s="14">
        <v>4112303</v>
      </c>
      <c r="B59" s="1" t="s">
        <v>84</v>
      </c>
      <c r="C59" s="5" t="s">
        <v>165</v>
      </c>
      <c r="D59" s="70">
        <v>5.77</v>
      </c>
      <c r="E59" s="70">
        <v>0</v>
      </c>
      <c r="F59" s="70">
        <v>0</v>
      </c>
      <c r="G59" s="59">
        <f t="shared" si="28"/>
        <v>5.77</v>
      </c>
      <c r="H59" s="5" t="s">
        <v>165</v>
      </c>
      <c r="I59" s="70">
        <v>4</v>
      </c>
      <c r="J59" s="70"/>
      <c r="K59" s="70"/>
      <c r="L59" s="60">
        <f t="shared" si="29"/>
        <v>4</v>
      </c>
      <c r="M59" s="5" t="s">
        <v>165</v>
      </c>
      <c r="N59" s="70">
        <v>4</v>
      </c>
      <c r="O59" s="70"/>
      <c r="P59" s="70"/>
      <c r="Q59" s="60">
        <f t="shared" si="30"/>
        <v>4</v>
      </c>
      <c r="R59" s="92" t="s">
        <v>158</v>
      </c>
      <c r="S59" s="61">
        <v>3.97</v>
      </c>
      <c r="T59" s="61"/>
      <c r="U59" s="61"/>
      <c r="V59" s="61">
        <f t="shared" si="31"/>
        <v>3.97</v>
      </c>
      <c r="W59" s="5" t="s">
        <v>165</v>
      </c>
      <c r="X59" s="62">
        <f t="shared" si="4"/>
        <v>9.74</v>
      </c>
      <c r="Y59" s="62">
        <f t="shared" si="5"/>
        <v>0</v>
      </c>
      <c r="Z59" s="62">
        <f t="shared" si="6"/>
        <v>0</v>
      </c>
      <c r="AA59" s="62">
        <f t="shared" si="7"/>
        <v>9.74</v>
      </c>
      <c r="AB59" s="94" t="s">
        <v>158</v>
      </c>
      <c r="AC59" s="70">
        <v>4</v>
      </c>
      <c r="AD59" s="70"/>
      <c r="AE59" s="70"/>
      <c r="AF59" s="60">
        <f t="shared" si="32"/>
        <v>4</v>
      </c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4"/>
      <c r="BD59" s="189"/>
      <c r="BE59" s="189"/>
      <c r="BF59" s="64"/>
    </row>
    <row r="60" spans="1:61" x14ac:dyDescent="0.25">
      <c r="A60" s="15">
        <v>4141101</v>
      </c>
      <c r="B60" s="16" t="s">
        <v>85</v>
      </c>
      <c r="C60" s="5" t="s">
        <v>158</v>
      </c>
      <c r="D60" s="70">
        <v>10443.700000000001</v>
      </c>
      <c r="E60" s="70">
        <v>0</v>
      </c>
      <c r="F60" s="70">
        <v>0</v>
      </c>
      <c r="G60" s="59">
        <f>D60+E60+F60</f>
        <v>10443.700000000001</v>
      </c>
      <c r="H60" s="5" t="s">
        <v>158</v>
      </c>
      <c r="I60" s="67">
        <v>7852.4</v>
      </c>
      <c r="J60" s="67"/>
      <c r="K60" s="67"/>
      <c r="L60" s="60">
        <f>I60+J60+K60</f>
        <v>7852.4</v>
      </c>
      <c r="M60" s="5" t="s">
        <v>158</v>
      </c>
      <c r="N60" s="67">
        <v>3879.9</v>
      </c>
      <c r="O60" s="67"/>
      <c r="P60" s="67"/>
      <c r="Q60" s="60">
        <f>N60+O60+P60</f>
        <v>3879.9</v>
      </c>
      <c r="R60" s="68" t="s">
        <v>158</v>
      </c>
      <c r="S60" s="95">
        <v>3879.9</v>
      </c>
      <c r="T60" s="95"/>
      <c r="U60" s="95"/>
      <c r="V60" s="61">
        <f>S60+T60+U60</f>
        <v>3879.9</v>
      </c>
      <c r="W60" s="5" t="s">
        <v>158</v>
      </c>
      <c r="X60" s="62">
        <f t="shared" si="4"/>
        <v>14323.6</v>
      </c>
      <c r="Y60" s="62">
        <f t="shared" si="5"/>
        <v>0</v>
      </c>
      <c r="Z60" s="62">
        <f t="shared" si="6"/>
        <v>0</v>
      </c>
      <c r="AA60" s="62">
        <f t="shared" si="7"/>
        <v>14323.6</v>
      </c>
      <c r="AB60" s="94" t="s">
        <v>158</v>
      </c>
      <c r="AC60" s="67">
        <v>2139.42</v>
      </c>
      <c r="AD60" s="67"/>
      <c r="AE60" s="67"/>
      <c r="AF60" s="60">
        <f>AC60+AD60+AE60</f>
        <v>2139.42</v>
      </c>
      <c r="AG60" s="63"/>
      <c r="AH60" s="63"/>
      <c r="AI60" s="63"/>
      <c r="AJ60" s="63">
        <f>2140-0.58</f>
        <v>2139.42</v>
      </c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4"/>
      <c r="BD60" s="75">
        <f>Q60</f>
        <v>3879.9</v>
      </c>
      <c r="BE60" s="75">
        <f>V60</f>
        <v>3879.9</v>
      </c>
      <c r="BF60" s="64"/>
    </row>
    <row r="61" spans="1:61" ht="22.5" x14ac:dyDescent="0.25">
      <c r="A61" s="17">
        <v>4111306</v>
      </c>
      <c r="B61" s="9" t="s">
        <v>86</v>
      </c>
      <c r="C61" s="5"/>
      <c r="D61" s="96"/>
      <c r="E61" s="96"/>
      <c r="F61" s="96"/>
      <c r="G61" s="59">
        <f>D61+E61+F61</f>
        <v>0</v>
      </c>
      <c r="H61" s="97" t="s">
        <v>169</v>
      </c>
      <c r="I61" s="70">
        <v>90</v>
      </c>
      <c r="J61" s="70">
        <v>610</v>
      </c>
      <c r="K61" s="70"/>
      <c r="L61" s="60">
        <f>I61+J61+K61</f>
        <v>700</v>
      </c>
      <c r="M61" s="97" t="s">
        <v>169</v>
      </c>
      <c r="N61" s="70">
        <v>17</v>
      </c>
      <c r="O61" s="70">
        <v>105</v>
      </c>
      <c r="P61" s="70"/>
      <c r="Q61" s="60">
        <f>N61+O61+P61</f>
        <v>122</v>
      </c>
      <c r="R61" s="98" t="s">
        <v>170</v>
      </c>
      <c r="S61" s="73">
        <v>16.34</v>
      </c>
      <c r="T61" s="73">
        <v>100.38</v>
      </c>
      <c r="U61" s="73"/>
      <c r="V61" s="73">
        <f>S61+T61+U61</f>
        <v>116.72</v>
      </c>
      <c r="W61" s="5"/>
      <c r="X61" s="62">
        <f t="shared" si="4"/>
        <v>16.34</v>
      </c>
      <c r="Y61" s="62">
        <f t="shared" si="5"/>
        <v>100.38</v>
      </c>
      <c r="Z61" s="62">
        <f t="shared" si="6"/>
        <v>0</v>
      </c>
      <c r="AA61" s="62">
        <f t="shared" si="7"/>
        <v>116.72</v>
      </c>
      <c r="AB61" s="93" t="s">
        <v>170</v>
      </c>
      <c r="AC61" s="70">
        <v>68.650000000000006</v>
      </c>
      <c r="AD61" s="70">
        <v>421.68</v>
      </c>
      <c r="AE61" s="70"/>
      <c r="AF61" s="60">
        <f>AC61+AD61+AE61</f>
        <v>490.33000000000004</v>
      </c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4"/>
      <c r="BD61" s="185"/>
      <c r="BE61" s="185"/>
      <c r="BF61" s="185"/>
    </row>
    <row r="62" spans="1:61" ht="25.5" customHeight="1" x14ac:dyDescent="0.25">
      <c r="A62" s="17">
        <v>4111307</v>
      </c>
      <c r="B62" s="16" t="s">
        <v>87</v>
      </c>
      <c r="C62" s="5"/>
      <c r="D62" s="67"/>
      <c r="E62" s="67"/>
      <c r="F62" s="67"/>
      <c r="G62" s="59">
        <f>D62+E62+F62</f>
        <v>0</v>
      </c>
      <c r="H62" s="97" t="s">
        <v>171</v>
      </c>
      <c r="I62" s="70">
        <v>90</v>
      </c>
      <c r="J62" s="70">
        <v>610</v>
      </c>
      <c r="K62" s="70"/>
      <c r="L62" s="60">
        <f>I62+J62+K62</f>
        <v>700</v>
      </c>
      <c r="M62" s="97" t="s">
        <v>171</v>
      </c>
      <c r="N62" s="70">
        <v>75</v>
      </c>
      <c r="O62" s="70">
        <v>450</v>
      </c>
      <c r="P62" s="70"/>
      <c r="Q62" s="60">
        <f>N62+O62+P62</f>
        <v>525</v>
      </c>
      <c r="R62" s="98" t="s">
        <v>172</v>
      </c>
      <c r="S62" s="73">
        <v>0</v>
      </c>
      <c r="T62" s="73">
        <v>0</v>
      </c>
      <c r="U62" s="73"/>
      <c r="V62" s="73">
        <f>S62+T62+U62</f>
        <v>0</v>
      </c>
      <c r="W62" s="5"/>
      <c r="X62" s="62">
        <f t="shared" si="4"/>
        <v>0</v>
      </c>
      <c r="Y62" s="62">
        <f t="shared" si="5"/>
        <v>0</v>
      </c>
      <c r="Z62" s="62">
        <f t="shared" si="6"/>
        <v>0</v>
      </c>
      <c r="AA62" s="62">
        <f t="shared" si="7"/>
        <v>0</v>
      </c>
      <c r="AB62" s="93" t="s">
        <v>172</v>
      </c>
      <c r="AC62" s="70">
        <v>0</v>
      </c>
      <c r="AD62" s="70">
        <v>0</v>
      </c>
      <c r="AE62" s="70"/>
      <c r="AF62" s="60">
        <f>AC62+AD62+AE62</f>
        <v>0</v>
      </c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4"/>
      <c r="BD62" s="185"/>
      <c r="BE62" s="185"/>
      <c r="BF62" s="185"/>
    </row>
    <row r="63" spans="1:61" ht="33.75" x14ac:dyDescent="0.25">
      <c r="A63" s="17">
        <v>4111307</v>
      </c>
      <c r="B63" s="16" t="s">
        <v>88</v>
      </c>
      <c r="C63" s="97" t="s">
        <v>173</v>
      </c>
      <c r="D63" s="70">
        <v>449.97</v>
      </c>
      <c r="E63" s="70">
        <v>2617.08</v>
      </c>
      <c r="F63" s="70">
        <v>0</v>
      </c>
      <c r="G63" s="59">
        <f>D63+E63+F63</f>
        <v>3067.05</v>
      </c>
      <c r="H63" s="97" t="s">
        <v>174</v>
      </c>
      <c r="I63" s="70">
        <v>600</v>
      </c>
      <c r="J63" s="70">
        <v>4000</v>
      </c>
      <c r="K63" s="70"/>
      <c r="L63" s="60">
        <f>I63+J63+K63</f>
        <v>4600</v>
      </c>
      <c r="M63" s="97" t="s">
        <v>174</v>
      </c>
      <c r="N63" s="70">
        <v>450</v>
      </c>
      <c r="O63" s="70">
        <v>2700</v>
      </c>
      <c r="P63" s="70"/>
      <c r="Q63" s="60">
        <f>N63+O63+P63</f>
        <v>3150</v>
      </c>
      <c r="R63" s="98" t="s">
        <v>175</v>
      </c>
      <c r="S63" s="73">
        <v>439.52</v>
      </c>
      <c r="T63" s="73">
        <v>2637.09</v>
      </c>
      <c r="U63" s="73"/>
      <c r="V63" s="73">
        <f>S63+T63+U63</f>
        <v>3076.61</v>
      </c>
      <c r="W63" s="97" t="s">
        <v>173</v>
      </c>
      <c r="X63" s="62">
        <f t="shared" si="4"/>
        <v>889.49</v>
      </c>
      <c r="Y63" s="62">
        <f t="shared" si="5"/>
        <v>5254.17</v>
      </c>
      <c r="Z63" s="62">
        <f t="shared" si="6"/>
        <v>0</v>
      </c>
      <c r="AA63" s="62">
        <f t="shared" si="7"/>
        <v>6143.66</v>
      </c>
      <c r="AB63" s="94" t="s">
        <v>175</v>
      </c>
      <c r="AC63" s="70">
        <v>1134.8399999999999</v>
      </c>
      <c r="AD63" s="70">
        <v>6970.74</v>
      </c>
      <c r="AE63" s="70"/>
      <c r="AF63" s="60">
        <f>AC63+AD63+AE63</f>
        <v>8105.58</v>
      </c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4"/>
      <c r="BD63" s="185"/>
      <c r="BE63" s="185"/>
      <c r="BF63" s="185"/>
      <c r="BI63" s="99"/>
    </row>
    <row r="64" spans="1:61" ht="25.5" x14ac:dyDescent="0.25">
      <c r="A64" s="17">
        <v>4111307</v>
      </c>
      <c r="B64" s="9" t="s">
        <v>89</v>
      </c>
      <c r="C64" s="97" t="s">
        <v>176</v>
      </c>
      <c r="D64" s="70">
        <v>140.49</v>
      </c>
      <c r="E64" s="70">
        <v>1048.67</v>
      </c>
      <c r="F64" s="70">
        <v>0</v>
      </c>
      <c r="G64" s="59">
        <f>D64+E64+F64</f>
        <v>1189.1600000000001</v>
      </c>
      <c r="H64" s="97" t="s">
        <v>177</v>
      </c>
      <c r="I64" s="70">
        <v>750</v>
      </c>
      <c r="J64" s="70">
        <v>5000</v>
      </c>
      <c r="K64" s="70"/>
      <c r="L64" s="60">
        <f>I64+J64+K64</f>
        <v>5750</v>
      </c>
      <c r="M64" s="97" t="s">
        <v>177</v>
      </c>
      <c r="N64" s="70">
        <v>683.5</v>
      </c>
      <c r="O64" s="70">
        <v>4205</v>
      </c>
      <c r="P64" s="70"/>
      <c r="Q64" s="60">
        <f>N64+O64+P64</f>
        <v>4888.5</v>
      </c>
      <c r="R64" s="98" t="s">
        <v>178</v>
      </c>
      <c r="S64" s="73">
        <v>650.59</v>
      </c>
      <c r="T64" s="73">
        <v>4171.7299999999996</v>
      </c>
      <c r="U64" s="87"/>
      <c r="V64" s="73">
        <f>S64+T64+U64</f>
        <v>4822.32</v>
      </c>
      <c r="W64" s="97" t="s">
        <v>176</v>
      </c>
      <c r="X64" s="62">
        <f t="shared" si="4"/>
        <v>791.08</v>
      </c>
      <c r="Y64" s="62">
        <f t="shared" si="5"/>
        <v>5220.3999999999996</v>
      </c>
      <c r="Z64" s="62">
        <f t="shared" si="6"/>
        <v>0</v>
      </c>
      <c r="AA64" s="62">
        <f t="shared" si="7"/>
        <v>6011.48</v>
      </c>
      <c r="AB64" s="94" t="s">
        <v>178</v>
      </c>
      <c r="AC64" s="70">
        <v>553.88</v>
      </c>
      <c r="AD64" s="70">
        <v>3402.2</v>
      </c>
      <c r="AE64" s="70"/>
      <c r="AF64" s="60">
        <f>AC64+AD64+AE64</f>
        <v>3956.08</v>
      </c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4"/>
      <c r="BD64" s="185"/>
      <c r="BE64" s="185"/>
      <c r="BF64" s="185"/>
      <c r="BH64" s="100"/>
      <c r="BI64" s="99"/>
    </row>
    <row r="65" spans="1:61" ht="22.5" x14ac:dyDescent="0.25">
      <c r="A65" s="111">
        <v>4111201</v>
      </c>
      <c r="B65" s="16" t="s">
        <v>90</v>
      </c>
      <c r="C65" s="5"/>
      <c r="D65" s="67"/>
      <c r="E65" s="67"/>
      <c r="F65" s="67"/>
      <c r="G65" s="59">
        <f t="shared" ref="G65:G70" si="33">D65+E65+F65</f>
        <v>0</v>
      </c>
      <c r="H65" s="97" t="s">
        <v>179</v>
      </c>
      <c r="I65" s="70">
        <v>100</v>
      </c>
      <c r="J65" s="70">
        <v>700</v>
      </c>
      <c r="K65" s="70"/>
      <c r="L65" s="60">
        <f t="shared" ref="L65:L70" si="34">I65+J65+K65</f>
        <v>800</v>
      </c>
      <c r="M65" s="97" t="s">
        <v>179</v>
      </c>
      <c r="N65" s="70">
        <v>65</v>
      </c>
      <c r="O65" s="70">
        <v>400</v>
      </c>
      <c r="P65" s="70"/>
      <c r="Q65" s="60">
        <f t="shared" ref="Q65:Q70" si="35">N65+O65+P65</f>
        <v>465</v>
      </c>
      <c r="R65" s="98" t="s">
        <v>180</v>
      </c>
      <c r="S65" s="73">
        <v>64.36</v>
      </c>
      <c r="T65" s="73">
        <v>390.68</v>
      </c>
      <c r="U65" s="73"/>
      <c r="V65" s="73">
        <f t="shared" ref="V65:V70" si="36">S65+T65+U65</f>
        <v>455.04</v>
      </c>
      <c r="W65" s="5"/>
      <c r="X65" s="62">
        <f t="shared" si="4"/>
        <v>64.36</v>
      </c>
      <c r="Y65" s="62">
        <f t="shared" si="5"/>
        <v>390.68</v>
      </c>
      <c r="Z65" s="62">
        <f t="shared" si="6"/>
        <v>0</v>
      </c>
      <c r="AA65" s="62">
        <f t="shared" si="7"/>
        <v>455.04</v>
      </c>
      <c r="AB65" s="93" t="s">
        <v>180</v>
      </c>
      <c r="AC65" s="70">
        <v>126.11</v>
      </c>
      <c r="AD65" s="70">
        <v>774.62</v>
      </c>
      <c r="AE65" s="70"/>
      <c r="AF65" s="60">
        <f t="shared" ref="AF65:AF70" si="37">AC65+AD65+AE65</f>
        <v>900.73</v>
      </c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4"/>
      <c r="BD65" s="185"/>
      <c r="BE65" s="185"/>
      <c r="BF65" s="185"/>
      <c r="BH65" s="100"/>
      <c r="BI65" s="99"/>
    </row>
    <row r="66" spans="1:61" ht="33.75" x14ac:dyDescent="0.25">
      <c r="A66" s="111">
        <v>4111201</v>
      </c>
      <c r="B66" s="16" t="s">
        <v>91</v>
      </c>
      <c r="C66" s="5"/>
      <c r="D66" s="67"/>
      <c r="E66" s="67"/>
      <c r="F66" s="67"/>
      <c r="G66" s="59">
        <f t="shared" si="33"/>
        <v>0</v>
      </c>
      <c r="H66" s="97" t="s">
        <v>181</v>
      </c>
      <c r="I66" s="70">
        <v>90</v>
      </c>
      <c r="J66" s="70">
        <v>610</v>
      </c>
      <c r="K66" s="70"/>
      <c r="L66" s="60">
        <f t="shared" si="34"/>
        <v>700</v>
      </c>
      <c r="M66" s="97" t="s">
        <v>181</v>
      </c>
      <c r="N66" s="70">
        <v>65</v>
      </c>
      <c r="O66" s="70">
        <v>400</v>
      </c>
      <c r="P66" s="70"/>
      <c r="Q66" s="60">
        <f t="shared" si="35"/>
        <v>465</v>
      </c>
      <c r="R66" s="98" t="s">
        <v>182</v>
      </c>
      <c r="S66" s="73">
        <v>63.49</v>
      </c>
      <c r="T66" s="73">
        <v>388.97</v>
      </c>
      <c r="U66" s="73"/>
      <c r="V66" s="73">
        <f t="shared" si="36"/>
        <v>452.46000000000004</v>
      </c>
      <c r="W66" s="5"/>
      <c r="X66" s="62">
        <f t="shared" si="4"/>
        <v>63.49</v>
      </c>
      <c r="Y66" s="62">
        <f t="shared" si="5"/>
        <v>388.97</v>
      </c>
      <c r="Z66" s="62">
        <f t="shared" si="6"/>
        <v>0</v>
      </c>
      <c r="AA66" s="62">
        <f t="shared" si="7"/>
        <v>452.46000000000004</v>
      </c>
      <c r="AB66" s="93" t="s">
        <v>182</v>
      </c>
      <c r="AC66" s="70">
        <v>127.86</v>
      </c>
      <c r="AD66" s="70">
        <v>785.4</v>
      </c>
      <c r="AE66" s="70"/>
      <c r="AF66" s="60">
        <f t="shared" si="37"/>
        <v>913.26</v>
      </c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4"/>
      <c r="BD66" s="185"/>
      <c r="BE66" s="185"/>
      <c r="BF66" s="185"/>
      <c r="BH66" s="100"/>
      <c r="BI66" s="99"/>
    </row>
    <row r="67" spans="1:61" ht="33.75" x14ac:dyDescent="0.25">
      <c r="A67" s="111">
        <v>4111201</v>
      </c>
      <c r="B67" s="16" t="s">
        <v>92</v>
      </c>
      <c r="C67" s="5"/>
      <c r="D67" s="67"/>
      <c r="E67" s="67"/>
      <c r="F67" s="67"/>
      <c r="G67" s="59">
        <f t="shared" si="33"/>
        <v>0</v>
      </c>
      <c r="H67" s="97" t="s">
        <v>183</v>
      </c>
      <c r="I67" s="70">
        <v>75</v>
      </c>
      <c r="J67" s="70">
        <v>525</v>
      </c>
      <c r="K67" s="70"/>
      <c r="L67" s="60">
        <f t="shared" si="34"/>
        <v>600</v>
      </c>
      <c r="M67" s="97" t="s">
        <v>183</v>
      </c>
      <c r="N67" s="70">
        <v>50</v>
      </c>
      <c r="O67" s="70">
        <v>300</v>
      </c>
      <c r="P67" s="70"/>
      <c r="Q67" s="60">
        <f t="shared" si="35"/>
        <v>350</v>
      </c>
      <c r="R67" s="98" t="s">
        <v>184</v>
      </c>
      <c r="S67" s="73">
        <v>48.84</v>
      </c>
      <c r="T67" s="73">
        <v>293.01</v>
      </c>
      <c r="U67" s="73"/>
      <c r="V67" s="73">
        <f t="shared" si="36"/>
        <v>341.85</v>
      </c>
      <c r="W67" s="5"/>
      <c r="X67" s="62">
        <f t="shared" si="4"/>
        <v>48.84</v>
      </c>
      <c r="Y67" s="62">
        <f t="shared" si="5"/>
        <v>293.01</v>
      </c>
      <c r="Z67" s="62">
        <f t="shared" si="6"/>
        <v>0</v>
      </c>
      <c r="AA67" s="62">
        <f t="shared" si="7"/>
        <v>341.85</v>
      </c>
      <c r="AB67" s="93" t="s">
        <v>184</v>
      </c>
      <c r="AC67" s="70">
        <v>92.06</v>
      </c>
      <c r="AD67" s="70">
        <v>565.49</v>
      </c>
      <c r="AE67" s="70"/>
      <c r="AF67" s="60">
        <f t="shared" si="37"/>
        <v>657.55</v>
      </c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4"/>
      <c r="BD67" s="185"/>
      <c r="BE67" s="185"/>
      <c r="BF67" s="185"/>
      <c r="BG67" s="100"/>
      <c r="BH67" s="100"/>
      <c r="BI67" s="99"/>
    </row>
    <row r="68" spans="1:61" ht="33.75" x14ac:dyDescent="0.25">
      <c r="A68" s="111">
        <v>4111201</v>
      </c>
      <c r="B68" s="9" t="s">
        <v>93</v>
      </c>
      <c r="C68" s="97" t="s">
        <v>185</v>
      </c>
      <c r="D68" s="70">
        <v>510.43</v>
      </c>
      <c r="E68" s="70">
        <v>3736.48</v>
      </c>
      <c r="F68" s="70">
        <v>0</v>
      </c>
      <c r="G68" s="59">
        <f t="shared" si="33"/>
        <v>4246.91</v>
      </c>
      <c r="H68" s="97" t="s">
        <v>186</v>
      </c>
      <c r="I68" s="70">
        <v>370</v>
      </c>
      <c r="J68" s="70">
        <v>2455</v>
      </c>
      <c r="K68" s="70"/>
      <c r="L68" s="60">
        <f t="shared" si="34"/>
        <v>2825</v>
      </c>
      <c r="M68" s="97" t="s">
        <v>186</v>
      </c>
      <c r="N68" s="70">
        <v>275</v>
      </c>
      <c r="O68" s="70">
        <v>1650</v>
      </c>
      <c r="P68" s="70"/>
      <c r="Q68" s="60">
        <f t="shared" si="35"/>
        <v>1925</v>
      </c>
      <c r="R68" s="98" t="s">
        <v>185</v>
      </c>
      <c r="S68" s="73">
        <v>268.58999999999997</v>
      </c>
      <c r="T68" s="73">
        <v>1611.56</v>
      </c>
      <c r="U68" s="73"/>
      <c r="V68" s="73">
        <f t="shared" si="36"/>
        <v>1880.1499999999999</v>
      </c>
      <c r="W68" s="97" t="s">
        <v>185</v>
      </c>
      <c r="X68" s="62">
        <f t="shared" si="4"/>
        <v>779.02</v>
      </c>
      <c r="Y68" s="62">
        <f t="shared" si="5"/>
        <v>5348.04</v>
      </c>
      <c r="Z68" s="62">
        <f t="shared" si="6"/>
        <v>0</v>
      </c>
      <c r="AA68" s="62">
        <f t="shared" si="7"/>
        <v>6127.0599999999995</v>
      </c>
      <c r="AB68" s="94" t="s">
        <v>185</v>
      </c>
      <c r="AC68" s="70">
        <v>688.04</v>
      </c>
      <c r="AD68" s="70">
        <v>4226.2700000000004</v>
      </c>
      <c r="AE68" s="70"/>
      <c r="AF68" s="60">
        <f t="shared" si="37"/>
        <v>4914.3100000000004</v>
      </c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4"/>
      <c r="BD68" s="185"/>
      <c r="BE68" s="185"/>
      <c r="BF68" s="185"/>
      <c r="BH68" s="101"/>
      <c r="BI68" s="99"/>
    </row>
    <row r="69" spans="1:61" ht="18" x14ac:dyDescent="0.25">
      <c r="A69" s="111">
        <v>4111201</v>
      </c>
      <c r="B69" s="9" t="s">
        <v>94</v>
      </c>
      <c r="C69" s="5"/>
      <c r="D69" s="67"/>
      <c r="E69" s="67"/>
      <c r="F69" s="67"/>
      <c r="G69" s="59">
        <f t="shared" si="33"/>
        <v>0</v>
      </c>
      <c r="H69" s="97" t="s">
        <v>187</v>
      </c>
      <c r="I69" s="70">
        <v>24.98</v>
      </c>
      <c r="J69" s="70">
        <v>153.47999999999999</v>
      </c>
      <c r="K69" s="70"/>
      <c r="L69" s="60">
        <f t="shared" si="34"/>
        <v>178.45999999999998</v>
      </c>
      <c r="M69" s="97" t="s">
        <v>187</v>
      </c>
      <c r="N69" s="70">
        <v>10</v>
      </c>
      <c r="O69" s="70">
        <v>65</v>
      </c>
      <c r="P69" s="70"/>
      <c r="Q69" s="60">
        <f t="shared" si="35"/>
        <v>75</v>
      </c>
      <c r="R69" s="98" t="s">
        <v>188</v>
      </c>
      <c r="S69" s="73">
        <v>9.77</v>
      </c>
      <c r="T69" s="73">
        <v>63.49</v>
      </c>
      <c r="U69" s="73"/>
      <c r="V69" s="73">
        <f t="shared" si="36"/>
        <v>73.260000000000005</v>
      </c>
      <c r="W69" s="5"/>
      <c r="X69" s="62">
        <f t="shared" si="4"/>
        <v>9.77</v>
      </c>
      <c r="Y69" s="62">
        <f t="shared" si="5"/>
        <v>63.49</v>
      </c>
      <c r="Z69" s="62">
        <f t="shared" si="6"/>
        <v>0</v>
      </c>
      <c r="AA69" s="62">
        <f t="shared" si="7"/>
        <v>73.260000000000005</v>
      </c>
      <c r="AB69" s="93" t="s">
        <v>188</v>
      </c>
      <c r="AC69" s="70">
        <v>0</v>
      </c>
      <c r="AD69" s="70">
        <v>0</v>
      </c>
      <c r="AE69" s="70"/>
      <c r="AF69" s="60">
        <f t="shared" si="37"/>
        <v>0</v>
      </c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4"/>
      <c r="BD69" s="185"/>
      <c r="BE69" s="185"/>
      <c r="BF69" s="185"/>
    </row>
    <row r="70" spans="1:61" ht="15" customHeight="1" x14ac:dyDescent="0.25">
      <c r="A70" s="111">
        <v>4111201</v>
      </c>
      <c r="B70" s="9" t="s">
        <v>95</v>
      </c>
      <c r="C70" s="5"/>
      <c r="D70" s="67"/>
      <c r="E70" s="67"/>
      <c r="F70" s="67"/>
      <c r="G70" s="59">
        <f t="shared" si="33"/>
        <v>0</v>
      </c>
      <c r="H70" s="97" t="s">
        <v>189</v>
      </c>
      <c r="I70" s="70">
        <v>11</v>
      </c>
      <c r="J70" s="70">
        <v>75</v>
      </c>
      <c r="K70" s="70"/>
      <c r="L70" s="60">
        <f t="shared" si="34"/>
        <v>86</v>
      </c>
      <c r="M70" s="97" t="s">
        <v>189</v>
      </c>
      <c r="N70" s="70">
        <v>11</v>
      </c>
      <c r="O70" s="70">
        <v>75</v>
      </c>
      <c r="P70" s="70"/>
      <c r="Q70" s="60">
        <f t="shared" si="35"/>
        <v>86</v>
      </c>
      <c r="R70" s="72"/>
      <c r="S70" s="73">
        <v>5.47</v>
      </c>
      <c r="T70" s="73">
        <v>36.619999999999997</v>
      </c>
      <c r="U70" s="73"/>
      <c r="V70" s="73">
        <f t="shared" si="36"/>
        <v>42.089999999999996</v>
      </c>
      <c r="W70" s="5"/>
      <c r="X70" s="62">
        <f t="shared" ref="X70" si="38">S70+D70</f>
        <v>5.47</v>
      </c>
      <c r="Y70" s="62">
        <f t="shared" ref="Y70" si="39">T70+E70</f>
        <v>36.619999999999997</v>
      </c>
      <c r="Z70" s="62">
        <f t="shared" ref="Z70" si="40">U70+F70</f>
        <v>0</v>
      </c>
      <c r="AA70" s="62">
        <f t="shared" ref="AA70" si="41">V70+G70</f>
        <v>42.089999999999996</v>
      </c>
      <c r="AB70" s="93"/>
      <c r="AC70" s="70">
        <v>44.54</v>
      </c>
      <c r="AD70" s="70">
        <v>273.60000000000002</v>
      </c>
      <c r="AE70" s="70"/>
      <c r="AF70" s="60">
        <f t="shared" si="37"/>
        <v>318.14000000000004</v>
      </c>
      <c r="AG70" s="63"/>
      <c r="AH70" s="63">
        <f>SUM(AC61:AC70)</f>
        <v>2835.9799999999996</v>
      </c>
      <c r="AI70" s="63">
        <f>SUM(AD61:AD70)</f>
        <v>17420</v>
      </c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4"/>
      <c r="BD70" s="185"/>
      <c r="BE70" s="185"/>
      <c r="BF70" s="185"/>
    </row>
    <row r="71" spans="1:61" x14ac:dyDescent="0.25">
      <c r="G71" s="155">
        <f>SUM(G5:G70)</f>
        <v>27917.48</v>
      </c>
      <c r="I71" s="58"/>
      <c r="N71" s="58"/>
      <c r="R71" s="52"/>
      <c r="S71" s="102" t="e">
        <f>#REF!/#REF!</f>
        <v>#REF!</v>
      </c>
      <c r="T71" s="102" t="e">
        <f>#REF!/#REF!</f>
        <v>#REF!</v>
      </c>
      <c r="U71" s="102" t="e">
        <f>#REF!/#REF!</f>
        <v>#REF!</v>
      </c>
      <c r="V71" s="156">
        <f>SUM(V5:V70)</f>
        <v>17643.099999999999</v>
      </c>
      <c r="X71" s="157">
        <f>SUM(X5:X70)</f>
        <v>21125.030000000006</v>
      </c>
      <c r="Y71" s="157">
        <f>SUM(Y5:Y70)</f>
        <v>19267.939999999999</v>
      </c>
      <c r="Z71" s="157">
        <f>SUM(Z5:Z70)</f>
        <v>5168.01</v>
      </c>
      <c r="AA71" s="157">
        <f>SUM(AA5:AA70)</f>
        <v>45560.579999999987</v>
      </c>
      <c r="AC71" s="157">
        <f>SUM(AC5:AC70)</f>
        <v>6000</v>
      </c>
      <c r="AD71" s="157">
        <f>SUM(AD5:AD70)</f>
        <v>18500</v>
      </c>
      <c r="AE71" s="157">
        <f>SUM(AE5:AE70)</f>
        <v>500</v>
      </c>
      <c r="AF71" s="157">
        <f>SUM(AF5:AF70)</f>
        <v>25000</v>
      </c>
    </row>
    <row r="72" spans="1:61" x14ac:dyDescent="0.25">
      <c r="U72" s="104" t="e">
        <f>#REF!+#REF!</f>
        <v>#REF!</v>
      </c>
      <c r="AF72" s="105" t="e">
        <f>25000-#REF!</f>
        <v>#REF!</v>
      </c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D72" s="105" t="e">
        <f>#REF!+#REF!</f>
        <v>#REF!</v>
      </c>
    </row>
    <row r="73" spans="1:61" x14ac:dyDescent="0.25">
      <c r="U73" s="104" t="e">
        <f>U72+#REF!</f>
        <v>#REF!</v>
      </c>
      <c r="AF73" s="19">
        <v>255.57</v>
      </c>
    </row>
    <row r="74" spans="1:61" x14ac:dyDescent="0.25">
      <c r="U74" s="103" t="s">
        <v>190</v>
      </c>
      <c r="V74" s="106">
        <f>SUM(V61:V70)</f>
        <v>11260.500000000002</v>
      </c>
      <c r="AF74" s="105" t="e">
        <f>SUM(AF72:AF73)</f>
        <v>#REF!</v>
      </c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</row>
    <row r="75" spans="1:61" x14ac:dyDescent="0.25">
      <c r="R75" s="103">
        <v>176.43</v>
      </c>
    </row>
    <row r="76" spans="1:61" x14ac:dyDescent="0.25"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>
        <v>112.6</v>
      </c>
      <c r="S76" s="19"/>
      <c r="T76" s="19"/>
      <c r="U76" s="19"/>
      <c r="V76" s="19"/>
      <c r="W76" s="19"/>
      <c r="X76" s="19"/>
    </row>
    <row r="77" spans="1:61" x14ac:dyDescent="0.25"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>
        <v>10.32</v>
      </c>
      <c r="S77" s="19"/>
      <c r="T77" s="19"/>
      <c r="U77" s="19"/>
      <c r="V77" s="19"/>
      <c r="W77" s="19"/>
      <c r="X77" s="19"/>
    </row>
    <row r="78" spans="1:61" x14ac:dyDescent="0.25"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03">
        <v>38.799999999999997</v>
      </c>
      <c r="S78" s="19"/>
      <c r="T78" s="19"/>
      <c r="U78" s="19"/>
      <c r="V78" s="19"/>
      <c r="W78" s="19"/>
      <c r="X78" s="19"/>
    </row>
    <row r="79" spans="1:61" x14ac:dyDescent="0.25"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03">
        <v>0.15540000000000001</v>
      </c>
      <c r="S79" s="19"/>
      <c r="T79" s="19"/>
      <c r="U79" s="19"/>
      <c r="V79" s="19"/>
      <c r="W79" s="19"/>
      <c r="X79" s="19"/>
    </row>
    <row r="80" spans="1:61" x14ac:dyDescent="0.25"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03">
        <v>2.5</v>
      </c>
      <c r="S80" s="19"/>
      <c r="T80" s="19"/>
      <c r="U80" s="19"/>
      <c r="V80" s="19"/>
      <c r="W80" s="19"/>
      <c r="X80" s="19"/>
    </row>
    <row r="81" spans="4:24" x14ac:dyDescent="0.25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03">
        <v>6.86</v>
      </c>
      <c r="S81" s="19"/>
      <c r="T81" s="19"/>
      <c r="U81" s="19"/>
      <c r="V81" s="19"/>
      <c r="W81" s="19"/>
      <c r="X81" s="19"/>
    </row>
    <row r="82" spans="4:24" x14ac:dyDescent="0.25"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>
        <f>SUM(R76:R81)</f>
        <v>171.23539999999997</v>
      </c>
      <c r="S82" s="19"/>
      <c r="T82" s="19"/>
      <c r="U82" s="19"/>
      <c r="V82" s="19"/>
      <c r="W82" s="19"/>
      <c r="X82" s="19"/>
    </row>
    <row r="83" spans="4:24" x14ac:dyDescent="0.25"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>
        <f>R75-R82</f>
        <v>5.1946000000000367</v>
      </c>
      <c r="S83" s="19"/>
      <c r="T83" s="19"/>
      <c r="U83" s="19"/>
      <c r="V83" s="19"/>
      <c r="W83" s="19"/>
      <c r="X83" s="19"/>
    </row>
    <row r="84" spans="4:24" x14ac:dyDescent="0.25"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4:24" x14ac:dyDescent="0.25"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4:24" x14ac:dyDescent="0.25"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4:24" x14ac:dyDescent="0.25"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4:24" x14ac:dyDescent="0.25"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4:24" x14ac:dyDescent="0.25"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4:24" x14ac:dyDescent="0.25"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4:24" x14ac:dyDescent="0.25"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4:24" x14ac:dyDescent="0.25"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4:24" x14ac:dyDescent="0.25"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</sheetData>
  <mergeCells count="49">
    <mergeCell ref="BF61:BF70"/>
    <mergeCell ref="D3:G3"/>
    <mergeCell ref="C3:C4"/>
    <mergeCell ref="I3:L3"/>
    <mergeCell ref="H3:H4"/>
    <mergeCell ref="BD54:BD57"/>
    <mergeCell ref="BE54:BE57"/>
    <mergeCell ref="BD58:BD59"/>
    <mergeCell ref="BE58:BE59"/>
    <mergeCell ref="BD61:BD70"/>
    <mergeCell ref="BE61:BE70"/>
    <mergeCell ref="BE46:BE47"/>
    <mergeCell ref="BD49:BD50"/>
    <mergeCell ref="BE49:BE50"/>
    <mergeCell ref="BD51:BD53"/>
    <mergeCell ref="BE51:BE53"/>
    <mergeCell ref="BD46:BD47"/>
    <mergeCell ref="BD30:BD32"/>
    <mergeCell ref="BE30:BE32"/>
    <mergeCell ref="BD36:BD45"/>
    <mergeCell ref="BE36:BE45"/>
    <mergeCell ref="BD17:BD18"/>
    <mergeCell ref="BE17:BE18"/>
    <mergeCell ref="BD24:BD26"/>
    <mergeCell ref="BE24:BE26"/>
    <mergeCell ref="BF24:BF26"/>
    <mergeCell ref="BD5:BD7"/>
    <mergeCell ref="BE5:BE7"/>
    <mergeCell ref="BD11:BD13"/>
    <mergeCell ref="BE11:BE13"/>
    <mergeCell ref="BD15:BD16"/>
    <mergeCell ref="BE15:BE16"/>
    <mergeCell ref="AC3:AF3"/>
    <mergeCell ref="R2:V2"/>
    <mergeCell ref="W2:AA2"/>
    <mergeCell ref="AB2:AF2"/>
    <mergeCell ref="BD2:BE2"/>
    <mergeCell ref="R3:R4"/>
    <mergeCell ref="S3:V3"/>
    <mergeCell ref="W3:W4"/>
    <mergeCell ref="X3:AA3"/>
    <mergeCell ref="AB3:AB4"/>
    <mergeCell ref="A2:A4"/>
    <mergeCell ref="B2:B4"/>
    <mergeCell ref="C2:G2"/>
    <mergeCell ref="H2:L2"/>
    <mergeCell ref="M2:Q2"/>
    <mergeCell ref="N3:Q3"/>
    <mergeCell ref="M3:M4"/>
  </mergeCells>
  <pageMargins left="0.15" right="0.1" top="0.2" bottom="0.1" header="0.3" footer="0.3"/>
  <pageSetup paperSize="8" scale="62" orientation="landscape" r:id="rId1"/>
  <colBreaks count="2" manualBreakCount="2">
    <brk id="12" max="1048575" man="1"/>
    <brk id="2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58" zoomScaleNormal="100" zoomScaleSheetLayoutView="115" workbookViewId="0">
      <selection activeCell="G1" sqref="G1"/>
    </sheetView>
  </sheetViews>
  <sheetFormatPr defaultColWidth="9.140625" defaultRowHeight="15" x14ac:dyDescent="0.25"/>
  <cols>
    <col min="1" max="1" width="8.7109375" style="24" customWidth="1"/>
    <col min="2" max="2" width="56.140625" style="19" customWidth="1"/>
    <col min="3" max="3" width="9.5703125" style="19" customWidth="1"/>
    <col min="4" max="4" width="9" style="19" customWidth="1"/>
    <col min="5" max="5" width="18" style="19" customWidth="1"/>
    <col min="6" max="6" width="11.7109375" style="19" customWidth="1"/>
    <col min="7" max="7" width="9.140625" style="19"/>
    <col min="8" max="8" width="11.5703125" style="19" customWidth="1"/>
    <col min="9" max="9" width="9.140625" style="19"/>
    <col min="10" max="11" width="9.140625" style="121"/>
    <col min="12" max="16384" width="9.140625" style="19"/>
  </cols>
  <sheetData>
    <row r="1" spans="1:11" ht="17.25" customHeight="1" x14ac:dyDescent="0.25">
      <c r="A1" s="23" t="s">
        <v>100</v>
      </c>
      <c r="B1" s="19" t="s">
        <v>101</v>
      </c>
      <c r="C1" s="24" t="s">
        <v>98</v>
      </c>
      <c r="D1" s="24" t="s">
        <v>96</v>
      </c>
      <c r="E1" s="24" t="s">
        <v>97</v>
      </c>
      <c r="F1" s="24" t="s">
        <v>99</v>
      </c>
      <c r="G1" s="24" t="s">
        <v>134</v>
      </c>
      <c r="H1" s="25" t="s">
        <v>191</v>
      </c>
      <c r="I1" s="24" t="s">
        <v>196</v>
      </c>
    </row>
    <row r="2" spans="1:11" s="21" customFormat="1" ht="13.5" customHeight="1" x14ac:dyDescent="0.25">
      <c r="A2" s="110">
        <v>3111302</v>
      </c>
      <c r="B2" s="1" t="s">
        <v>36</v>
      </c>
      <c r="C2" s="3">
        <v>10</v>
      </c>
      <c r="D2" s="3"/>
      <c r="E2" s="4"/>
      <c r="F2" s="3">
        <f>C2+D2+E2</f>
        <v>10</v>
      </c>
      <c r="G2" s="114" t="s">
        <v>103</v>
      </c>
      <c r="H2" s="114" t="s">
        <v>103</v>
      </c>
      <c r="I2" s="114">
        <f>(F2/5991.81)*10</f>
        <v>1.6689447762862974E-2</v>
      </c>
      <c r="J2" s="148"/>
      <c r="K2" s="148">
        <f>ROUND(I2,2)</f>
        <v>0.02</v>
      </c>
    </row>
    <row r="3" spans="1:11" s="21" customFormat="1" ht="13.5" customHeight="1" x14ac:dyDescent="0.25">
      <c r="A3" s="110">
        <v>3111327</v>
      </c>
      <c r="B3" s="1" t="s">
        <v>37</v>
      </c>
      <c r="C3" s="3">
        <v>10</v>
      </c>
      <c r="D3" s="3"/>
      <c r="E3" s="4"/>
      <c r="F3" s="3">
        <f t="shared" ref="F3:F66" si="0">C3+D3+E3</f>
        <v>10</v>
      </c>
      <c r="G3" s="114" t="s">
        <v>103</v>
      </c>
      <c r="H3" s="114" t="s">
        <v>103</v>
      </c>
      <c r="I3" s="114">
        <f t="shared" ref="I3:I19" si="1">(F3/5991.81)*10</f>
        <v>1.6689447762862974E-2</v>
      </c>
      <c r="J3" s="148"/>
      <c r="K3" s="148">
        <f t="shared" ref="K3:K21" si="2">ROUND(I3,2)</f>
        <v>0.02</v>
      </c>
    </row>
    <row r="4" spans="1:11" s="21" customFormat="1" ht="13.5" customHeight="1" x14ac:dyDescent="0.25">
      <c r="A4" s="110">
        <v>3111338</v>
      </c>
      <c r="B4" s="1" t="s">
        <v>38</v>
      </c>
      <c r="C4" s="3">
        <v>140</v>
      </c>
      <c r="D4" s="3"/>
      <c r="E4" s="4"/>
      <c r="F4" s="3">
        <f t="shared" si="0"/>
        <v>140</v>
      </c>
      <c r="G4" s="114" t="s">
        <v>103</v>
      </c>
      <c r="H4" s="114" t="s">
        <v>103</v>
      </c>
      <c r="I4" s="114">
        <f t="shared" si="1"/>
        <v>0.2336522686800816</v>
      </c>
      <c r="J4" s="148"/>
      <c r="K4" s="148">
        <f t="shared" si="2"/>
        <v>0.23</v>
      </c>
    </row>
    <row r="5" spans="1:11" s="21" customFormat="1" ht="13.5" customHeight="1" x14ac:dyDescent="0.25">
      <c r="A5" s="110">
        <v>3241101</v>
      </c>
      <c r="B5" s="7" t="s">
        <v>39</v>
      </c>
      <c r="C5" s="3">
        <v>100</v>
      </c>
      <c r="D5" s="3"/>
      <c r="E5" s="4"/>
      <c r="F5" s="3">
        <f t="shared" si="0"/>
        <v>100</v>
      </c>
      <c r="G5" s="114" t="s">
        <v>104</v>
      </c>
      <c r="H5" s="114" t="s">
        <v>104</v>
      </c>
      <c r="I5" s="114">
        <f t="shared" si="1"/>
        <v>0.16689447762862974</v>
      </c>
      <c r="J5" s="148"/>
      <c r="K5" s="148">
        <f t="shared" si="2"/>
        <v>0.17</v>
      </c>
    </row>
    <row r="6" spans="1:11" s="21" customFormat="1" ht="22.5" customHeight="1" x14ac:dyDescent="0.25">
      <c r="A6" s="110">
        <v>3211129</v>
      </c>
      <c r="B6" s="8" t="s">
        <v>40</v>
      </c>
      <c r="C6" s="3">
        <v>245</v>
      </c>
      <c r="D6" s="3"/>
      <c r="E6" s="4"/>
      <c r="F6" s="3">
        <f t="shared" si="0"/>
        <v>245</v>
      </c>
      <c r="G6" s="114" t="s">
        <v>105</v>
      </c>
      <c r="H6" s="114" t="s">
        <v>105</v>
      </c>
      <c r="I6" s="114">
        <f t="shared" si="1"/>
        <v>0.40889147019014283</v>
      </c>
      <c r="J6" s="148"/>
      <c r="K6" s="148">
        <f t="shared" si="2"/>
        <v>0.41</v>
      </c>
    </row>
    <row r="7" spans="1:11" s="21" customFormat="1" ht="24.75" customHeight="1" x14ac:dyDescent="0.25">
      <c r="A7" s="110">
        <v>3821103</v>
      </c>
      <c r="B7" s="9" t="s">
        <v>41</v>
      </c>
      <c r="C7" s="3">
        <v>2596.27</v>
      </c>
      <c r="D7" s="3"/>
      <c r="E7" s="4"/>
      <c r="F7" s="3">
        <f t="shared" si="0"/>
        <v>2596.27</v>
      </c>
      <c r="G7" s="114" t="s">
        <v>106</v>
      </c>
      <c r="H7" s="114" t="s">
        <v>106</v>
      </c>
      <c r="I7" s="114">
        <f t="shared" si="1"/>
        <v>4.3330312543288247</v>
      </c>
      <c r="J7" s="148"/>
      <c r="K7" s="148">
        <f t="shared" si="2"/>
        <v>4.33</v>
      </c>
    </row>
    <row r="8" spans="1:11" s="21" customFormat="1" ht="13.5" customHeight="1" x14ac:dyDescent="0.25">
      <c r="A8" s="110">
        <v>3211119</v>
      </c>
      <c r="B8" s="8" t="s">
        <v>42</v>
      </c>
      <c r="C8" s="3">
        <v>25</v>
      </c>
      <c r="D8" s="3"/>
      <c r="E8" s="4"/>
      <c r="F8" s="3">
        <f t="shared" si="0"/>
        <v>25</v>
      </c>
      <c r="G8" s="114" t="s">
        <v>107</v>
      </c>
      <c r="H8" s="114" t="s">
        <v>107</v>
      </c>
      <c r="I8" s="114">
        <f t="shared" si="1"/>
        <v>4.1723619407157436E-2</v>
      </c>
      <c r="J8" s="148"/>
      <c r="K8" s="148">
        <f t="shared" si="2"/>
        <v>0.04</v>
      </c>
    </row>
    <row r="9" spans="1:11" s="21" customFormat="1" ht="13.5" customHeight="1" x14ac:dyDescent="0.25">
      <c r="A9" s="110">
        <v>3211120</v>
      </c>
      <c r="B9" s="7" t="s">
        <v>43</v>
      </c>
      <c r="C9" s="3">
        <v>25</v>
      </c>
      <c r="D9" s="3"/>
      <c r="E9" s="4"/>
      <c r="F9" s="3">
        <f t="shared" si="0"/>
        <v>25</v>
      </c>
      <c r="G9" s="114" t="s">
        <v>107</v>
      </c>
      <c r="H9" s="114" t="s">
        <v>107</v>
      </c>
      <c r="I9" s="114">
        <f t="shared" si="1"/>
        <v>4.1723619407157436E-2</v>
      </c>
      <c r="J9" s="148"/>
      <c r="K9" s="148">
        <f t="shared" si="2"/>
        <v>0.04</v>
      </c>
    </row>
    <row r="10" spans="1:11" s="21" customFormat="1" ht="13.5" customHeight="1" x14ac:dyDescent="0.25">
      <c r="A10" s="110">
        <v>3211117</v>
      </c>
      <c r="B10" s="7" t="s">
        <v>44</v>
      </c>
      <c r="C10" s="3">
        <v>25</v>
      </c>
      <c r="D10" s="3"/>
      <c r="E10" s="4"/>
      <c r="F10" s="3">
        <f t="shared" si="0"/>
        <v>25</v>
      </c>
      <c r="G10" s="114" t="s">
        <v>107</v>
      </c>
      <c r="H10" s="114" t="s">
        <v>107</v>
      </c>
      <c r="I10" s="114">
        <f t="shared" si="1"/>
        <v>4.1723619407157436E-2</v>
      </c>
      <c r="J10" s="148"/>
      <c r="K10" s="148">
        <f t="shared" si="2"/>
        <v>0.04</v>
      </c>
    </row>
    <row r="11" spans="1:11" s="21" customFormat="1" x14ac:dyDescent="0.25">
      <c r="A11" s="110">
        <v>3221104</v>
      </c>
      <c r="B11" s="7" t="s">
        <v>45</v>
      </c>
      <c r="C11" s="3">
        <v>15</v>
      </c>
      <c r="D11" s="3"/>
      <c r="E11" s="4"/>
      <c r="F11" s="3">
        <f t="shared" si="0"/>
        <v>15</v>
      </c>
      <c r="G11" s="114" t="s">
        <v>108</v>
      </c>
      <c r="H11" s="114" t="s">
        <v>108</v>
      </c>
      <c r="I11" s="114">
        <f>(F11/5991.81)*10</f>
        <v>2.5034171644294462E-2</v>
      </c>
      <c r="J11" s="148"/>
      <c r="K11" s="148">
        <f t="shared" si="2"/>
        <v>0.03</v>
      </c>
    </row>
    <row r="12" spans="1:11" s="21" customFormat="1" x14ac:dyDescent="0.25">
      <c r="A12" s="110">
        <v>3211115</v>
      </c>
      <c r="B12" s="7" t="s">
        <v>46</v>
      </c>
      <c r="C12" s="3">
        <v>10</v>
      </c>
      <c r="D12" s="3"/>
      <c r="E12" s="4"/>
      <c r="F12" s="3">
        <f t="shared" si="0"/>
        <v>10</v>
      </c>
      <c r="G12" s="114" t="s">
        <v>109</v>
      </c>
      <c r="H12" s="114" t="s">
        <v>109</v>
      </c>
      <c r="I12" s="114">
        <f t="shared" si="1"/>
        <v>1.6689447762862974E-2</v>
      </c>
      <c r="J12" s="148"/>
      <c r="K12" s="148">
        <f t="shared" si="2"/>
        <v>0.02</v>
      </c>
    </row>
    <row r="13" spans="1:11" s="21" customFormat="1" x14ac:dyDescent="0.25">
      <c r="A13" s="110">
        <v>3211113</v>
      </c>
      <c r="B13" s="7" t="s">
        <v>47</v>
      </c>
      <c r="C13" s="3">
        <v>15</v>
      </c>
      <c r="D13" s="3"/>
      <c r="E13" s="4"/>
      <c r="F13" s="3">
        <f t="shared" si="0"/>
        <v>15</v>
      </c>
      <c r="G13" s="114" t="s">
        <v>109</v>
      </c>
      <c r="H13" s="114" t="s">
        <v>109</v>
      </c>
      <c r="I13" s="114">
        <f t="shared" si="1"/>
        <v>2.5034171644294462E-2</v>
      </c>
      <c r="J13" s="148"/>
      <c r="K13" s="148">
        <f t="shared" si="2"/>
        <v>0.03</v>
      </c>
    </row>
    <row r="14" spans="1:11" s="21" customFormat="1" x14ac:dyDescent="0.25">
      <c r="A14" s="110">
        <v>3243102</v>
      </c>
      <c r="B14" s="1" t="s">
        <v>48</v>
      </c>
      <c r="C14" s="3">
        <v>200</v>
      </c>
      <c r="D14" s="3"/>
      <c r="E14" s="4"/>
      <c r="F14" s="3">
        <f t="shared" si="0"/>
        <v>200</v>
      </c>
      <c r="G14" s="114" t="s">
        <v>110</v>
      </c>
      <c r="H14" s="114" t="s">
        <v>110</v>
      </c>
      <c r="I14" s="114">
        <f t="shared" si="1"/>
        <v>0.33378895525725949</v>
      </c>
      <c r="J14" s="148"/>
      <c r="K14" s="148">
        <f t="shared" si="2"/>
        <v>0.33</v>
      </c>
    </row>
    <row r="15" spans="1:11" s="21" customFormat="1" x14ac:dyDescent="0.25">
      <c r="A15" s="110">
        <v>3243101</v>
      </c>
      <c r="B15" s="1" t="s">
        <v>49</v>
      </c>
      <c r="C15" s="3">
        <v>150</v>
      </c>
      <c r="D15" s="3"/>
      <c r="E15" s="4"/>
      <c r="F15" s="3">
        <f t="shared" si="0"/>
        <v>150</v>
      </c>
      <c r="G15" s="114" t="s">
        <v>110</v>
      </c>
      <c r="H15" s="114" t="s">
        <v>110</v>
      </c>
      <c r="I15" s="114">
        <f t="shared" si="1"/>
        <v>0.25034171644294456</v>
      </c>
      <c r="J15" s="148"/>
      <c r="K15" s="148">
        <f t="shared" si="2"/>
        <v>0.25</v>
      </c>
    </row>
    <row r="16" spans="1:11" s="21" customFormat="1" x14ac:dyDescent="0.25">
      <c r="A16" s="110">
        <v>3221108</v>
      </c>
      <c r="B16" s="1" t="s">
        <v>50</v>
      </c>
      <c r="C16" s="3">
        <v>3</v>
      </c>
      <c r="D16" s="3"/>
      <c r="E16" s="4"/>
      <c r="F16" s="3">
        <f t="shared" si="0"/>
        <v>3</v>
      </c>
      <c r="G16" s="114" t="s">
        <v>111</v>
      </c>
      <c r="H16" s="114" t="s">
        <v>111</v>
      </c>
      <c r="I16" s="114">
        <f t="shared" si="1"/>
        <v>5.0068343288588914E-3</v>
      </c>
      <c r="J16" s="148"/>
      <c r="K16" s="148">
        <f t="shared" si="2"/>
        <v>0.01</v>
      </c>
    </row>
    <row r="17" spans="1:11" s="21" customFormat="1" x14ac:dyDescent="0.25">
      <c r="A17" s="110">
        <v>3255102</v>
      </c>
      <c r="B17" s="1" t="s">
        <v>9</v>
      </c>
      <c r="C17" s="3">
        <v>35</v>
      </c>
      <c r="D17" s="3"/>
      <c r="E17" s="4"/>
      <c r="F17" s="3">
        <f t="shared" si="0"/>
        <v>35</v>
      </c>
      <c r="G17" s="114" t="s">
        <v>112</v>
      </c>
      <c r="H17" s="114" t="s">
        <v>112</v>
      </c>
      <c r="I17" s="114">
        <f>(F17/5991.81)*10</f>
        <v>5.84130671700204E-2</v>
      </c>
      <c r="J17" s="148"/>
      <c r="K17" s="148">
        <f t="shared" si="2"/>
        <v>0.06</v>
      </c>
    </row>
    <row r="18" spans="1:11" s="21" customFormat="1" x14ac:dyDescent="0.25">
      <c r="A18" s="110">
        <v>3255104</v>
      </c>
      <c r="B18" s="1" t="s">
        <v>51</v>
      </c>
      <c r="C18" s="3">
        <v>150</v>
      </c>
      <c r="D18" s="3"/>
      <c r="E18" s="4"/>
      <c r="F18" s="3">
        <f t="shared" si="0"/>
        <v>150</v>
      </c>
      <c r="G18" s="114" t="s">
        <v>113</v>
      </c>
      <c r="H18" s="114" t="s">
        <v>113</v>
      </c>
      <c r="I18" s="114">
        <f t="shared" si="1"/>
        <v>0.25034171644294456</v>
      </c>
      <c r="J18" s="148"/>
      <c r="K18" s="148">
        <f>ROUND(I18,2)</f>
        <v>0.25</v>
      </c>
    </row>
    <row r="19" spans="1:11" s="21" customFormat="1" x14ac:dyDescent="0.25">
      <c r="A19" s="110">
        <v>3211127</v>
      </c>
      <c r="B19" s="1" t="s">
        <v>52</v>
      </c>
      <c r="C19" s="3">
        <v>2</v>
      </c>
      <c r="D19" s="3"/>
      <c r="E19" s="4"/>
      <c r="F19" s="3">
        <f t="shared" si="0"/>
        <v>2</v>
      </c>
      <c r="G19" s="114" t="s">
        <v>114</v>
      </c>
      <c r="H19" s="114" t="s">
        <v>114</v>
      </c>
      <c r="I19" s="114">
        <f t="shared" si="1"/>
        <v>3.3378895525725946E-3</v>
      </c>
      <c r="J19" s="148"/>
      <c r="K19" s="148">
        <f t="shared" si="2"/>
        <v>0</v>
      </c>
    </row>
    <row r="20" spans="1:11" s="21" customFormat="1" x14ac:dyDescent="0.25">
      <c r="A20" s="110">
        <v>3231201</v>
      </c>
      <c r="B20" s="1" t="s">
        <v>53</v>
      </c>
      <c r="C20" s="6"/>
      <c r="D20" s="6">
        <v>238.54</v>
      </c>
      <c r="E20" s="5"/>
      <c r="F20" s="6">
        <f t="shared" si="0"/>
        <v>238.54</v>
      </c>
      <c r="G20" s="114" t="s">
        <v>115</v>
      </c>
      <c r="H20" s="114" t="s">
        <v>115</v>
      </c>
      <c r="I20" s="114">
        <f>(F20/4491.97)*10</f>
        <v>0.53103649401042297</v>
      </c>
      <c r="J20" s="148"/>
      <c r="K20" s="148">
        <f t="shared" si="2"/>
        <v>0.53</v>
      </c>
    </row>
    <row r="21" spans="1:11" s="21" customFormat="1" ht="22.5" x14ac:dyDescent="0.25">
      <c r="A21" s="110">
        <v>3231201</v>
      </c>
      <c r="B21" s="9" t="s">
        <v>54</v>
      </c>
      <c r="C21" s="6">
        <v>47.81</v>
      </c>
      <c r="D21" s="6">
        <v>350.6</v>
      </c>
      <c r="E21" s="5"/>
      <c r="F21" s="6">
        <f t="shared" si="0"/>
        <v>398.41</v>
      </c>
      <c r="G21" s="114" t="s">
        <v>116</v>
      </c>
      <c r="H21" s="114" t="s">
        <v>116</v>
      </c>
      <c r="I21" s="114">
        <f t="shared" ref="I21:I23" si="3">(F21/4491.97)*10</f>
        <v>0.88693824758402218</v>
      </c>
      <c r="J21" s="148">
        <f>SUM(F20:F23)</f>
        <v>4491.9699999999993</v>
      </c>
      <c r="K21" s="148">
        <f t="shared" si="2"/>
        <v>0.89</v>
      </c>
    </row>
    <row r="22" spans="1:11" s="21" customFormat="1" ht="33.75" x14ac:dyDescent="0.25">
      <c r="A22" s="110">
        <v>3231201</v>
      </c>
      <c r="B22" s="9" t="s">
        <v>55</v>
      </c>
      <c r="C22" s="6">
        <v>304</v>
      </c>
      <c r="D22" s="6">
        <v>2229.34</v>
      </c>
      <c r="E22" s="5"/>
      <c r="F22" s="6">
        <f t="shared" si="0"/>
        <v>2533.34</v>
      </c>
      <c r="G22" s="114" t="s">
        <v>116</v>
      </c>
      <c r="H22" s="114" t="s">
        <v>116</v>
      </c>
      <c r="I22" s="114">
        <f t="shared" si="3"/>
        <v>5.6397081903930788</v>
      </c>
      <c r="J22" s="148"/>
      <c r="K22" s="148">
        <f>ROUND(I22,2)</f>
        <v>5.64</v>
      </c>
    </row>
    <row r="23" spans="1:11" s="21" customFormat="1" ht="78.75" customHeight="1" x14ac:dyDescent="0.25">
      <c r="A23" s="110">
        <v>3231201</v>
      </c>
      <c r="B23" s="9" t="s">
        <v>56</v>
      </c>
      <c r="C23" s="6">
        <v>158.6</v>
      </c>
      <c r="D23" s="6">
        <v>1163.08</v>
      </c>
      <c r="E23" s="5"/>
      <c r="F23" s="6">
        <f>C23+D23+E23</f>
        <v>1321.6799999999998</v>
      </c>
      <c r="G23" s="114" t="s">
        <v>116</v>
      </c>
      <c r="H23" s="114" t="s">
        <v>116</v>
      </c>
      <c r="I23" s="114">
        <f t="shared" si="3"/>
        <v>2.9423170680124748</v>
      </c>
      <c r="J23" s="148">
        <f>SUM(I20:I23)</f>
        <v>9.9999999999999982</v>
      </c>
      <c r="K23" s="148">
        <f>ROUND(I23,2)</f>
        <v>2.94</v>
      </c>
    </row>
    <row r="24" spans="1:11" s="21" customFormat="1" x14ac:dyDescent="0.25">
      <c r="A24" s="110">
        <v>3211109</v>
      </c>
      <c r="B24" s="1" t="s">
        <v>14</v>
      </c>
      <c r="C24" s="3">
        <v>15</v>
      </c>
      <c r="D24" s="3"/>
      <c r="E24" s="4"/>
      <c r="F24" s="3">
        <f t="shared" si="0"/>
        <v>15</v>
      </c>
      <c r="G24" s="114" t="s">
        <v>117</v>
      </c>
      <c r="H24" s="114" t="s">
        <v>117</v>
      </c>
      <c r="I24" s="114">
        <f t="shared" ref="I24:I31" si="4">(F24/5991.81)*100</f>
        <v>0.25034171644294462</v>
      </c>
      <c r="J24" s="148"/>
      <c r="K24" s="148">
        <f>ROUND(I24,2)</f>
        <v>0.25</v>
      </c>
    </row>
    <row r="25" spans="1:11" s="21" customFormat="1" x14ac:dyDescent="0.25">
      <c r="A25" s="110">
        <v>3256103</v>
      </c>
      <c r="B25" s="1" t="s">
        <v>15</v>
      </c>
      <c r="C25" s="3">
        <v>25</v>
      </c>
      <c r="D25" s="3"/>
      <c r="E25" s="4"/>
      <c r="F25" s="3">
        <f t="shared" si="0"/>
        <v>25</v>
      </c>
      <c r="G25" s="114" t="s">
        <v>118</v>
      </c>
      <c r="H25" s="114" t="s">
        <v>118</v>
      </c>
      <c r="I25" s="114">
        <f t="shared" si="4"/>
        <v>0.41723619407157436</v>
      </c>
      <c r="J25" s="148"/>
      <c r="K25" s="148">
        <f t="shared" ref="K25:K31" si="5">ROUND(I25,2)</f>
        <v>0.42</v>
      </c>
    </row>
    <row r="26" spans="1:11" s="21" customFormat="1" x14ac:dyDescent="0.25">
      <c r="A26" s="110">
        <v>3257101</v>
      </c>
      <c r="B26" s="1" t="s">
        <v>57</v>
      </c>
      <c r="C26" s="3"/>
      <c r="D26" s="3"/>
      <c r="E26" s="4">
        <v>7901.4</v>
      </c>
      <c r="F26" s="3">
        <f t="shared" si="0"/>
        <v>7901.4</v>
      </c>
      <c r="G26" s="114" t="s">
        <v>119</v>
      </c>
      <c r="H26" s="114" t="s">
        <v>119</v>
      </c>
      <c r="I26" s="114">
        <v>10</v>
      </c>
      <c r="J26" s="148"/>
      <c r="K26" s="148">
        <f t="shared" si="5"/>
        <v>10</v>
      </c>
    </row>
    <row r="27" spans="1:11" s="21" customFormat="1" x14ac:dyDescent="0.25">
      <c r="A27" s="158">
        <v>3111332</v>
      </c>
      <c r="B27" s="9" t="s">
        <v>58</v>
      </c>
      <c r="C27" s="3">
        <v>25</v>
      </c>
      <c r="D27" s="3"/>
      <c r="E27" s="4"/>
      <c r="F27" s="3">
        <f t="shared" si="0"/>
        <v>25</v>
      </c>
      <c r="G27" s="114" t="s">
        <v>120</v>
      </c>
      <c r="H27" s="114" t="s">
        <v>120</v>
      </c>
      <c r="I27" s="114">
        <f t="shared" si="4"/>
        <v>0.41723619407157436</v>
      </c>
      <c r="J27" s="148"/>
      <c r="K27" s="148">
        <f t="shared" si="5"/>
        <v>0.42</v>
      </c>
    </row>
    <row r="28" spans="1:11" s="21" customFormat="1" x14ac:dyDescent="0.25">
      <c r="A28" s="158"/>
      <c r="B28" s="9" t="s">
        <v>59</v>
      </c>
      <c r="C28" s="3">
        <v>10</v>
      </c>
      <c r="D28" s="3"/>
      <c r="E28" s="4"/>
      <c r="F28" s="3">
        <f t="shared" si="0"/>
        <v>10</v>
      </c>
      <c r="G28" s="114" t="s">
        <v>120</v>
      </c>
      <c r="H28" s="114" t="s">
        <v>120</v>
      </c>
      <c r="I28" s="114">
        <f t="shared" si="4"/>
        <v>0.16689447762862972</v>
      </c>
      <c r="J28" s="148"/>
      <c r="K28" s="148">
        <f t="shared" si="5"/>
        <v>0.17</v>
      </c>
    </row>
    <row r="29" spans="1:11" s="21" customFormat="1" x14ac:dyDescent="0.25">
      <c r="A29" s="158"/>
      <c r="B29" s="9" t="s">
        <v>60</v>
      </c>
      <c r="C29" s="3">
        <v>10</v>
      </c>
      <c r="D29" s="3"/>
      <c r="E29" s="4"/>
      <c r="F29" s="3">
        <f t="shared" si="0"/>
        <v>10</v>
      </c>
      <c r="G29" s="114" t="s">
        <v>120</v>
      </c>
      <c r="H29" s="114" t="s">
        <v>120</v>
      </c>
      <c r="I29" s="114">
        <f t="shared" si="4"/>
        <v>0.16689447762862972</v>
      </c>
      <c r="J29" s="148"/>
      <c r="K29" s="148">
        <f t="shared" si="5"/>
        <v>0.17</v>
      </c>
    </row>
    <row r="30" spans="1:11" s="21" customFormat="1" x14ac:dyDescent="0.25">
      <c r="A30" s="110">
        <v>3257104</v>
      </c>
      <c r="B30" s="8" t="s">
        <v>18</v>
      </c>
      <c r="C30" s="3">
        <v>162</v>
      </c>
      <c r="D30" s="3"/>
      <c r="E30" s="4"/>
      <c r="F30" s="3">
        <f t="shared" si="0"/>
        <v>162</v>
      </c>
      <c r="G30" s="114" t="s">
        <v>121</v>
      </c>
      <c r="H30" s="114" t="s">
        <v>121</v>
      </c>
      <c r="I30" s="114">
        <f t="shared" si="4"/>
        <v>2.7036905375838018</v>
      </c>
      <c r="J30" s="148"/>
      <c r="K30" s="148">
        <f t="shared" si="5"/>
        <v>2.7</v>
      </c>
    </row>
    <row r="31" spans="1:11" s="21" customFormat="1" x14ac:dyDescent="0.25">
      <c r="A31" s="110">
        <v>3255101</v>
      </c>
      <c r="B31" s="1" t="s">
        <v>19</v>
      </c>
      <c r="C31" s="3">
        <v>50</v>
      </c>
      <c r="D31" s="3"/>
      <c r="E31" s="4"/>
      <c r="F31" s="3">
        <f t="shared" si="0"/>
        <v>50</v>
      </c>
      <c r="G31" s="114" t="s">
        <v>122</v>
      </c>
      <c r="H31" s="114" t="s">
        <v>122</v>
      </c>
      <c r="I31" s="114">
        <f t="shared" si="4"/>
        <v>0.83447238814314872</v>
      </c>
      <c r="J31" s="148"/>
      <c r="K31" s="148">
        <f t="shared" si="5"/>
        <v>0.83</v>
      </c>
    </row>
    <row r="32" spans="1:11" s="21" customFormat="1" x14ac:dyDescent="0.25">
      <c r="A32" s="110">
        <v>3256101</v>
      </c>
      <c r="B32" s="1" t="s">
        <v>61</v>
      </c>
      <c r="C32" s="3">
        <v>1700</v>
      </c>
      <c r="D32" s="3"/>
      <c r="E32" s="4"/>
      <c r="F32" s="3">
        <f t="shared" si="0"/>
        <v>1700</v>
      </c>
      <c r="G32" s="114" t="s">
        <v>123</v>
      </c>
      <c r="H32" s="114" t="s">
        <v>123</v>
      </c>
      <c r="I32" s="114">
        <f>(F32/5991.81)*10</f>
        <v>2.8372061196867056</v>
      </c>
      <c r="J32" s="148"/>
      <c r="K32" s="148">
        <f>ROUND(I32,2)</f>
        <v>2.84</v>
      </c>
    </row>
    <row r="33" spans="1:11" s="138" customFormat="1" x14ac:dyDescent="0.25">
      <c r="A33" s="133">
        <v>3258101</v>
      </c>
      <c r="B33" s="134" t="s">
        <v>62</v>
      </c>
      <c r="C33" s="135">
        <v>100</v>
      </c>
      <c r="D33" s="135"/>
      <c r="E33" s="136"/>
      <c r="F33" s="135">
        <f t="shared" si="0"/>
        <v>100</v>
      </c>
      <c r="G33" s="137" t="s">
        <v>124</v>
      </c>
      <c r="H33" s="137" t="s">
        <v>124</v>
      </c>
      <c r="I33" s="137">
        <f>(F33/627.5)*3</f>
        <v>0.47808764940239046</v>
      </c>
      <c r="J33" s="146"/>
      <c r="K33" s="148">
        <f t="shared" ref="K33:K42" si="6">ROUND(I33,2)</f>
        <v>0.48</v>
      </c>
    </row>
    <row r="34" spans="1:11" s="138" customFormat="1" x14ac:dyDescent="0.25">
      <c r="A34" s="133">
        <v>3258102</v>
      </c>
      <c r="B34" s="134" t="s">
        <v>63</v>
      </c>
      <c r="C34" s="135">
        <v>15</v>
      </c>
      <c r="D34" s="135"/>
      <c r="E34" s="136"/>
      <c r="F34" s="135">
        <f t="shared" si="0"/>
        <v>15</v>
      </c>
      <c r="G34" s="137" t="s">
        <v>124</v>
      </c>
      <c r="H34" s="137" t="s">
        <v>124</v>
      </c>
      <c r="I34" s="137">
        <f t="shared" ref="I34:I42" si="7">(F34/627.5)*3</f>
        <v>7.1713147410358558E-2</v>
      </c>
      <c r="J34" s="146"/>
      <c r="K34" s="148">
        <f t="shared" si="6"/>
        <v>7.0000000000000007E-2</v>
      </c>
    </row>
    <row r="35" spans="1:11" s="138" customFormat="1" x14ac:dyDescent="0.25">
      <c r="A35" s="133">
        <v>3258103</v>
      </c>
      <c r="B35" s="134" t="s">
        <v>64</v>
      </c>
      <c r="C35" s="135">
        <v>25</v>
      </c>
      <c r="D35" s="135"/>
      <c r="E35" s="136"/>
      <c r="F35" s="135">
        <f t="shared" si="0"/>
        <v>25</v>
      </c>
      <c r="G35" s="137" t="s">
        <v>124</v>
      </c>
      <c r="H35" s="137" t="s">
        <v>124</v>
      </c>
      <c r="I35" s="137">
        <f t="shared" si="7"/>
        <v>0.11952191235059761</v>
      </c>
      <c r="J35" s="146"/>
      <c r="K35" s="148">
        <f t="shared" si="6"/>
        <v>0.12</v>
      </c>
    </row>
    <row r="36" spans="1:11" s="138" customFormat="1" x14ac:dyDescent="0.25">
      <c r="A36" s="133">
        <v>3258105</v>
      </c>
      <c r="B36" s="134" t="s">
        <v>65</v>
      </c>
      <c r="C36" s="135">
        <v>25</v>
      </c>
      <c r="D36" s="135"/>
      <c r="E36" s="136"/>
      <c r="F36" s="135">
        <f t="shared" si="0"/>
        <v>25</v>
      </c>
      <c r="G36" s="137" t="s">
        <v>124</v>
      </c>
      <c r="H36" s="137" t="s">
        <v>124</v>
      </c>
      <c r="I36" s="137">
        <f t="shared" si="7"/>
        <v>0.11952191235059761</v>
      </c>
      <c r="J36" s="146"/>
      <c r="K36" s="148">
        <f t="shared" si="6"/>
        <v>0.12</v>
      </c>
    </row>
    <row r="37" spans="1:11" s="138" customFormat="1" x14ac:dyDescent="0.25">
      <c r="A37" s="133">
        <v>3258107</v>
      </c>
      <c r="B37" s="134" t="s">
        <v>66</v>
      </c>
      <c r="C37" s="135">
        <v>20</v>
      </c>
      <c r="D37" s="135"/>
      <c r="E37" s="136"/>
      <c r="F37" s="135">
        <f t="shared" si="0"/>
        <v>20</v>
      </c>
      <c r="G37" s="137" t="s">
        <v>124</v>
      </c>
      <c r="H37" s="137" t="s">
        <v>124</v>
      </c>
      <c r="I37" s="137">
        <f t="shared" si="7"/>
        <v>9.5617529880478086E-2</v>
      </c>
      <c r="J37" s="146"/>
      <c r="K37" s="148">
        <f t="shared" si="6"/>
        <v>0.1</v>
      </c>
    </row>
    <row r="38" spans="1:11" s="138" customFormat="1" x14ac:dyDescent="0.25">
      <c r="A38" s="133">
        <v>3258106</v>
      </c>
      <c r="B38" s="134" t="s">
        <v>67</v>
      </c>
      <c r="C38" s="135">
        <v>20</v>
      </c>
      <c r="D38" s="135"/>
      <c r="E38" s="136"/>
      <c r="F38" s="135">
        <f t="shared" si="0"/>
        <v>20</v>
      </c>
      <c r="G38" s="137" t="s">
        <v>124</v>
      </c>
      <c r="H38" s="137" t="s">
        <v>124</v>
      </c>
      <c r="I38" s="137">
        <f t="shared" si="7"/>
        <v>9.5617529880478086E-2</v>
      </c>
      <c r="J38" s="146"/>
      <c r="K38" s="148">
        <f t="shared" si="6"/>
        <v>0.1</v>
      </c>
    </row>
    <row r="39" spans="1:11" s="138" customFormat="1" x14ac:dyDescent="0.25">
      <c r="A39" s="133">
        <v>3258105</v>
      </c>
      <c r="B39" s="134" t="s">
        <v>68</v>
      </c>
      <c r="C39" s="135">
        <v>25</v>
      </c>
      <c r="D39" s="135"/>
      <c r="E39" s="136"/>
      <c r="F39" s="135">
        <f t="shared" si="0"/>
        <v>25</v>
      </c>
      <c r="G39" s="137" t="s">
        <v>124</v>
      </c>
      <c r="H39" s="137" t="s">
        <v>124</v>
      </c>
      <c r="I39" s="137">
        <f t="shared" si="7"/>
        <v>0.11952191235059761</v>
      </c>
      <c r="J39" s="146"/>
      <c r="K39" s="148">
        <f t="shared" si="6"/>
        <v>0.12</v>
      </c>
    </row>
    <row r="40" spans="1:11" s="144" customFormat="1" ht="22.5" x14ac:dyDescent="0.25">
      <c r="A40" s="139">
        <v>3258114</v>
      </c>
      <c r="B40" s="140" t="s">
        <v>69</v>
      </c>
      <c r="C40" s="141">
        <v>43.5</v>
      </c>
      <c r="D40" s="141">
        <v>319</v>
      </c>
      <c r="E40" s="142"/>
      <c r="F40" s="141">
        <f t="shared" si="0"/>
        <v>362.5</v>
      </c>
      <c r="G40" s="143" t="s">
        <v>124</v>
      </c>
      <c r="H40" s="143" t="s">
        <v>124</v>
      </c>
      <c r="I40" s="137">
        <f t="shared" si="7"/>
        <v>1.7330677290836656</v>
      </c>
      <c r="J40" s="147"/>
      <c r="K40" s="148">
        <f t="shared" si="6"/>
        <v>1.73</v>
      </c>
    </row>
    <row r="41" spans="1:11" s="138" customFormat="1" x14ac:dyDescent="0.25">
      <c r="A41" s="133">
        <v>3258128</v>
      </c>
      <c r="B41" s="134" t="s">
        <v>70</v>
      </c>
      <c r="C41" s="135">
        <v>10</v>
      </c>
      <c r="D41" s="135"/>
      <c r="E41" s="136"/>
      <c r="F41" s="135">
        <f t="shared" si="0"/>
        <v>10</v>
      </c>
      <c r="G41" s="137" t="s">
        <v>124</v>
      </c>
      <c r="H41" s="137" t="s">
        <v>124</v>
      </c>
      <c r="I41" s="137">
        <f t="shared" si="7"/>
        <v>4.7808764940239043E-2</v>
      </c>
      <c r="J41" s="146"/>
      <c r="K41" s="148">
        <f t="shared" si="6"/>
        <v>0.05</v>
      </c>
    </row>
    <row r="42" spans="1:11" s="138" customFormat="1" x14ac:dyDescent="0.25">
      <c r="A42" s="133">
        <v>3258107</v>
      </c>
      <c r="B42" s="145" t="s">
        <v>71</v>
      </c>
      <c r="C42" s="135">
        <v>25</v>
      </c>
      <c r="D42" s="135"/>
      <c r="E42" s="136"/>
      <c r="F42" s="135">
        <f t="shared" si="0"/>
        <v>25</v>
      </c>
      <c r="G42" s="137" t="s">
        <v>124</v>
      </c>
      <c r="H42" s="137" t="s">
        <v>124</v>
      </c>
      <c r="I42" s="137">
        <f t="shared" si="7"/>
        <v>0.11952191235059761</v>
      </c>
      <c r="J42" s="146"/>
      <c r="K42" s="148">
        <f t="shared" si="6"/>
        <v>0.12</v>
      </c>
    </row>
    <row r="43" spans="1:11" ht="45" x14ac:dyDescent="0.25">
      <c r="A43" s="14">
        <v>4112101</v>
      </c>
      <c r="B43" s="12" t="s">
        <v>72</v>
      </c>
      <c r="C43" s="3">
        <v>702.5</v>
      </c>
      <c r="D43" s="6"/>
      <c r="E43" s="5"/>
      <c r="F43" s="3">
        <f t="shared" si="0"/>
        <v>702.5</v>
      </c>
      <c r="G43" s="29" t="s">
        <v>125</v>
      </c>
      <c r="H43" s="29" t="s">
        <v>125</v>
      </c>
      <c r="I43" s="137">
        <f>(F43/770.75)*3</f>
        <v>2.7343496594226404</v>
      </c>
      <c r="K43" s="148">
        <f>ROUND(I43,2)</f>
        <v>2.73</v>
      </c>
    </row>
    <row r="44" spans="1:11" ht="22.5" x14ac:dyDescent="0.25">
      <c r="A44" s="14">
        <v>4112101</v>
      </c>
      <c r="B44" s="9" t="s">
        <v>73</v>
      </c>
      <c r="C44" s="3">
        <v>68.25</v>
      </c>
      <c r="D44" s="6"/>
      <c r="E44" s="5"/>
      <c r="F44" s="3">
        <f t="shared" si="0"/>
        <v>68.25</v>
      </c>
      <c r="G44" s="29" t="s">
        <v>125</v>
      </c>
      <c r="H44" s="29" t="s">
        <v>125</v>
      </c>
      <c r="I44" s="137">
        <f>(F44/770.75)*3</f>
        <v>0.2656503405773597</v>
      </c>
      <c r="K44" s="148">
        <f>ROUND(I44,2)</f>
        <v>0.27</v>
      </c>
    </row>
    <row r="45" spans="1:11" x14ac:dyDescent="0.25">
      <c r="A45" s="111">
        <v>4112102</v>
      </c>
      <c r="B45" s="9" t="s">
        <v>74</v>
      </c>
      <c r="C45" s="3">
        <v>100</v>
      </c>
      <c r="D45" s="6"/>
      <c r="E45" s="5"/>
      <c r="F45" s="3">
        <f t="shared" si="0"/>
        <v>100</v>
      </c>
      <c r="G45" s="29" t="s">
        <v>126</v>
      </c>
      <c r="H45" s="29" t="s">
        <v>126</v>
      </c>
      <c r="I45" s="29">
        <v>1</v>
      </c>
      <c r="K45" s="148">
        <f>ROUND(I45,2)</f>
        <v>1</v>
      </c>
    </row>
    <row r="46" spans="1:11" ht="22.5" x14ac:dyDescent="0.25">
      <c r="A46" s="159">
        <v>4112316</v>
      </c>
      <c r="B46" s="9" t="s">
        <v>75</v>
      </c>
      <c r="C46" s="3">
        <v>8.9700000000000006</v>
      </c>
      <c r="D46" s="6"/>
      <c r="E46" s="5"/>
      <c r="F46" s="3">
        <f t="shared" si="0"/>
        <v>8.9700000000000006</v>
      </c>
      <c r="G46" s="29" t="s">
        <v>129</v>
      </c>
      <c r="H46" s="29" t="s">
        <v>129</v>
      </c>
      <c r="I46" s="29">
        <f>(F46/130.47)*3</f>
        <v>0.2062543113359393</v>
      </c>
      <c r="K46" s="148">
        <f t="shared" ref="K46:K56" si="8">ROUND(I46,2)</f>
        <v>0.21</v>
      </c>
    </row>
    <row r="47" spans="1:11" ht="22.5" x14ac:dyDescent="0.25">
      <c r="A47" s="159"/>
      <c r="B47" s="9" t="s">
        <v>76</v>
      </c>
      <c r="C47" s="3">
        <v>5</v>
      </c>
      <c r="D47" s="6"/>
      <c r="E47" s="5"/>
      <c r="F47" s="3">
        <f t="shared" si="0"/>
        <v>5</v>
      </c>
      <c r="G47" s="29" t="s">
        <v>129</v>
      </c>
      <c r="H47" s="29" t="s">
        <v>129</v>
      </c>
      <c r="I47" s="29">
        <f t="shared" ref="I47:I54" si="9">(F47/130.47)*3</f>
        <v>0.11496895838123708</v>
      </c>
      <c r="K47" s="148">
        <f t="shared" si="8"/>
        <v>0.11</v>
      </c>
    </row>
    <row r="48" spans="1:11" ht="22.5" x14ac:dyDescent="0.25">
      <c r="A48" s="111">
        <v>4112304</v>
      </c>
      <c r="B48" s="9" t="s">
        <v>77</v>
      </c>
      <c r="C48" s="3">
        <v>20.5</v>
      </c>
      <c r="D48" s="6"/>
      <c r="E48" s="5"/>
      <c r="F48" s="3">
        <f t="shared" si="0"/>
        <v>20.5</v>
      </c>
      <c r="G48" s="29" t="s">
        <v>128</v>
      </c>
      <c r="H48" s="29" t="s">
        <v>128</v>
      </c>
      <c r="I48" s="29">
        <f t="shared" si="9"/>
        <v>0.47137272936307195</v>
      </c>
      <c r="K48" s="148">
        <f t="shared" si="8"/>
        <v>0.47</v>
      </c>
    </row>
    <row r="49" spans="1:12" ht="22.5" x14ac:dyDescent="0.25">
      <c r="A49" s="111">
        <v>4112304</v>
      </c>
      <c r="B49" s="9" t="s">
        <v>78</v>
      </c>
      <c r="C49" s="3">
        <v>6</v>
      </c>
      <c r="D49" s="6"/>
      <c r="E49" s="5"/>
      <c r="F49" s="3">
        <f t="shared" si="0"/>
        <v>6</v>
      </c>
      <c r="G49" s="29" t="s">
        <v>128</v>
      </c>
      <c r="H49" s="29" t="s">
        <v>128</v>
      </c>
      <c r="I49" s="29">
        <f t="shared" si="9"/>
        <v>0.13796275005748448</v>
      </c>
      <c r="K49" s="148">
        <f t="shared" si="8"/>
        <v>0.14000000000000001</v>
      </c>
    </row>
    <row r="50" spans="1:12" x14ac:dyDescent="0.25">
      <c r="A50" s="111">
        <v>4112304</v>
      </c>
      <c r="B50" s="9" t="s">
        <v>79</v>
      </c>
      <c r="C50" s="3">
        <v>50</v>
      </c>
      <c r="D50" s="6"/>
      <c r="E50" s="5"/>
      <c r="F50" s="3">
        <f t="shared" si="0"/>
        <v>50</v>
      </c>
      <c r="G50" s="29" t="s">
        <v>128</v>
      </c>
      <c r="H50" s="29" t="s">
        <v>128</v>
      </c>
      <c r="I50" s="29">
        <f t="shared" si="9"/>
        <v>1.1496895838123706</v>
      </c>
      <c r="K50" s="148">
        <f t="shared" si="8"/>
        <v>1.1499999999999999</v>
      </c>
    </row>
    <row r="51" spans="1:12" ht="36" x14ac:dyDescent="0.25">
      <c r="A51" s="111">
        <v>4112202</v>
      </c>
      <c r="B51" s="12" t="s">
        <v>80</v>
      </c>
      <c r="C51" s="3">
        <v>19.5</v>
      </c>
      <c r="D51" s="6"/>
      <c r="E51" s="5"/>
      <c r="F51" s="3">
        <f t="shared" si="0"/>
        <v>19.5</v>
      </c>
      <c r="G51" s="29" t="s">
        <v>131</v>
      </c>
      <c r="H51" s="29" t="s">
        <v>131</v>
      </c>
      <c r="I51" s="29">
        <f t="shared" si="9"/>
        <v>0.44837893768682457</v>
      </c>
      <c r="K51" s="148">
        <f>ROUND(I51,2)</f>
        <v>0.45</v>
      </c>
    </row>
    <row r="52" spans="1:12" ht="22.5" x14ac:dyDescent="0.25">
      <c r="A52" s="111">
        <v>4112202</v>
      </c>
      <c r="B52" s="9" t="s">
        <v>81</v>
      </c>
      <c r="C52" s="3">
        <v>13.75</v>
      </c>
      <c r="D52" s="6"/>
      <c r="E52" s="5"/>
      <c r="F52" s="3">
        <f t="shared" si="0"/>
        <v>13.75</v>
      </c>
      <c r="G52" s="29" t="s">
        <v>131</v>
      </c>
      <c r="H52" s="29" t="s">
        <v>131</v>
      </c>
      <c r="I52" s="29">
        <f t="shared" si="9"/>
        <v>0.31616463554840191</v>
      </c>
      <c r="K52" s="148">
        <f t="shared" si="8"/>
        <v>0.32</v>
      </c>
    </row>
    <row r="53" spans="1:12" x14ac:dyDescent="0.25">
      <c r="A53" s="111">
        <v>4112202</v>
      </c>
      <c r="B53" s="9" t="s">
        <v>82</v>
      </c>
      <c r="C53" s="3">
        <v>1.5</v>
      </c>
      <c r="D53" s="6"/>
      <c r="E53" s="5"/>
      <c r="F53" s="3">
        <f t="shared" si="0"/>
        <v>1.5</v>
      </c>
      <c r="G53" s="29"/>
      <c r="H53" s="29"/>
      <c r="I53" s="29">
        <f t="shared" si="9"/>
        <v>3.4490687514371121E-2</v>
      </c>
      <c r="K53" s="148">
        <f t="shared" si="8"/>
        <v>0.03</v>
      </c>
    </row>
    <row r="54" spans="1:12" ht="22.5" x14ac:dyDescent="0.25">
      <c r="A54" s="111">
        <v>4112202</v>
      </c>
      <c r="B54" s="9" t="s">
        <v>83</v>
      </c>
      <c r="C54" s="3">
        <v>5.25</v>
      </c>
      <c r="D54" s="6"/>
      <c r="E54" s="5"/>
      <c r="F54" s="3">
        <f t="shared" si="0"/>
        <v>5.25</v>
      </c>
      <c r="G54" s="29" t="s">
        <v>131</v>
      </c>
      <c r="H54" s="29" t="s">
        <v>131</v>
      </c>
      <c r="I54" s="29">
        <f t="shared" si="9"/>
        <v>0.12071740630029892</v>
      </c>
      <c r="J54" s="121">
        <f>SUM(I46:I54)</f>
        <v>3</v>
      </c>
      <c r="K54" s="148">
        <f t="shared" si="8"/>
        <v>0.12</v>
      </c>
    </row>
    <row r="55" spans="1:12" x14ac:dyDescent="0.25">
      <c r="A55" s="14">
        <v>4112314</v>
      </c>
      <c r="B55" s="1" t="s">
        <v>63</v>
      </c>
      <c r="C55" s="3">
        <v>50</v>
      </c>
      <c r="D55" s="6"/>
      <c r="E55" s="5"/>
      <c r="F55" s="3">
        <f t="shared" si="0"/>
        <v>50</v>
      </c>
      <c r="G55" s="29" t="s">
        <v>127</v>
      </c>
      <c r="H55" s="29" t="s">
        <v>127</v>
      </c>
      <c r="I55" s="29">
        <f>(F55/65)*1</f>
        <v>0.76923076923076927</v>
      </c>
      <c r="K55" s="148">
        <f>ROUND(I55,2)</f>
        <v>0.77</v>
      </c>
    </row>
    <row r="56" spans="1:12" x14ac:dyDescent="0.25">
      <c r="A56" s="14">
        <v>4112303</v>
      </c>
      <c r="B56" s="1" t="s">
        <v>84</v>
      </c>
      <c r="C56" s="3">
        <v>15</v>
      </c>
      <c r="D56" s="6"/>
      <c r="E56" s="5"/>
      <c r="F56" s="3">
        <f t="shared" si="0"/>
        <v>15</v>
      </c>
      <c r="G56" s="29" t="s">
        <v>127</v>
      </c>
      <c r="H56" s="29" t="s">
        <v>127</v>
      </c>
      <c r="I56" s="29">
        <f>(F56/65)*1</f>
        <v>0.23076923076923078</v>
      </c>
      <c r="K56" s="148">
        <f t="shared" si="8"/>
        <v>0.23</v>
      </c>
    </row>
    <row r="57" spans="1:12" x14ac:dyDescent="0.25">
      <c r="A57" s="15">
        <v>4141101</v>
      </c>
      <c r="B57" s="16" t="s">
        <v>85</v>
      </c>
      <c r="C57" s="6">
        <v>24000</v>
      </c>
      <c r="D57" s="6"/>
      <c r="E57" s="5"/>
      <c r="F57" s="3">
        <f t="shared" si="0"/>
        <v>24000</v>
      </c>
      <c r="G57" s="29" t="s">
        <v>132</v>
      </c>
      <c r="H57" s="29" t="s">
        <v>132</v>
      </c>
      <c r="I57" s="150">
        <v>10</v>
      </c>
      <c r="J57" s="121">
        <f>SUM(I2:I57)</f>
        <v>55.062979300077956</v>
      </c>
      <c r="K57" s="148">
        <f>ROUND(I57,2)</f>
        <v>10</v>
      </c>
      <c r="L57" s="19">
        <f>SUM(K2:K57)</f>
        <v>55.089999999999989</v>
      </c>
    </row>
    <row r="58" spans="1:12" x14ac:dyDescent="0.25">
      <c r="A58" s="17">
        <v>4111306</v>
      </c>
      <c r="B58" s="9" t="s">
        <v>86</v>
      </c>
      <c r="C58" s="6">
        <v>151.32</v>
      </c>
      <c r="D58" s="6">
        <v>1109.68</v>
      </c>
      <c r="E58" s="5"/>
      <c r="F58" s="3">
        <f t="shared" si="0"/>
        <v>1261</v>
      </c>
      <c r="G58" s="29" t="s">
        <v>133</v>
      </c>
      <c r="H58" s="29" t="s">
        <v>133</v>
      </c>
      <c r="I58" s="29">
        <f>(F58/53364.5)*44.91</f>
        <v>1.0612206616758331</v>
      </c>
      <c r="K58" s="148">
        <f t="shared" ref="K58:K68" si="10">ROUND(I58,2)</f>
        <v>1.06</v>
      </c>
    </row>
    <row r="59" spans="1:12" ht="25.5" customHeight="1" x14ac:dyDescent="0.25">
      <c r="A59" s="17">
        <v>4111307</v>
      </c>
      <c r="B59" s="16" t="s">
        <v>87</v>
      </c>
      <c r="C59" s="3">
        <v>181.8</v>
      </c>
      <c r="D59" s="3">
        <v>1333.2</v>
      </c>
      <c r="E59" s="5"/>
      <c r="F59" s="3">
        <f t="shared" si="0"/>
        <v>1515</v>
      </c>
      <c r="G59" s="29" t="s">
        <v>133</v>
      </c>
      <c r="H59" s="29" t="s">
        <v>133</v>
      </c>
      <c r="I59" s="29">
        <f t="shared" ref="I59:I68" si="11">(F59/53364.5)*44.91</f>
        <v>1.2749796212838123</v>
      </c>
      <c r="K59" s="148">
        <f t="shared" si="10"/>
        <v>1.27</v>
      </c>
    </row>
    <row r="60" spans="1:12" ht="22.5" x14ac:dyDescent="0.25">
      <c r="A60" s="17">
        <v>4111307</v>
      </c>
      <c r="B60" s="16" t="s">
        <v>88</v>
      </c>
      <c r="C60" s="6">
        <v>2437.3200000000002</v>
      </c>
      <c r="D60" s="6">
        <v>17873.68</v>
      </c>
      <c r="E60" s="5"/>
      <c r="F60" s="3">
        <f t="shared" si="0"/>
        <v>20311</v>
      </c>
      <c r="G60" s="29" t="s">
        <v>133</v>
      </c>
      <c r="H60" s="29" t="s">
        <v>133</v>
      </c>
      <c r="I60" s="29">
        <f t="shared" si="11"/>
        <v>17.093142632274262</v>
      </c>
      <c r="K60" s="148">
        <f t="shared" si="10"/>
        <v>17.09</v>
      </c>
    </row>
    <row r="61" spans="1:12" x14ac:dyDescent="0.25">
      <c r="A61" s="17">
        <v>4111307</v>
      </c>
      <c r="B61" s="9" t="s">
        <v>89</v>
      </c>
      <c r="C61" s="6">
        <v>1167.48</v>
      </c>
      <c r="D61" s="6">
        <v>8561.52</v>
      </c>
      <c r="E61" s="5"/>
      <c r="F61" s="3">
        <f t="shared" si="0"/>
        <v>9729</v>
      </c>
      <c r="G61" s="29" t="s">
        <v>133</v>
      </c>
      <c r="H61" s="29" t="s">
        <v>133</v>
      </c>
      <c r="I61" s="29">
        <f t="shared" si="11"/>
        <v>8.1876414095512935</v>
      </c>
      <c r="K61" s="148">
        <f t="shared" si="10"/>
        <v>8.19</v>
      </c>
    </row>
    <row r="62" spans="1:12" x14ac:dyDescent="0.25">
      <c r="A62" s="111">
        <v>4111201</v>
      </c>
      <c r="B62" s="16" t="s">
        <v>90</v>
      </c>
      <c r="C62" s="3">
        <v>301.8</v>
      </c>
      <c r="D62" s="3">
        <v>2213.1999999999998</v>
      </c>
      <c r="E62" s="5"/>
      <c r="F62" s="3">
        <f t="shared" si="0"/>
        <v>2515</v>
      </c>
      <c r="G62" s="29" t="s">
        <v>133</v>
      </c>
      <c r="H62" s="29" t="s">
        <v>133</v>
      </c>
      <c r="I62" s="29">
        <f t="shared" si="11"/>
        <v>2.1165503284018401</v>
      </c>
      <c r="K62" s="148">
        <f t="shared" si="10"/>
        <v>2.12</v>
      </c>
    </row>
    <row r="63" spans="1:12" ht="22.5" x14ac:dyDescent="0.25">
      <c r="A63" s="111">
        <v>4111201</v>
      </c>
      <c r="B63" s="16" t="s">
        <v>91</v>
      </c>
      <c r="C63" s="3">
        <v>306</v>
      </c>
      <c r="D63" s="3">
        <v>2244</v>
      </c>
      <c r="E63" s="5"/>
      <c r="F63" s="3">
        <f t="shared" si="0"/>
        <v>2550</v>
      </c>
      <c r="G63" s="29" t="s">
        <v>133</v>
      </c>
      <c r="H63" s="29" t="s">
        <v>133</v>
      </c>
      <c r="I63" s="29">
        <f t="shared" si="11"/>
        <v>2.1460053031509712</v>
      </c>
      <c r="K63" s="148">
        <f t="shared" si="10"/>
        <v>2.15</v>
      </c>
    </row>
    <row r="64" spans="1:12" ht="22.5" x14ac:dyDescent="0.25">
      <c r="A64" s="111">
        <v>4111201</v>
      </c>
      <c r="B64" s="16" t="s">
        <v>92</v>
      </c>
      <c r="C64" s="3">
        <v>214.2</v>
      </c>
      <c r="D64" s="3">
        <v>1570.8</v>
      </c>
      <c r="E64" s="5"/>
      <c r="F64" s="3">
        <f t="shared" si="0"/>
        <v>1785</v>
      </c>
      <c r="G64" s="29" t="s">
        <v>133</v>
      </c>
      <c r="H64" s="29" t="s">
        <v>133</v>
      </c>
      <c r="I64" s="29">
        <f t="shared" si="11"/>
        <v>1.5022037122056797</v>
      </c>
      <c r="K64" s="148">
        <f t="shared" si="10"/>
        <v>1.5</v>
      </c>
    </row>
    <row r="65" spans="1:11" ht="22.5" x14ac:dyDescent="0.25">
      <c r="A65" s="111">
        <v>4111201</v>
      </c>
      <c r="B65" s="9" t="s">
        <v>93</v>
      </c>
      <c r="C65" s="3">
        <v>1434.3</v>
      </c>
      <c r="D65" s="3">
        <v>10518.2</v>
      </c>
      <c r="E65" s="5"/>
      <c r="F65" s="3">
        <f t="shared" si="0"/>
        <v>11952.5</v>
      </c>
      <c r="G65" s="29" t="s">
        <v>133</v>
      </c>
      <c r="H65" s="29" t="s">
        <v>133</v>
      </c>
      <c r="I65" s="29">
        <f t="shared" si="11"/>
        <v>10.058873876828228</v>
      </c>
      <c r="K65" s="148">
        <f t="shared" si="10"/>
        <v>10.06</v>
      </c>
    </row>
    <row r="66" spans="1:11" x14ac:dyDescent="0.25">
      <c r="A66" s="111">
        <v>4111201</v>
      </c>
      <c r="B66" s="9" t="s">
        <v>94</v>
      </c>
      <c r="C66" s="3">
        <v>19.920000000000002</v>
      </c>
      <c r="D66" s="3">
        <v>146.08000000000001</v>
      </c>
      <c r="E66" s="5"/>
      <c r="F66" s="3">
        <f t="shared" si="0"/>
        <v>166</v>
      </c>
      <c r="G66" s="29" t="s">
        <v>133</v>
      </c>
      <c r="H66" s="29" t="s">
        <v>133</v>
      </c>
      <c r="I66" s="29">
        <f t="shared" si="11"/>
        <v>0.13970073738159264</v>
      </c>
      <c r="K66" s="148">
        <f t="shared" si="10"/>
        <v>0.14000000000000001</v>
      </c>
    </row>
    <row r="67" spans="1:11" ht="15" customHeight="1" x14ac:dyDescent="0.25">
      <c r="A67" s="111">
        <v>4111201</v>
      </c>
      <c r="B67" s="9" t="s">
        <v>95</v>
      </c>
      <c r="C67" s="3">
        <v>165.6</v>
      </c>
      <c r="D67" s="3">
        <v>1214.4000000000001</v>
      </c>
      <c r="E67" s="5"/>
      <c r="F67" s="3">
        <f t="shared" ref="F67:F68" si="12">C67+D67+E67</f>
        <v>1380</v>
      </c>
      <c r="G67" s="29" t="s">
        <v>133</v>
      </c>
      <c r="H67" s="29" t="s">
        <v>133</v>
      </c>
      <c r="I67" s="29">
        <f t="shared" si="11"/>
        <v>1.1613675758228785</v>
      </c>
      <c r="K67" s="148">
        <f t="shared" si="10"/>
        <v>1.1599999999999999</v>
      </c>
    </row>
    <row r="68" spans="1:11" ht="12.75" customHeight="1" x14ac:dyDescent="0.25">
      <c r="A68" s="111">
        <v>4111201</v>
      </c>
      <c r="B68" s="9" t="s">
        <v>102</v>
      </c>
      <c r="C68" s="3">
        <v>200</v>
      </c>
      <c r="D68" s="3">
        <v>0</v>
      </c>
      <c r="E68" s="5"/>
      <c r="F68" s="3">
        <f t="shared" si="12"/>
        <v>200</v>
      </c>
      <c r="G68" s="29" t="s">
        <v>133</v>
      </c>
      <c r="H68" s="29" t="s">
        <v>133</v>
      </c>
      <c r="I68" s="29">
        <f t="shared" si="11"/>
        <v>0.16831414142360557</v>
      </c>
      <c r="J68" s="149">
        <f>SUM(F58:F68)</f>
        <v>53364.5</v>
      </c>
      <c r="K68" s="148">
        <f t="shared" si="10"/>
        <v>0.17</v>
      </c>
    </row>
    <row r="69" spans="1:11" x14ac:dyDescent="0.25">
      <c r="K69" s="151">
        <f>SUM(K2:K68)</f>
        <v>100</v>
      </c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8" zoomScale="70" zoomScaleNormal="70" workbookViewId="0">
      <selection activeCell="K48" sqref="K48"/>
    </sheetView>
  </sheetViews>
  <sheetFormatPr defaultRowHeight="15" x14ac:dyDescent="0.25"/>
  <cols>
    <col min="2" max="2" width="94.5703125" customWidth="1"/>
    <col min="3" max="3" width="13.42578125" customWidth="1"/>
    <col min="4" max="4" width="17.85546875" customWidth="1"/>
    <col min="5" max="5" width="11.5703125" customWidth="1"/>
    <col min="6" max="6" width="19.7109375" customWidth="1"/>
    <col min="7" max="7" width="19.5703125" style="124" customWidth="1"/>
    <col min="8" max="8" width="15.5703125" customWidth="1"/>
    <col min="9" max="9" width="17.85546875" customWidth="1"/>
  </cols>
  <sheetData>
    <row r="1" spans="1:9" x14ac:dyDescent="0.25">
      <c r="A1" t="s">
        <v>100</v>
      </c>
      <c r="B1" t="s">
        <v>101</v>
      </c>
      <c r="C1" s="24" t="s">
        <v>191</v>
      </c>
      <c r="D1" s="24" t="s">
        <v>198</v>
      </c>
      <c r="E1" s="24" t="s">
        <v>197</v>
      </c>
      <c r="F1" t="s">
        <v>192</v>
      </c>
      <c r="G1" s="124" t="s">
        <v>193</v>
      </c>
      <c r="H1" t="s">
        <v>195</v>
      </c>
      <c r="I1" t="s">
        <v>194</v>
      </c>
    </row>
    <row r="2" spans="1:9" ht="15" customHeight="1" x14ac:dyDescent="0.25">
      <c r="A2" s="10">
        <v>3111302</v>
      </c>
      <c r="B2" s="47" t="s">
        <v>36</v>
      </c>
      <c r="C2" s="126" t="s">
        <v>103</v>
      </c>
      <c r="D2" s="3">
        <v>10</v>
      </c>
      <c r="E2" s="57">
        <v>0.02</v>
      </c>
      <c r="F2" s="125">
        <v>0.71</v>
      </c>
      <c r="G2" s="125">
        <f>(F2/D2)*E2</f>
        <v>1.4199999999999998E-3</v>
      </c>
      <c r="H2" s="125">
        <v>0.3</v>
      </c>
      <c r="I2" s="120">
        <f>(H2/D2)*E2</f>
        <v>5.9999999999999995E-4</v>
      </c>
    </row>
    <row r="3" spans="1:9" ht="15" customHeight="1" x14ac:dyDescent="0.25">
      <c r="A3" s="10">
        <v>3111327</v>
      </c>
      <c r="B3" s="47" t="s">
        <v>37</v>
      </c>
      <c r="C3" s="126" t="s">
        <v>103</v>
      </c>
      <c r="D3" s="3">
        <v>10</v>
      </c>
      <c r="E3" s="57">
        <v>0.02</v>
      </c>
      <c r="F3" s="125">
        <v>0</v>
      </c>
      <c r="G3" s="125">
        <f t="shared" ref="G3:G66" si="0">(F3/D3)*E3</f>
        <v>0</v>
      </c>
      <c r="H3" s="125">
        <v>0</v>
      </c>
      <c r="I3" s="120">
        <f t="shared" ref="I3:I66" si="1">(H3/D3)*E3</f>
        <v>0</v>
      </c>
    </row>
    <row r="4" spans="1:9" ht="15" customHeight="1" x14ac:dyDescent="0.25">
      <c r="A4" s="10">
        <v>3111338</v>
      </c>
      <c r="B4" s="47" t="s">
        <v>38</v>
      </c>
      <c r="C4" s="126" t="s">
        <v>103</v>
      </c>
      <c r="D4" s="3">
        <v>140</v>
      </c>
      <c r="E4" s="57">
        <v>0.23</v>
      </c>
      <c r="F4" s="125">
        <v>25</v>
      </c>
      <c r="G4" s="125">
        <f t="shared" si="0"/>
        <v>4.1071428571428571E-2</v>
      </c>
      <c r="H4" s="125">
        <v>14</v>
      </c>
      <c r="I4" s="120">
        <f t="shared" si="1"/>
        <v>2.3000000000000003E-2</v>
      </c>
    </row>
    <row r="5" spans="1:9" ht="15" customHeight="1" x14ac:dyDescent="0.25">
      <c r="A5" s="118">
        <v>3241101</v>
      </c>
      <c r="B5" s="7" t="s">
        <v>39</v>
      </c>
      <c r="C5" s="127" t="s">
        <v>104</v>
      </c>
      <c r="D5" s="3">
        <v>100</v>
      </c>
      <c r="E5" s="57">
        <v>0.17</v>
      </c>
      <c r="F5" s="125">
        <v>45.84</v>
      </c>
      <c r="G5" s="125">
        <f t="shared" si="0"/>
        <v>7.7928000000000011E-2</v>
      </c>
      <c r="H5" s="125">
        <v>18</v>
      </c>
      <c r="I5" s="120">
        <f t="shared" si="1"/>
        <v>3.0600000000000002E-2</v>
      </c>
    </row>
    <row r="6" spans="1:9" ht="15" customHeight="1" x14ac:dyDescent="0.25">
      <c r="A6" s="118">
        <v>3211129</v>
      </c>
      <c r="B6" s="8" t="s">
        <v>40</v>
      </c>
      <c r="C6" s="127" t="s">
        <v>105</v>
      </c>
      <c r="D6" s="3">
        <v>245</v>
      </c>
      <c r="E6" s="57">
        <v>0.41</v>
      </c>
      <c r="F6" s="125">
        <v>82.460000000000008</v>
      </c>
      <c r="G6" s="125">
        <f t="shared" si="0"/>
        <v>0.13799428571428571</v>
      </c>
      <c r="H6" s="125">
        <v>34.25</v>
      </c>
      <c r="I6" s="120">
        <f t="shared" si="1"/>
        <v>5.7316326530612249E-2</v>
      </c>
    </row>
    <row r="7" spans="1:9" ht="15" customHeight="1" x14ac:dyDescent="0.25">
      <c r="A7" s="118">
        <v>3821103</v>
      </c>
      <c r="B7" s="9" t="s">
        <v>41</v>
      </c>
      <c r="C7" s="128" t="s">
        <v>106</v>
      </c>
      <c r="D7" s="3">
        <v>2596.27</v>
      </c>
      <c r="E7" s="57">
        <v>4.33</v>
      </c>
      <c r="F7" s="125">
        <v>1353.43</v>
      </c>
      <c r="G7" s="125">
        <f t="shared" si="0"/>
        <v>2.2572197421685729</v>
      </c>
      <c r="H7" s="125">
        <v>252.44</v>
      </c>
      <c r="I7" s="120">
        <f t="shared" si="1"/>
        <v>0.42101368501735181</v>
      </c>
    </row>
    <row r="8" spans="1:9" ht="15" customHeight="1" x14ac:dyDescent="0.25">
      <c r="A8" s="118">
        <v>3211119</v>
      </c>
      <c r="B8" s="8" t="s">
        <v>42</v>
      </c>
      <c r="C8" s="127" t="s">
        <v>107</v>
      </c>
      <c r="D8" s="3">
        <v>25</v>
      </c>
      <c r="E8" s="57">
        <v>0.04</v>
      </c>
      <c r="F8" s="125">
        <v>0.4</v>
      </c>
      <c r="G8" s="125">
        <f t="shared" si="0"/>
        <v>6.4000000000000005E-4</v>
      </c>
      <c r="H8" s="125">
        <v>0.22</v>
      </c>
      <c r="I8" s="120">
        <f t="shared" si="1"/>
        <v>3.5200000000000005E-4</v>
      </c>
    </row>
    <row r="9" spans="1:9" ht="15" customHeight="1" x14ac:dyDescent="0.25">
      <c r="A9" s="118">
        <v>3211120</v>
      </c>
      <c r="B9" s="7" t="s">
        <v>43</v>
      </c>
      <c r="C9" s="127" t="s">
        <v>107</v>
      </c>
      <c r="D9" s="3">
        <v>25</v>
      </c>
      <c r="E9" s="57">
        <v>0.04</v>
      </c>
      <c r="F9" s="125">
        <v>0.89</v>
      </c>
      <c r="G9" s="125">
        <f t="shared" si="0"/>
        <v>1.4239999999999999E-3</v>
      </c>
      <c r="H9" s="125">
        <v>0.15</v>
      </c>
      <c r="I9" s="120">
        <f t="shared" si="1"/>
        <v>2.4000000000000001E-4</v>
      </c>
    </row>
    <row r="10" spans="1:9" ht="15" customHeight="1" x14ac:dyDescent="0.25">
      <c r="A10" s="118">
        <v>3211117</v>
      </c>
      <c r="B10" s="7" t="s">
        <v>44</v>
      </c>
      <c r="C10" s="127" t="s">
        <v>107</v>
      </c>
      <c r="D10" s="3">
        <v>25</v>
      </c>
      <c r="E10" s="57">
        <v>0.04</v>
      </c>
      <c r="F10" s="125">
        <v>0.39</v>
      </c>
      <c r="G10" s="125">
        <f t="shared" si="0"/>
        <v>6.240000000000001E-4</v>
      </c>
      <c r="H10" s="125">
        <v>0.05</v>
      </c>
      <c r="I10" s="120">
        <f t="shared" si="1"/>
        <v>8.0000000000000007E-5</v>
      </c>
    </row>
    <row r="11" spans="1:9" ht="15" customHeight="1" x14ac:dyDescent="0.25">
      <c r="A11" s="118">
        <v>3221104</v>
      </c>
      <c r="B11" s="7" t="s">
        <v>45</v>
      </c>
      <c r="C11" s="127" t="s">
        <v>108</v>
      </c>
      <c r="D11" s="3">
        <v>15</v>
      </c>
      <c r="E11" s="57">
        <v>0.03</v>
      </c>
      <c r="F11" s="125">
        <v>9.5500000000000007</v>
      </c>
      <c r="G11" s="125">
        <f t="shared" si="0"/>
        <v>1.9100000000000002E-2</v>
      </c>
      <c r="H11" s="125">
        <v>5.45</v>
      </c>
      <c r="I11" s="120">
        <f t="shared" si="1"/>
        <v>1.09E-2</v>
      </c>
    </row>
    <row r="12" spans="1:9" ht="15" customHeight="1" x14ac:dyDescent="0.25">
      <c r="A12" s="118">
        <v>3211115</v>
      </c>
      <c r="B12" s="7" t="s">
        <v>46</v>
      </c>
      <c r="C12" s="127" t="s">
        <v>109</v>
      </c>
      <c r="D12" s="3">
        <v>10</v>
      </c>
      <c r="E12" s="57">
        <v>0.02</v>
      </c>
      <c r="F12" s="125">
        <v>0.71</v>
      </c>
      <c r="G12" s="125">
        <f t="shared" si="0"/>
        <v>1.4199999999999998E-3</v>
      </c>
      <c r="H12" s="125">
        <v>0.4</v>
      </c>
      <c r="I12" s="120">
        <f t="shared" si="1"/>
        <v>8.0000000000000004E-4</v>
      </c>
    </row>
    <row r="13" spans="1:9" ht="15" customHeight="1" x14ac:dyDescent="0.25">
      <c r="A13" s="118">
        <v>3211113</v>
      </c>
      <c r="B13" s="7" t="s">
        <v>47</v>
      </c>
      <c r="C13" s="127" t="s">
        <v>109</v>
      </c>
      <c r="D13" s="3">
        <v>15</v>
      </c>
      <c r="E13" s="57">
        <v>0.03</v>
      </c>
      <c r="F13" s="125">
        <v>5.96</v>
      </c>
      <c r="G13" s="125">
        <f t="shared" si="0"/>
        <v>1.1919999999999998E-2</v>
      </c>
      <c r="H13" s="125">
        <v>2.5</v>
      </c>
      <c r="I13" s="120">
        <f t="shared" si="1"/>
        <v>4.9999999999999992E-3</v>
      </c>
    </row>
    <row r="14" spans="1:9" ht="15" customHeight="1" x14ac:dyDescent="0.25">
      <c r="A14" s="118">
        <v>3243102</v>
      </c>
      <c r="B14" s="1" t="s">
        <v>48</v>
      </c>
      <c r="C14" s="127" t="s">
        <v>110</v>
      </c>
      <c r="D14" s="3">
        <v>200</v>
      </c>
      <c r="E14" s="57">
        <v>0.33</v>
      </c>
      <c r="F14" s="125">
        <v>11.629999999999999</v>
      </c>
      <c r="G14" s="125">
        <f t="shared" si="0"/>
        <v>1.9189499999999998E-2</v>
      </c>
      <c r="H14" s="125">
        <v>4</v>
      </c>
      <c r="I14" s="120">
        <f t="shared" si="1"/>
        <v>6.6000000000000008E-3</v>
      </c>
    </row>
    <row r="15" spans="1:9" ht="15" customHeight="1" x14ac:dyDescent="0.25">
      <c r="A15" s="118">
        <v>3243101</v>
      </c>
      <c r="B15" s="1" t="s">
        <v>49</v>
      </c>
      <c r="C15" s="127" t="s">
        <v>110</v>
      </c>
      <c r="D15" s="3">
        <v>150</v>
      </c>
      <c r="E15" s="57">
        <v>0.25</v>
      </c>
      <c r="F15" s="125">
        <v>44.59</v>
      </c>
      <c r="G15" s="125">
        <f t="shared" si="0"/>
        <v>7.431666666666667E-2</v>
      </c>
      <c r="H15" s="125">
        <v>18</v>
      </c>
      <c r="I15" s="120">
        <f t="shared" si="1"/>
        <v>0.03</v>
      </c>
    </row>
    <row r="16" spans="1:9" ht="15" customHeight="1" x14ac:dyDescent="0.25">
      <c r="A16" s="118">
        <v>3221108</v>
      </c>
      <c r="B16" s="1" t="s">
        <v>50</v>
      </c>
      <c r="C16" s="127" t="s">
        <v>111</v>
      </c>
      <c r="D16" s="3">
        <v>3</v>
      </c>
      <c r="E16" s="57">
        <v>0.01</v>
      </c>
      <c r="F16" s="125">
        <v>1.06</v>
      </c>
      <c r="G16" s="125">
        <f t="shared" si="0"/>
        <v>3.5333333333333332E-3</v>
      </c>
      <c r="H16" s="125">
        <v>0.25</v>
      </c>
      <c r="I16" s="120">
        <f t="shared" si="1"/>
        <v>8.3333333333333328E-4</v>
      </c>
    </row>
    <row r="17" spans="1:9" ht="15" customHeight="1" x14ac:dyDescent="0.25">
      <c r="A17" s="118">
        <v>3255102</v>
      </c>
      <c r="B17" s="1" t="s">
        <v>9</v>
      </c>
      <c r="C17" s="127" t="s">
        <v>112</v>
      </c>
      <c r="D17" s="3">
        <v>35</v>
      </c>
      <c r="E17" s="57">
        <v>0.06</v>
      </c>
      <c r="F17" s="125">
        <v>30.18</v>
      </c>
      <c r="G17" s="125">
        <f t="shared" si="0"/>
        <v>5.1737142857142857E-2</v>
      </c>
      <c r="H17" s="125">
        <v>4</v>
      </c>
      <c r="I17" s="120">
        <f t="shared" si="1"/>
        <v>6.8571428571428568E-3</v>
      </c>
    </row>
    <row r="18" spans="1:9" ht="15" customHeight="1" x14ac:dyDescent="0.25">
      <c r="A18" s="118">
        <v>3255104</v>
      </c>
      <c r="B18" s="1" t="s">
        <v>51</v>
      </c>
      <c r="C18" s="127" t="s">
        <v>113</v>
      </c>
      <c r="D18" s="3">
        <v>150</v>
      </c>
      <c r="E18" s="57">
        <v>0.25</v>
      </c>
      <c r="F18" s="125">
        <v>31.93</v>
      </c>
      <c r="G18" s="125">
        <f t="shared" si="0"/>
        <v>5.3216666666666669E-2</v>
      </c>
      <c r="H18" s="125">
        <v>15</v>
      </c>
      <c r="I18" s="120">
        <f t="shared" si="1"/>
        <v>2.5000000000000001E-2</v>
      </c>
    </row>
    <row r="19" spans="1:9" ht="15" customHeight="1" x14ac:dyDescent="0.25">
      <c r="A19" s="118">
        <v>3211127</v>
      </c>
      <c r="B19" s="1" t="s">
        <v>52</v>
      </c>
      <c r="C19" s="127" t="s">
        <v>114</v>
      </c>
      <c r="D19" s="3">
        <v>2</v>
      </c>
      <c r="E19" s="57">
        <v>0</v>
      </c>
      <c r="F19" s="125">
        <v>0.18</v>
      </c>
      <c r="G19" s="125">
        <f t="shared" si="0"/>
        <v>0</v>
      </c>
      <c r="H19" s="125">
        <v>0.05</v>
      </c>
      <c r="I19" s="120">
        <f t="shared" si="1"/>
        <v>0</v>
      </c>
    </row>
    <row r="20" spans="1:9" ht="15" customHeight="1" x14ac:dyDescent="0.25">
      <c r="A20" s="118">
        <v>3231201</v>
      </c>
      <c r="B20" s="1" t="s">
        <v>53</v>
      </c>
      <c r="C20" s="127" t="s">
        <v>115</v>
      </c>
      <c r="D20" s="6">
        <v>238.54</v>
      </c>
      <c r="E20" s="57">
        <v>0.53</v>
      </c>
      <c r="F20" s="125">
        <v>0</v>
      </c>
      <c r="G20" s="125">
        <f t="shared" si="0"/>
        <v>0</v>
      </c>
      <c r="H20" s="125"/>
      <c r="I20" s="120">
        <f t="shared" si="1"/>
        <v>0</v>
      </c>
    </row>
    <row r="21" spans="1:9" ht="15" customHeight="1" x14ac:dyDescent="0.25">
      <c r="A21" s="118">
        <v>3231201</v>
      </c>
      <c r="B21" s="9" t="s">
        <v>54</v>
      </c>
      <c r="C21" s="128" t="s">
        <v>116</v>
      </c>
      <c r="D21" s="6">
        <v>398.41</v>
      </c>
      <c r="E21" s="57">
        <v>0.89</v>
      </c>
      <c r="F21" s="125">
        <v>125.63</v>
      </c>
      <c r="G21" s="125">
        <f t="shared" si="0"/>
        <v>0.28064230315504129</v>
      </c>
      <c r="H21" s="125">
        <v>104.09</v>
      </c>
      <c r="I21" s="120">
        <f t="shared" si="1"/>
        <v>0.23252453502673126</v>
      </c>
    </row>
    <row r="22" spans="1:9" ht="15" customHeight="1" x14ac:dyDescent="0.25">
      <c r="A22" s="118">
        <v>3231201</v>
      </c>
      <c r="B22" s="9" t="s">
        <v>55</v>
      </c>
      <c r="C22" s="128" t="s">
        <v>116</v>
      </c>
      <c r="D22" s="6">
        <v>2533.34</v>
      </c>
      <c r="E22" s="57">
        <v>5.64</v>
      </c>
      <c r="F22" s="125">
        <v>724.38</v>
      </c>
      <c r="G22" s="125">
        <f t="shared" si="0"/>
        <v>1.6126943876463482</v>
      </c>
      <c r="H22" s="125">
        <v>593.85</v>
      </c>
      <c r="I22" s="120">
        <f t="shared" si="1"/>
        <v>1.3220941523838095</v>
      </c>
    </row>
    <row r="23" spans="1:9" ht="15" customHeight="1" x14ac:dyDescent="0.25">
      <c r="A23" s="118">
        <v>3231201</v>
      </c>
      <c r="B23" s="9" t="s">
        <v>56</v>
      </c>
      <c r="C23" s="128" t="s">
        <v>116</v>
      </c>
      <c r="D23" s="6">
        <v>1321.6799999999998</v>
      </c>
      <c r="E23" s="57">
        <v>2.94</v>
      </c>
      <c r="F23" s="125">
        <v>343.99</v>
      </c>
      <c r="G23" s="125">
        <f t="shared" si="0"/>
        <v>0.76518567278009819</v>
      </c>
      <c r="H23" s="125">
        <v>235.39</v>
      </c>
      <c r="I23" s="120">
        <f t="shared" si="1"/>
        <v>0.52361131287452334</v>
      </c>
    </row>
    <row r="24" spans="1:9" ht="15" customHeight="1" x14ac:dyDescent="0.25">
      <c r="A24" s="118">
        <v>3211109</v>
      </c>
      <c r="B24" s="1" t="s">
        <v>14</v>
      </c>
      <c r="C24" s="127" t="s">
        <v>117</v>
      </c>
      <c r="D24" s="3">
        <v>15</v>
      </c>
      <c r="E24" s="57">
        <v>0.25</v>
      </c>
      <c r="F24" s="125">
        <v>6.71</v>
      </c>
      <c r="G24" s="125">
        <f t="shared" si="0"/>
        <v>0.11183333333333333</v>
      </c>
      <c r="H24" s="125">
        <v>4</v>
      </c>
      <c r="I24" s="120">
        <f t="shared" si="1"/>
        <v>6.6666666666666666E-2</v>
      </c>
    </row>
    <row r="25" spans="1:9" ht="15" customHeight="1" x14ac:dyDescent="0.25">
      <c r="A25" s="118">
        <v>3256103</v>
      </c>
      <c r="B25" s="1" t="s">
        <v>15</v>
      </c>
      <c r="C25" s="127" t="s">
        <v>118</v>
      </c>
      <c r="D25" s="3">
        <v>25</v>
      </c>
      <c r="E25" s="57">
        <v>0.42</v>
      </c>
      <c r="F25" s="125">
        <v>2.74</v>
      </c>
      <c r="G25" s="125">
        <f t="shared" si="0"/>
        <v>4.6031999999999997E-2</v>
      </c>
      <c r="H25" s="125">
        <v>1</v>
      </c>
      <c r="I25" s="120">
        <f t="shared" si="1"/>
        <v>1.6799999999999999E-2</v>
      </c>
    </row>
    <row r="26" spans="1:9" ht="15" customHeight="1" x14ac:dyDescent="0.25">
      <c r="A26" s="118">
        <v>3257101</v>
      </c>
      <c r="B26" s="1" t="s">
        <v>57</v>
      </c>
      <c r="C26" s="127" t="s">
        <v>119</v>
      </c>
      <c r="D26" s="3">
        <v>7901.4</v>
      </c>
      <c r="E26" s="57">
        <v>10</v>
      </c>
      <c r="F26" s="125">
        <v>4481.58</v>
      </c>
      <c r="G26" s="125">
        <f t="shared" si="0"/>
        <v>5.6718809324929769</v>
      </c>
      <c r="H26" s="125">
        <v>500</v>
      </c>
      <c r="I26" s="120">
        <f t="shared" si="1"/>
        <v>0.6327992507656871</v>
      </c>
    </row>
    <row r="27" spans="1:9" ht="15" customHeight="1" x14ac:dyDescent="0.25">
      <c r="A27" s="116">
        <v>3111332</v>
      </c>
      <c r="B27" s="9" t="s">
        <v>58</v>
      </c>
      <c r="C27" s="128" t="s">
        <v>120</v>
      </c>
      <c r="D27" s="3">
        <v>25</v>
      </c>
      <c r="E27" s="57">
        <v>0.42</v>
      </c>
      <c r="F27" s="125">
        <v>7.73</v>
      </c>
      <c r="G27" s="125">
        <f t="shared" si="0"/>
        <v>0.12986400000000001</v>
      </c>
      <c r="H27" s="125">
        <v>5</v>
      </c>
      <c r="I27" s="120">
        <f t="shared" si="1"/>
        <v>8.4000000000000005E-2</v>
      </c>
    </row>
    <row r="28" spans="1:9" ht="15" customHeight="1" x14ac:dyDescent="0.25">
      <c r="A28" s="116">
        <v>3111332</v>
      </c>
      <c r="B28" s="9" t="s">
        <v>59</v>
      </c>
      <c r="C28" s="128" t="s">
        <v>120</v>
      </c>
      <c r="D28" s="3">
        <v>10</v>
      </c>
      <c r="E28" s="57">
        <v>0.17</v>
      </c>
      <c r="F28" s="125">
        <v>0.52</v>
      </c>
      <c r="G28" s="125">
        <f t="shared" si="0"/>
        <v>8.8400000000000006E-3</v>
      </c>
      <c r="H28" s="125">
        <v>1</v>
      </c>
      <c r="I28" s="120">
        <f t="shared" si="1"/>
        <v>1.7000000000000001E-2</v>
      </c>
    </row>
    <row r="29" spans="1:9" ht="15" customHeight="1" x14ac:dyDescent="0.25">
      <c r="A29" s="116">
        <v>3111332</v>
      </c>
      <c r="B29" s="9" t="s">
        <v>60</v>
      </c>
      <c r="C29" s="128" t="s">
        <v>120</v>
      </c>
      <c r="D29" s="3">
        <v>10</v>
      </c>
      <c r="E29" s="57">
        <v>0.17</v>
      </c>
      <c r="F29" s="125">
        <v>0.55000000000000004</v>
      </c>
      <c r="G29" s="125">
        <f t="shared" si="0"/>
        <v>9.3500000000000024E-3</v>
      </c>
      <c r="H29" s="125">
        <v>1</v>
      </c>
      <c r="I29" s="120">
        <f t="shared" si="1"/>
        <v>1.7000000000000001E-2</v>
      </c>
    </row>
    <row r="30" spans="1:9" ht="15" customHeight="1" x14ac:dyDescent="0.25">
      <c r="A30" s="118">
        <v>3257104</v>
      </c>
      <c r="B30" s="8" t="s">
        <v>18</v>
      </c>
      <c r="C30" s="127" t="s">
        <v>121</v>
      </c>
      <c r="D30" s="3">
        <v>162</v>
      </c>
      <c r="E30" s="57">
        <v>2.7</v>
      </c>
      <c r="F30" s="125">
        <v>55.09</v>
      </c>
      <c r="G30" s="125">
        <f t="shared" si="0"/>
        <v>0.9181666666666668</v>
      </c>
      <c r="H30" s="125">
        <v>30</v>
      </c>
      <c r="I30" s="120">
        <f t="shared" si="1"/>
        <v>0.5</v>
      </c>
    </row>
    <row r="31" spans="1:9" ht="15" customHeight="1" x14ac:dyDescent="0.25">
      <c r="A31" s="118">
        <v>3255101</v>
      </c>
      <c r="B31" s="1" t="s">
        <v>19</v>
      </c>
      <c r="C31" s="127" t="s">
        <v>122</v>
      </c>
      <c r="D31" s="3">
        <v>50</v>
      </c>
      <c r="E31" s="57">
        <v>0.83</v>
      </c>
      <c r="F31" s="125">
        <v>12.97</v>
      </c>
      <c r="G31" s="125">
        <f t="shared" si="0"/>
        <v>0.21530199999999999</v>
      </c>
      <c r="H31" s="125">
        <v>6.5</v>
      </c>
      <c r="I31" s="120">
        <f t="shared" si="1"/>
        <v>0.1079</v>
      </c>
    </row>
    <row r="32" spans="1:9" ht="15" customHeight="1" x14ac:dyDescent="0.25">
      <c r="A32" s="118">
        <v>3256101</v>
      </c>
      <c r="B32" s="1" t="s">
        <v>61</v>
      </c>
      <c r="C32" s="127" t="s">
        <v>123</v>
      </c>
      <c r="D32" s="3">
        <v>1700</v>
      </c>
      <c r="E32" s="57">
        <v>2.84</v>
      </c>
      <c r="F32" s="125">
        <v>575.53</v>
      </c>
      <c r="G32" s="125">
        <f t="shared" si="0"/>
        <v>0.96147364705882354</v>
      </c>
      <c r="H32" s="125">
        <v>300</v>
      </c>
      <c r="I32" s="120">
        <f t="shared" si="1"/>
        <v>0.50117647058823533</v>
      </c>
    </row>
    <row r="33" spans="1:9" ht="15" customHeight="1" x14ac:dyDescent="0.25">
      <c r="A33" s="118">
        <v>3258101</v>
      </c>
      <c r="B33" s="1" t="s">
        <v>62</v>
      </c>
      <c r="C33" s="127" t="s">
        <v>124</v>
      </c>
      <c r="D33" s="135">
        <v>100</v>
      </c>
      <c r="E33" s="152">
        <v>0.48</v>
      </c>
      <c r="F33" s="125">
        <v>40.94</v>
      </c>
      <c r="G33" s="125">
        <f t="shared" si="0"/>
        <v>0.19651199999999999</v>
      </c>
      <c r="H33" s="125">
        <v>20</v>
      </c>
      <c r="I33" s="120">
        <f t="shared" si="1"/>
        <v>9.6000000000000002E-2</v>
      </c>
    </row>
    <row r="34" spans="1:9" ht="15" customHeight="1" x14ac:dyDescent="0.25">
      <c r="A34" s="118">
        <v>3258102</v>
      </c>
      <c r="B34" s="1" t="s">
        <v>63</v>
      </c>
      <c r="C34" s="127" t="s">
        <v>124</v>
      </c>
      <c r="D34" s="135">
        <v>15</v>
      </c>
      <c r="E34" s="152">
        <v>7.0000000000000007E-2</v>
      </c>
      <c r="F34" s="125">
        <v>2.21</v>
      </c>
      <c r="G34" s="125">
        <f t="shared" si="0"/>
        <v>1.0313333333333336E-2</v>
      </c>
      <c r="H34" s="125">
        <v>1</v>
      </c>
      <c r="I34" s="120">
        <f t="shared" si="1"/>
        <v>4.6666666666666671E-3</v>
      </c>
    </row>
    <row r="35" spans="1:9" ht="15" customHeight="1" x14ac:dyDescent="0.25">
      <c r="A35" s="118">
        <v>3258103</v>
      </c>
      <c r="B35" s="1" t="s">
        <v>64</v>
      </c>
      <c r="C35" s="127" t="s">
        <v>124</v>
      </c>
      <c r="D35" s="135">
        <v>25</v>
      </c>
      <c r="E35" s="152">
        <v>0.12</v>
      </c>
      <c r="F35" s="125">
        <v>3.35</v>
      </c>
      <c r="G35" s="125">
        <f t="shared" si="0"/>
        <v>1.6080000000000001E-2</v>
      </c>
      <c r="H35" s="125">
        <v>2</v>
      </c>
      <c r="I35" s="120">
        <f t="shared" si="1"/>
        <v>9.5999999999999992E-3</v>
      </c>
    </row>
    <row r="36" spans="1:9" ht="15" customHeight="1" x14ac:dyDescent="0.25">
      <c r="A36" s="118">
        <v>3258105</v>
      </c>
      <c r="B36" s="1" t="s">
        <v>65</v>
      </c>
      <c r="C36" s="127" t="s">
        <v>124</v>
      </c>
      <c r="D36" s="135">
        <v>25</v>
      </c>
      <c r="E36" s="152">
        <v>0.12</v>
      </c>
      <c r="F36" s="125">
        <v>0.72</v>
      </c>
      <c r="G36" s="125">
        <f t="shared" si="0"/>
        <v>3.4559999999999999E-3</v>
      </c>
      <c r="H36" s="125">
        <v>0.5</v>
      </c>
      <c r="I36" s="120">
        <f t="shared" si="1"/>
        <v>2.3999999999999998E-3</v>
      </c>
    </row>
    <row r="37" spans="1:9" ht="15" customHeight="1" x14ac:dyDescent="0.25">
      <c r="A37" s="118">
        <v>3258107</v>
      </c>
      <c r="B37" s="1" t="s">
        <v>66</v>
      </c>
      <c r="C37" s="127" t="s">
        <v>124</v>
      </c>
      <c r="D37" s="135">
        <v>20</v>
      </c>
      <c r="E37" s="152">
        <v>0.1</v>
      </c>
      <c r="F37" s="125">
        <v>9.98</v>
      </c>
      <c r="G37" s="125">
        <f t="shared" si="0"/>
        <v>4.99E-2</v>
      </c>
      <c r="H37" s="125">
        <v>5</v>
      </c>
      <c r="I37" s="120">
        <f t="shared" si="1"/>
        <v>2.5000000000000001E-2</v>
      </c>
    </row>
    <row r="38" spans="1:9" ht="15" customHeight="1" x14ac:dyDescent="0.25">
      <c r="A38" s="118">
        <v>3258106</v>
      </c>
      <c r="B38" s="1" t="s">
        <v>67</v>
      </c>
      <c r="C38" s="127" t="s">
        <v>124</v>
      </c>
      <c r="D38" s="135">
        <v>20</v>
      </c>
      <c r="E38" s="152">
        <v>0.1</v>
      </c>
      <c r="F38" s="125">
        <v>8.9499999999999993</v>
      </c>
      <c r="G38" s="125">
        <f t="shared" si="0"/>
        <v>4.4749999999999998E-2</v>
      </c>
      <c r="H38" s="125">
        <v>5</v>
      </c>
      <c r="I38" s="120">
        <f t="shared" si="1"/>
        <v>2.5000000000000001E-2</v>
      </c>
    </row>
    <row r="39" spans="1:9" ht="15" customHeight="1" x14ac:dyDescent="0.25">
      <c r="A39" s="118">
        <v>3258105</v>
      </c>
      <c r="B39" s="1" t="s">
        <v>68</v>
      </c>
      <c r="C39" s="127" t="s">
        <v>124</v>
      </c>
      <c r="D39" s="135">
        <v>25</v>
      </c>
      <c r="E39" s="152">
        <v>0.12</v>
      </c>
      <c r="F39" s="125">
        <v>0.89</v>
      </c>
      <c r="G39" s="125">
        <f t="shared" si="0"/>
        <v>4.2719999999999998E-3</v>
      </c>
      <c r="H39" s="125">
        <v>0.5</v>
      </c>
      <c r="I39" s="120">
        <f t="shared" si="1"/>
        <v>2.3999999999999998E-3</v>
      </c>
    </row>
    <row r="40" spans="1:9" ht="15" customHeight="1" x14ac:dyDescent="0.25">
      <c r="A40" s="10">
        <v>3258114</v>
      </c>
      <c r="B40" s="11" t="s">
        <v>69</v>
      </c>
      <c r="C40" s="126" t="s">
        <v>124</v>
      </c>
      <c r="D40" s="141">
        <v>362.5</v>
      </c>
      <c r="E40" s="152">
        <v>1.73</v>
      </c>
      <c r="F40" s="125">
        <v>84.04</v>
      </c>
      <c r="G40" s="125">
        <f t="shared" si="0"/>
        <v>0.40107365517241383</v>
      </c>
      <c r="H40" s="125">
        <v>11.36</v>
      </c>
      <c r="I40" s="120">
        <f t="shared" si="1"/>
        <v>5.4214620689655171E-2</v>
      </c>
    </row>
    <row r="41" spans="1:9" ht="15" customHeight="1" x14ac:dyDescent="0.25">
      <c r="A41" s="118">
        <v>3258128</v>
      </c>
      <c r="B41" s="1" t="s">
        <v>70</v>
      </c>
      <c r="C41" s="127" t="s">
        <v>124</v>
      </c>
      <c r="D41" s="135">
        <v>10</v>
      </c>
      <c r="E41" s="152">
        <v>0.05</v>
      </c>
      <c r="F41" s="125">
        <v>1.65</v>
      </c>
      <c r="G41" s="125">
        <f t="shared" si="0"/>
        <v>8.2499999999999987E-3</v>
      </c>
      <c r="H41" s="125">
        <v>0.75</v>
      </c>
      <c r="I41" s="120">
        <f t="shared" si="1"/>
        <v>3.7499999999999999E-3</v>
      </c>
    </row>
    <row r="42" spans="1:9" ht="15" customHeight="1" x14ac:dyDescent="0.25">
      <c r="A42" s="118">
        <v>3258107</v>
      </c>
      <c r="B42" s="7" t="s">
        <v>71</v>
      </c>
      <c r="C42" s="127" t="s">
        <v>124</v>
      </c>
      <c r="D42" s="135">
        <v>25</v>
      </c>
      <c r="E42" s="152">
        <v>0.12</v>
      </c>
      <c r="F42" s="125">
        <v>2.5</v>
      </c>
      <c r="G42" s="125">
        <f t="shared" si="0"/>
        <v>1.2E-2</v>
      </c>
      <c r="H42" s="125">
        <v>3</v>
      </c>
      <c r="I42" s="120">
        <f t="shared" si="1"/>
        <v>1.44E-2</v>
      </c>
    </row>
    <row r="43" spans="1:9" ht="21" customHeight="1" x14ac:dyDescent="0.25">
      <c r="A43" s="14">
        <v>4112101</v>
      </c>
      <c r="B43" s="30" t="s">
        <v>72</v>
      </c>
      <c r="C43" s="129" t="s">
        <v>125</v>
      </c>
      <c r="D43" s="3">
        <v>702.5</v>
      </c>
      <c r="E43" s="152">
        <v>2.73</v>
      </c>
      <c r="F43" s="125">
        <v>606.9</v>
      </c>
      <c r="G43" s="125">
        <f t="shared" si="0"/>
        <v>2.3584868327402133</v>
      </c>
      <c r="H43" s="125">
        <v>95.6</v>
      </c>
      <c r="I43" s="120">
        <f t="shared" si="1"/>
        <v>0.3715131672597865</v>
      </c>
    </row>
    <row r="44" spans="1:9" ht="15" customHeight="1" x14ac:dyDescent="0.25">
      <c r="A44" s="14">
        <v>4112101</v>
      </c>
      <c r="B44" s="32" t="s">
        <v>73</v>
      </c>
      <c r="C44" s="130" t="s">
        <v>125</v>
      </c>
      <c r="D44" s="3">
        <v>68.25</v>
      </c>
      <c r="E44" s="152">
        <v>0.27</v>
      </c>
      <c r="F44" s="125">
        <v>50.22</v>
      </c>
      <c r="G44" s="125">
        <f t="shared" si="0"/>
        <v>0.19867252747252748</v>
      </c>
      <c r="H44" s="125">
        <v>0</v>
      </c>
      <c r="I44" s="120">
        <f t="shared" si="1"/>
        <v>0</v>
      </c>
    </row>
    <row r="45" spans="1:9" ht="15" customHeight="1" x14ac:dyDescent="0.25">
      <c r="A45" s="119">
        <v>4112102</v>
      </c>
      <c r="B45" s="9" t="s">
        <v>74</v>
      </c>
      <c r="C45" s="128" t="s">
        <v>126</v>
      </c>
      <c r="D45" s="3">
        <v>100</v>
      </c>
      <c r="E45" s="150">
        <v>1</v>
      </c>
      <c r="F45" s="125">
        <v>61.29</v>
      </c>
      <c r="G45" s="125">
        <f t="shared" si="0"/>
        <v>0.6129</v>
      </c>
      <c r="H45" s="125">
        <v>0</v>
      </c>
      <c r="I45" s="120">
        <f t="shared" si="1"/>
        <v>0</v>
      </c>
    </row>
    <row r="46" spans="1:9" ht="15" customHeight="1" x14ac:dyDescent="0.25">
      <c r="A46" s="38">
        <v>4112316</v>
      </c>
      <c r="B46" s="31" t="s">
        <v>130</v>
      </c>
      <c r="C46" s="131" t="s">
        <v>129</v>
      </c>
      <c r="D46" s="3">
        <v>8.9700000000000006</v>
      </c>
      <c r="E46" s="150">
        <v>0.21</v>
      </c>
      <c r="F46" s="125">
        <v>8.9499999999999993</v>
      </c>
      <c r="G46" s="125">
        <f t="shared" si="0"/>
        <v>0.2095317725752508</v>
      </c>
      <c r="H46" s="125">
        <v>0</v>
      </c>
      <c r="I46" s="120">
        <f t="shared" si="1"/>
        <v>0</v>
      </c>
    </row>
    <row r="47" spans="1:9" ht="15" customHeight="1" x14ac:dyDescent="0.25">
      <c r="A47" s="38">
        <v>4112316</v>
      </c>
      <c r="B47" s="31" t="s">
        <v>76</v>
      </c>
      <c r="C47" s="131" t="s">
        <v>129</v>
      </c>
      <c r="D47" s="3">
        <v>5</v>
      </c>
      <c r="E47" s="150">
        <v>0.11</v>
      </c>
      <c r="F47" s="125">
        <v>0.79</v>
      </c>
      <c r="G47" s="125">
        <f t="shared" si="0"/>
        <v>1.738E-2</v>
      </c>
      <c r="H47" s="125">
        <v>0</v>
      </c>
      <c r="I47" s="120">
        <f t="shared" si="1"/>
        <v>0</v>
      </c>
    </row>
    <row r="48" spans="1:9" ht="15" customHeight="1" x14ac:dyDescent="0.25">
      <c r="A48" s="119">
        <v>4112304</v>
      </c>
      <c r="B48" s="32" t="s">
        <v>77</v>
      </c>
      <c r="C48" s="130" t="s">
        <v>128</v>
      </c>
      <c r="D48" s="3">
        <v>20.5</v>
      </c>
      <c r="E48" s="150">
        <v>0.47</v>
      </c>
      <c r="F48" s="125">
        <v>20.18</v>
      </c>
      <c r="G48" s="125">
        <f t="shared" si="0"/>
        <v>0.46266341463414629</v>
      </c>
      <c r="H48" s="125">
        <v>0</v>
      </c>
      <c r="I48" s="120">
        <f t="shared" si="1"/>
        <v>0</v>
      </c>
    </row>
    <row r="49" spans="1:9" ht="15" customHeight="1" x14ac:dyDescent="0.25">
      <c r="A49" s="119">
        <v>4112304</v>
      </c>
      <c r="B49" s="9" t="s">
        <v>78</v>
      </c>
      <c r="C49" s="128" t="s">
        <v>128</v>
      </c>
      <c r="D49" s="3">
        <v>6</v>
      </c>
      <c r="E49" s="150">
        <v>0.14000000000000001</v>
      </c>
      <c r="F49" s="125">
        <v>2.13</v>
      </c>
      <c r="G49" s="125">
        <f t="shared" si="0"/>
        <v>4.9700000000000001E-2</v>
      </c>
      <c r="H49" s="125">
        <v>0</v>
      </c>
      <c r="I49" s="120">
        <f t="shared" si="1"/>
        <v>0</v>
      </c>
    </row>
    <row r="50" spans="1:9" ht="15" customHeight="1" x14ac:dyDescent="0.25">
      <c r="A50" s="119">
        <v>4112304</v>
      </c>
      <c r="B50" s="9" t="s">
        <v>79</v>
      </c>
      <c r="C50" s="128" t="s">
        <v>128</v>
      </c>
      <c r="D50" s="3">
        <v>50</v>
      </c>
      <c r="E50" s="150">
        <v>1.1499999999999999</v>
      </c>
      <c r="F50" s="125">
        <v>7.89</v>
      </c>
      <c r="G50" s="125">
        <f t="shared" si="0"/>
        <v>0.18146999999999999</v>
      </c>
      <c r="H50" s="125">
        <v>2</v>
      </c>
      <c r="I50" s="120">
        <f t="shared" si="1"/>
        <v>4.5999999999999999E-2</v>
      </c>
    </row>
    <row r="51" spans="1:9" ht="15" customHeight="1" x14ac:dyDescent="0.25">
      <c r="A51" s="119">
        <v>4112202</v>
      </c>
      <c r="B51" s="33" t="s">
        <v>80</v>
      </c>
      <c r="C51" s="132" t="s">
        <v>131</v>
      </c>
      <c r="D51" s="3">
        <v>19.5</v>
      </c>
      <c r="E51" s="150">
        <v>0.45</v>
      </c>
      <c r="F51" s="125">
        <v>19.47</v>
      </c>
      <c r="G51" s="125">
        <f t="shared" si="0"/>
        <v>0.4493076923076923</v>
      </c>
      <c r="H51" s="125">
        <v>0</v>
      </c>
      <c r="I51" s="120">
        <f t="shared" si="1"/>
        <v>0</v>
      </c>
    </row>
    <row r="52" spans="1:9" ht="15" customHeight="1" x14ac:dyDescent="0.25">
      <c r="A52" s="119">
        <v>4112202</v>
      </c>
      <c r="B52" s="9" t="s">
        <v>81</v>
      </c>
      <c r="C52" s="128" t="s">
        <v>131</v>
      </c>
      <c r="D52" s="3">
        <v>13.75</v>
      </c>
      <c r="E52" s="150">
        <v>0.32</v>
      </c>
      <c r="F52" s="125">
        <v>9.8800000000000008</v>
      </c>
      <c r="G52" s="125">
        <f t="shared" si="0"/>
        <v>0.22993454545454547</v>
      </c>
      <c r="H52" s="125">
        <v>0</v>
      </c>
      <c r="I52" s="120">
        <f t="shared" si="1"/>
        <v>0</v>
      </c>
    </row>
    <row r="53" spans="1:9" ht="15" customHeight="1" x14ac:dyDescent="0.25">
      <c r="A53" s="119">
        <v>4112202</v>
      </c>
      <c r="B53" s="9" t="s">
        <v>82</v>
      </c>
      <c r="C53" s="128" t="s">
        <v>131</v>
      </c>
      <c r="D53" s="3">
        <v>1.5</v>
      </c>
      <c r="E53" s="150">
        <v>0.03</v>
      </c>
      <c r="F53" s="125">
        <v>0.2</v>
      </c>
      <c r="G53" s="125">
        <f t="shared" si="0"/>
        <v>4.0000000000000001E-3</v>
      </c>
      <c r="H53" s="125">
        <v>0</v>
      </c>
      <c r="I53" s="120">
        <f t="shared" si="1"/>
        <v>0</v>
      </c>
    </row>
    <row r="54" spans="1:9" ht="15" customHeight="1" x14ac:dyDescent="0.25">
      <c r="A54" s="119">
        <v>4112202</v>
      </c>
      <c r="B54" s="31" t="s">
        <v>83</v>
      </c>
      <c r="C54" s="131" t="s">
        <v>131</v>
      </c>
      <c r="D54" s="3">
        <v>5.25</v>
      </c>
      <c r="E54" s="150">
        <v>0.12</v>
      </c>
      <c r="F54" s="125">
        <v>4.08</v>
      </c>
      <c r="G54" s="125">
        <f t="shared" si="0"/>
        <v>9.3257142857142858E-2</v>
      </c>
      <c r="H54" s="125">
        <v>0</v>
      </c>
      <c r="I54" s="120">
        <f t="shared" si="1"/>
        <v>0</v>
      </c>
    </row>
    <row r="55" spans="1:9" ht="15" customHeight="1" x14ac:dyDescent="0.25">
      <c r="A55" s="14">
        <v>4112314</v>
      </c>
      <c r="B55" s="1" t="s">
        <v>63</v>
      </c>
      <c r="C55" s="127" t="s">
        <v>127</v>
      </c>
      <c r="D55" s="3">
        <v>50</v>
      </c>
      <c r="E55" s="150">
        <v>0.77</v>
      </c>
      <c r="F55" s="125">
        <v>35.35</v>
      </c>
      <c r="G55" s="125">
        <f t="shared" si="0"/>
        <v>0.54439000000000004</v>
      </c>
      <c r="H55" s="125">
        <v>10</v>
      </c>
      <c r="I55" s="120">
        <f t="shared" si="1"/>
        <v>0.15400000000000003</v>
      </c>
    </row>
    <row r="56" spans="1:9" ht="15" customHeight="1" x14ac:dyDescent="0.25">
      <c r="A56" s="14">
        <v>4112303</v>
      </c>
      <c r="B56" s="1" t="s">
        <v>84</v>
      </c>
      <c r="C56" s="127" t="s">
        <v>127</v>
      </c>
      <c r="D56" s="3">
        <v>15</v>
      </c>
      <c r="E56" s="150">
        <v>0.23</v>
      </c>
      <c r="F56" s="125">
        <v>5.77</v>
      </c>
      <c r="G56" s="125">
        <f t="shared" si="0"/>
        <v>8.8473333333333334E-2</v>
      </c>
      <c r="H56" s="125">
        <v>4</v>
      </c>
      <c r="I56" s="120">
        <f t="shared" si="1"/>
        <v>6.1333333333333337E-2</v>
      </c>
    </row>
    <row r="57" spans="1:9" ht="15" customHeight="1" x14ac:dyDescent="0.25">
      <c r="A57" s="15">
        <v>4141101</v>
      </c>
      <c r="B57" s="16" t="s">
        <v>85</v>
      </c>
      <c r="C57" s="128" t="s">
        <v>132</v>
      </c>
      <c r="D57" s="3">
        <v>24000</v>
      </c>
      <c r="E57" s="150">
        <v>10</v>
      </c>
      <c r="F57" s="125">
        <v>10443.700000000001</v>
      </c>
      <c r="G57" s="125">
        <f t="shared" si="0"/>
        <v>4.3515416666666669</v>
      </c>
      <c r="H57" s="125">
        <v>7852.4</v>
      </c>
      <c r="I57" s="120">
        <f t="shared" si="1"/>
        <v>3.2718333333333334</v>
      </c>
    </row>
    <row r="58" spans="1:9" ht="15" customHeight="1" x14ac:dyDescent="0.25">
      <c r="A58" s="17">
        <v>4111306</v>
      </c>
      <c r="B58" s="9" t="s">
        <v>86</v>
      </c>
      <c r="C58" s="128" t="s">
        <v>133</v>
      </c>
      <c r="D58" s="3">
        <v>1261</v>
      </c>
      <c r="E58" s="150">
        <v>1.06</v>
      </c>
      <c r="F58" s="125">
        <v>0</v>
      </c>
      <c r="G58" s="125">
        <f t="shared" si="0"/>
        <v>0</v>
      </c>
      <c r="H58" s="125">
        <v>700</v>
      </c>
      <c r="I58" s="120">
        <f t="shared" si="1"/>
        <v>0.58842188739095957</v>
      </c>
    </row>
    <row r="59" spans="1:9" ht="15" customHeight="1" x14ac:dyDescent="0.25">
      <c r="A59" s="17">
        <v>4111307</v>
      </c>
      <c r="B59" s="16" t="s">
        <v>87</v>
      </c>
      <c r="C59" s="128" t="s">
        <v>133</v>
      </c>
      <c r="D59" s="3">
        <v>1515</v>
      </c>
      <c r="E59" s="150">
        <v>1.27</v>
      </c>
      <c r="F59" s="125">
        <v>0</v>
      </c>
      <c r="G59" s="125">
        <f t="shared" si="0"/>
        <v>0</v>
      </c>
      <c r="H59" s="125">
        <v>700</v>
      </c>
      <c r="I59" s="120">
        <f t="shared" si="1"/>
        <v>0.58679867986798684</v>
      </c>
    </row>
    <row r="60" spans="1:9" ht="15" customHeight="1" x14ac:dyDescent="0.25">
      <c r="A60" s="17">
        <v>4111307</v>
      </c>
      <c r="B60" s="16" t="s">
        <v>88</v>
      </c>
      <c r="C60" s="128" t="s">
        <v>133</v>
      </c>
      <c r="D60" s="3">
        <v>20311</v>
      </c>
      <c r="E60" s="150">
        <v>17.09</v>
      </c>
      <c r="F60" s="125">
        <v>3067.05</v>
      </c>
      <c r="G60" s="125">
        <f t="shared" si="0"/>
        <v>2.5806648860223524</v>
      </c>
      <c r="H60" s="125">
        <v>4600</v>
      </c>
      <c r="I60" s="120">
        <f t="shared" si="1"/>
        <v>3.8705135148441734</v>
      </c>
    </row>
    <row r="61" spans="1:9" ht="15" customHeight="1" x14ac:dyDescent="0.25">
      <c r="A61" s="17">
        <v>4111307</v>
      </c>
      <c r="B61" s="9" t="s">
        <v>89</v>
      </c>
      <c r="C61" s="128" t="s">
        <v>133</v>
      </c>
      <c r="D61" s="3">
        <v>9729</v>
      </c>
      <c r="E61" s="150">
        <v>8.19</v>
      </c>
      <c r="F61" s="125">
        <v>1189.1600000000001</v>
      </c>
      <c r="G61" s="125">
        <f t="shared" si="0"/>
        <v>1.0010505087881592</v>
      </c>
      <c r="H61" s="125">
        <v>5750</v>
      </c>
      <c r="I61" s="120">
        <f t="shared" si="1"/>
        <v>4.8404255319148932</v>
      </c>
    </row>
    <row r="62" spans="1:9" ht="15" customHeight="1" x14ac:dyDescent="0.25">
      <c r="A62" s="119">
        <v>4111201</v>
      </c>
      <c r="B62" s="16" t="s">
        <v>90</v>
      </c>
      <c r="C62" s="128" t="s">
        <v>133</v>
      </c>
      <c r="D62" s="3">
        <v>2515</v>
      </c>
      <c r="E62" s="150">
        <v>2.12</v>
      </c>
      <c r="F62" s="125">
        <v>0</v>
      </c>
      <c r="G62" s="125">
        <f t="shared" si="0"/>
        <v>0</v>
      </c>
      <c r="H62" s="125">
        <v>800</v>
      </c>
      <c r="I62" s="120">
        <f t="shared" si="1"/>
        <v>0.67435387673956271</v>
      </c>
    </row>
    <row r="63" spans="1:9" ht="15" customHeight="1" x14ac:dyDescent="0.25">
      <c r="A63" s="119">
        <v>4111201</v>
      </c>
      <c r="B63" s="16" t="s">
        <v>91</v>
      </c>
      <c r="C63" s="128" t="s">
        <v>133</v>
      </c>
      <c r="D63" s="3">
        <v>2550</v>
      </c>
      <c r="E63" s="150">
        <v>2.15</v>
      </c>
      <c r="F63" s="125">
        <v>0</v>
      </c>
      <c r="G63" s="125">
        <f t="shared" si="0"/>
        <v>0</v>
      </c>
      <c r="H63" s="125">
        <v>700</v>
      </c>
      <c r="I63" s="120">
        <f t="shared" si="1"/>
        <v>0.59019607843137256</v>
      </c>
    </row>
    <row r="64" spans="1:9" ht="15" customHeight="1" x14ac:dyDescent="0.25">
      <c r="A64" s="119">
        <v>4111201</v>
      </c>
      <c r="B64" s="16" t="s">
        <v>92</v>
      </c>
      <c r="C64" s="128" t="s">
        <v>133</v>
      </c>
      <c r="D64" s="3">
        <v>1785</v>
      </c>
      <c r="E64" s="150">
        <v>1.5</v>
      </c>
      <c r="F64" s="125">
        <v>0</v>
      </c>
      <c r="G64" s="125">
        <f t="shared" si="0"/>
        <v>0</v>
      </c>
      <c r="H64" s="125">
        <v>600</v>
      </c>
      <c r="I64" s="120">
        <f t="shared" si="1"/>
        <v>0.50420168067226889</v>
      </c>
    </row>
    <row r="65" spans="1:10" ht="15" customHeight="1" x14ac:dyDescent="0.25">
      <c r="A65" s="119">
        <v>4111201</v>
      </c>
      <c r="B65" s="9" t="s">
        <v>93</v>
      </c>
      <c r="C65" s="128" t="s">
        <v>133</v>
      </c>
      <c r="D65" s="3">
        <v>11952.5</v>
      </c>
      <c r="E65" s="150">
        <v>10.06</v>
      </c>
      <c r="F65" s="125">
        <v>4246.91</v>
      </c>
      <c r="G65" s="125">
        <f t="shared" si="0"/>
        <v>3.5744751809244928</v>
      </c>
      <c r="H65" s="125">
        <v>2825</v>
      </c>
      <c r="I65" s="120">
        <f t="shared" si="1"/>
        <v>2.3777034093285923</v>
      </c>
    </row>
    <row r="66" spans="1:10" ht="15" customHeight="1" x14ac:dyDescent="0.25">
      <c r="A66" s="119">
        <v>4111201</v>
      </c>
      <c r="B66" s="9" t="s">
        <v>94</v>
      </c>
      <c r="C66" s="128" t="s">
        <v>133</v>
      </c>
      <c r="D66" s="3">
        <v>166</v>
      </c>
      <c r="E66" s="150">
        <v>0.14000000000000001</v>
      </c>
      <c r="F66" s="125">
        <v>0</v>
      </c>
      <c r="G66" s="125">
        <f t="shared" si="0"/>
        <v>0</v>
      </c>
      <c r="H66" s="125">
        <v>178.45999999999998</v>
      </c>
      <c r="I66" s="120">
        <f t="shared" si="1"/>
        <v>0.15050843373493974</v>
      </c>
    </row>
    <row r="67" spans="1:10" ht="15" customHeight="1" x14ac:dyDescent="0.25">
      <c r="A67" s="119">
        <v>4111201</v>
      </c>
      <c r="B67" s="9" t="s">
        <v>95</v>
      </c>
      <c r="C67" s="128" t="s">
        <v>133</v>
      </c>
      <c r="D67" s="3">
        <v>1380</v>
      </c>
      <c r="E67" s="150">
        <v>1.1599999999999999</v>
      </c>
      <c r="F67" s="125">
        <v>0</v>
      </c>
      <c r="G67" s="125">
        <f t="shared" ref="G67:G68" si="2">(F67/D67)*E67</f>
        <v>0</v>
      </c>
      <c r="H67" s="125">
        <v>86</v>
      </c>
      <c r="I67" s="120">
        <f t="shared" ref="I67:I68" si="3">(H67/D67)*E67</f>
        <v>7.2289855072463771E-2</v>
      </c>
    </row>
    <row r="68" spans="1:10" ht="15" customHeight="1" x14ac:dyDescent="0.25">
      <c r="A68" s="119">
        <v>4111201</v>
      </c>
      <c r="B68" s="9" t="s">
        <v>102</v>
      </c>
      <c r="C68" s="128" t="s">
        <v>133</v>
      </c>
      <c r="D68" s="3">
        <v>200</v>
      </c>
      <c r="E68" s="150">
        <v>0.17</v>
      </c>
      <c r="F68" s="125">
        <v>0</v>
      </c>
      <c r="G68" s="125">
        <f t="shared" si="2"/>
        <v>0</v>
      </c>
      <c r="H68" s="125">
        <v>0</v>
      </c>
      <c r="I68" s="120">
        <f t="shared" si="3"/>
        <v>0</v>
      </c>
    </row>
    <row r="69" spans="1:10" x14ac:dyDescent="0.25">
      <c r="G69" s="153"/>
      <c r="I69" s="154"/>
      <c r="J69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IMED_HEAD</vt:lpstr>
      <vt:lpstr>DPP_ALLOC</vt:lpstr>
      <vt:lpstr>DPP_TO_IMED</vt:lpstr>
      <vt:lpstr>CODE_TO_IMED</vt:lpstr>
      <vt:lpstr>Sheet1</vt:lpstr>
      <vt:lpstr>18-19</vt:lpstr>
      <vt:lpstr>DPP_ALLOC (2)</vt:lpstr>
      <vt:lpstr>Sheet1 (2)</vt:lpstr>
      <vt:lpstr>'18-19'!Print_Area</vt:lpstr>
      <vt:lpstr>CODE_TO_IMED!Print_Area</vt:lpstr>
      <vt:lpstr>DPP_ALLOC!Print_Area</vt:lpstr>
      <vt:lpstr>'DPP_ALLOC (2)'!Print_Area</vt:lpstr>
      <vt:lpstr>DPP_TO_IMED!Print_Area</vt:lpstr>
      <vt:lpstr>IMED_HEAD!Print_Area</vt:lpstr>
      <vt:lpstr>'18-19'!Print_Titles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2019-12-02T11:13:44Z</dcterms:modified>
</cp:coreProperties>
</file>